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8" yWindow="-12" windowWidth="9660" windowHeight="9168"/>
  </bookViews>
  <sheets>
    <sheet name="Introducción" sheetId="10" r:id="rId1"/>
    <sheet name="Datos_equilibrio" sheetId="12" state="hidden" r:id="rId2"/>
    <sheet name="Equilibrio" sheetId="13" r:id="rId3"/>
    <sheet name="Datos_confección" sheetId="1" state="hidden" r:id="rId4"/>
    <sheet name="Arreglos confección" sheetId="2" r:id="rId5"/>
    <sheet name="Datos_ordenadores" sheetId="3" state="hidden" r:id="rId6"/>
    <sheet name="Ordenadores" sheetId="4" r:id="rId7"/>
    <sheet name="Desplazamientos simultáneos" sheetId="6" r:id="rId8"/>
    <sheet name="D_simultáneo_1" sheetId="5" state="hidden" r:id="rId9"/>
    <sheet name="D_simultáneo_2" sheetId="7" state="hidden" r:id="rId10"/>
    <sheet name="D_simultáneo_3" sheetId="8" state="hidden" r:id="rId11"/>
  </sheets>
  <calcPr calcId="125725"/>
</workbook>
</file>

<file path=xl/calcChain.xml><?xml version="1.0" encoding="utf-8"?>
<calcChain xmlns="http://schemas.openxmlformats.org/spreadsheetml/2006/main">
  <c r="B9" i="12"/>
  <c r="B8"/>
  <c r="E8" s="1"/>
  <c r="B7"/>
  <c r="B6"/>
  <c r="J12" l="1"/>
  <c r="K21" i="13" s="1"/>
  <c r="B14" i="12"/>
  <c r="E7" s="1"/>
  <c r="I11"/>
  <c r="J20" i="13" s="1"/>
  <c r="H12" i="12"/>
  <c r="I21" i="13" s="1"/>
  <c r="B11" i="12"/>
  <c r="K11"/>
  <c r="L20" i="13" s="1"/>
  <c r="B12" i="12" l="1"/>
  <c r="E12" l="1"/>
  <c r="F12" i="13" s="1"/>
  <c r="G12"/>
  <c r="G13"/>
  <c r="E5" i="12"/>
  <c r="E4" s="1"/>
  <c r="F4" s="1"/>
  <c r="F13" i="13"/>
  <c r="G3" i="12"/>
  <c r="G5"/>
  <c r="F3"/>
  <c r="F5"/>
  <c r="F8"/>
  <c r="E6"/>
  <c r="H6" s="1"/>
  <c r="G7"/>
  <c r="H3"/>
  <c r="H5"/>
  <c r="F7"/>
  <c r="H4" l="1"/>
  <c r="G4"/>
  <c r="F6"/>
  <c r="G6"/>
  <c r="W81" i="5" l="1"/>
  <c r="U81"/>
  <c r="S81"/>
  <c r="W80"/>
  <c r="U80"/>
  <c r="S80"/>
  <c r="W79"/>
  <c r="U79"/>
  <c r="S79"/>
  <c r="W78"/>
  <c r="U78"/>
  <c r="S78"/>
  <c r="W77"/>
  <c r="U77"/>
  <c r="S77"/>
  <c r="W76"/>
  <c r="U76"/>
  <c r="S76"/>
  <c r="W75"/>
  <c r="U75"/>
  <c r="S75"/>
  <c r="W74"/>
  <c r="U74"/>
  <c r="S74"/>
  <c r="W73"/>
  <c r="U73"/>
  <c r="S73"/>
  <c r="W72"/>
  <c r="U72"/>
  <c r="S72"/>
  <c r="W71"/>
  <c r="U71"/>
  <c r="S71"/>
  <c r="W70"/>
  <c r="U70"/>
  <c r="S70"/>
  <c r="W69"/>
  <c r="U69"/>
  <c r="S69"/>
  <c r="W68"/>
  <c r="U68"/>
  <c r="S68"/>
  <c r="W67"/>
  <c r="U67"/>
  <c r="S67"/>
  <c r="W66"/>
  <c r="U66"/>
  <c r="S66"/>
  <c r="W65"/>
  <c r="U65"/>
  <c r="S65"/>
  <c r="W64"/>
  <c r="U64"/>
  <c r="S64"/>
  <c r="W63"/>
  <c r="U63"/>
  <c r="S63"/>
  <c r="W62"/>
  <c r="U62"/>
  <c r="S62"/>
  <c r="W61"/>
  <c r="U61"/>
  <c r="S61"/>
  <c r="W60"/>
  <c r="U60"/>
  <c r="S60"/>
  <c r="W59"/>
  <c r="U59"/>
  <c r="S59"/>
  <c r="W58"/>
  <c r="U58"/>
  <c r="S58"/>
  <c r="W57"/>
  <c r="U57"/>
  <c r="S57"/>
  <c r="W56"/>
  <c r="U56"/>
  <c r="S56"/>
  <c r="W55"/>
  <c r="U55"/>
  <c r="S55"/>
  <c r="W54"/>
  <c r="U54"/>
  <c r="S54"/>
  <c r="W53"/>
  <c r="U53"/>
  <c r="S53"/>
  <c r="W52"/>
  <c r="U52"/>
  <c r="S52"/>
  <c r="W51"/>
  <c r="U51"/>
  <c r="S51"/>
  <c r="W50"/>
  <c r="U50"/>
  <c r="S50"/>
  <c r="W49"/>
  <c r="U49"/>
  <c r="S49"/>
  <c r="W48"/>
  <c r="U48"/>
  <c r="S48"/>
  <c r="W47"/>
  <c r="U47"/>
  <c r="S47"/>
  <c r="W46"/>
  <c r="U46"/>
  <c r="S46"/>
  <c r="W45"/>
  <c r="U45"/>
  <c r="S45"/>
  <c r="W44"/>
  <c r="U44"/>
  <c r="S44"/>
  <c r="W43"/>
  <c r="U43"/>
  <c r="S43"/>
  <c r="W42"/>
  <c r="U42"/>
  <c r="S42"/>
  <c r="W41"/>
  <c r="U41"/>
  <c r="S41"/>
  <c r="W40"/>
  <c r="U40"/>
  <c r="S40"/>
  <c r="W39"/>
  <c r="U39"/>
  <c r="S39"/>
  <c r="W38"/>
  <c r="U38"/>
  <c r="S38"/>
  <c r="W37"/>
  <c r="U37"/>
  <c r="S37"/>
  <c r="W36"/>
  <c r="U36"/>
  <c r="S36"/>
  <c r="W35"/>
  <c r="U35"/>
  <c r="S35"/>
  <c r="W34"/>
  <c r="U34"/>
  <c r="S34"/>
  <c r="W33"/>
  <c r="U33"/>
  <c r="S33"/>
  <c r="W32"/>
  <c r="U32"/>
  <c r="S32"/>
  <c r="W31"/>
  <c r="U31"/>
  <c r="S31"/>
  <c r="W30"/>
  <c r="U30"/>
  <c r="S30"/>
  <c r="W29"/>
  <c r="U29"/>
  <c r="S29"/>
  <c r="W28"/>
  <c r="U28"/>
  <c r="S28"/>
  <c r="W27"/>
  <c r="U27"/>
  <c r="S27"/>
  <c r="W26"/>
  <c r="U26"/>
  <c r="S26"/>
  <c r="W25"/>
  <c r="U25"/>
  <c r="S25"/>
  <c r="W24"/>
  <c r="U24"/>
  <c r="S24"/>
  <c r="W23"/>
  <c r="U23"/>
  <c r="S23"/>
  <c r="W22"/>
  <c r="U22"/>
  <c r="S22"/>
  <c r="W21"/>
  <c r="U21"/>
  <c r="S21"/>
  <c r="W20"/>
  <c r="U20"/>
  <c r="S20"/>
  <c r="W19"/>
  <c r="U19"/>
  <c r="S19"/>
  <c r="W18"/>
  <c r="U18"/>
  <c r="S18"/>
  <c r="W17"/>
  <c r="U17"/>
  <c r="S17"/>
  <c r="W16"/>
  <c r="U16"/>
  <c r="S16"/>
  <c r="W15"/>
  <c r="U15"/>
  <c r="S15"/>
  <c r="W14"/>
  <c r="U14"/>
  <c r="S14"/>
  <c r="W13"/>
  <c r="U13"/>
  <c r="S13"/>
  <c r="W12"/>
  <c r="U12"/>
  <c r="S12"/>
  <c r="W11"/>
  <c r="U11"/>
  <c r="S11"/>
  <c r="W10"/>
  <c r="U10"/>
  <c r="S10"/>
  <c r="W9"/>
  <c r="U9"/>
  <c r="S9"/>
  <c r="W8"/>
  <c r="U8"/>
  <c r="S8"/>
  <c r="W7"/>
  <c r="U7"/>
  <c r="S7"/>
  <c r="W6"/>
  <c r="U6"/>
  <c r="S6"/>
  <c r="W5"/>
  <c r="U5"/>
  <c r="S5"/>
  <c r="W4"/>
  <c r="U4"/>
  <c r="S4"/>
  <c r="W81" i="7"/>
  <c r="U81"/>
  <c r="S81"/>
  <c r="W80"/>
  <c r="U80"/>
  <c r="S80"/>
  <c r="W79"/>
  <c r="U79"/>
  <c r="S79"/>
  <c r="W78"/>
  <c r="U78"/>
  <c r="S78"/>
  <c r="W77"/>
  <c r="U77"/>
  <c r="S77"/>
  <c r="W76"/>
  <c r="U76"/>
  <c r="S76"/>
  <c r="W75"/>
  <c r="U75"/>
  <c r="S75"/>
  <c r="W74"/>
  <c r="U74"/>
  <c r="S74"/>
  <c r="W73"/>
  <c r="U73"/>
  <c r="S73"/>
  <c r="W72"/>
  <c r="U72"/>
  <c r="S72"/>
  <c r="W71"/>
  <c r="U71"/>
  <c r="S71"/>
  <c r="W70"/>
  <c r="U70"/>
  <c r="S70"/>
  <c r="W69"/>
  <c r="U69"/>
  <c r="S69"/>
  <c r="W68"/>
  <c r="U68"/>
  <c r="S68"/>
  <c r="W67"/>
  <c r="U67"/>
  <c r="S67"/>
  <c r="W66"/>
  <c r="U66"/>
  <c r="S66"/>
  <c r="W65"/>
  <c r="U65"/>
  <c r="S65"/>
  <c r="W64"/>
  <c r="U64"/>
  <c r="S64"/>
  <c r="W63"/>
  <c r="U63"/>
  <c r="S63"/>
  <c r="W62"/>
  <c r="U62"/>
  <c r="S62"/>
  <c r="W61"/>
  <c r="U61"/>
  <c r="S61"/>
  <c r="W60"/>
  <c r="U60"/>
  <c r="S60"/>
  <c r="W59"/>
  <c r="U59"/>
  <c r="S59"/>
  <c r="W58"/>
  <c r="U58"/>
  <c r="S58"/>
  <c r="W57"/>
  <c r="U57"/>
  <c r="S57"/>
  <c r="W56"/>
  <c r="U56"/>
  <c r="S56"/>
  <c r="W55"/>
  <c r="U55"/>
  <c r="S55"/>
  <c r="W54"/>
  <c r="U54"/>
  <c r="S54"/>
  <c r="W53"/>
  <c r="U53"/>
  <c r="S53"/>
  <c r="W52"/>
  <c r="U52"/>
  <c r="S52"/>
  <c r="W51"/>
  <c r="U51"/>
  <c r="S51"/>
  <c r="W50"/>
  <c r="U50"/>
  <c r="S50"/>
  <c r="W49"/>
  <c r="U49"/>
  <c r="S49"/>
  <c r="W48"/>
  <c r="U48"/>
  <c r="S48"/>
  <c r="W47"/>
  <c r="U47"/>
  <c r="S47"/>
  <c r="W46"/>
  <c r="U46"/>
  <c r="S46"/>
  <c r="W45"/>
  <c r="U45"/>
  <c r="S45"/>
  <c r="W44"/>
  <c r="U44"/>
  <c r="S44"/>
  <c r="W43"/>
  <c r="U43"/>
  <c r="S43"/>
  <c r="W42"/>
  <c r="U42"/>
  <c r="S42"/>
  <c r="W41"/>
  <c r="U41"/>
  <c r="S41"/>
  <c r="W40"/>
  <c r="U40"/>
  <c r="S40"/>
  <c r="W39"/>
  <c r="U39"/>
  <c r="S39"/>
  <c r="W38"/>
  <c r="U38"/>
  <c r="S38"/>
  <c r="W37"/>
  <c r="U37"/>
  <c r="S37"/>
  <c r="W36"/>
  <c r="U36"/>
  <c r="S36"/>
  <c r="W35"/>
  <c r="U35"/>
  <c r="S35"/>
  <c r="W34"/>
  <c r="U34"/>
  <c r="S34"/>
  <c r="W33"/>
  <c r="U33"/>
  <c r="S33"/>
  <c r="W32"/>
  <c r="U32"/>
  <c r="S32"/>
  <c r="W31"/>
  <c r="U31"/>
  <c r="S31"/>
  <c r="W30"/>
  <c r="U30"/>
  <c r="S30"/>
  <c r="W29"/>
  <c r="U29"/>
  <c r="S29"/>
  <c r="W28"/>
  <c r="U28"/>
  <c r="S28"/>
  <c r="W27"/>
  <c r="U27"/>
  <c r="S27"/>
  <c r="W26"/>
  <c r="U26"/>
  <c r="S26"/>
  <c r="W25"/>
  <c r="U25"/>
  <c r="S25"/>
  <c r="W24"/>
  <c r="U24"/>
  <c r="S24"/>
  <c r="W23"/>
  <c r="U23"/>
  <c r="S23"/>
  <c r="W22"/>
  <c r="U22"/>
  <c r="S22"/>
  <c r="W21"/>
  <c r="U21"/>
  <c r="S21"/>
  <c r="W20"/>
  <c r="U20"/>
  <c r="S20"/>
  <c r="W19"/>
  <c r="U19"/>
  <c r="S19"/>
  <c r="W18"/>
  <c r="U18"/>
  <c r="S18"/>
  <c r="W17"/>
  <c r="U17"/>
  <c r="S17"/>
  <c r="W16"/>
  <c r="U16"/>
  <c r="S16"/>
  <c r="W15"/>
  <c r="U15"/>
  <c r="S15"/>
  <c r="W14"/>
  <c r="U14"/>
  <c r="S14"/>
  <c r="W13"/>
  <c r="U13"/>
  <c r="S13"/>
  <c r="W12"/>
  <c r="U12"/>
  <c r="S12"/>
  <c r="W11"/>
  <c r="U11"/>
  <c r="S11"/>
  <c r="W10"/>
  <c r="U10"/>
  <c r="S10"/>
  <c r="W9"/>
  <c r="U9"/>
  <c r="S9"/>
  <c r="W8"/>
  <c r="U8"/>
  <c r="S8"/>
  <c r="W7"/>
  <c r="U7"/>
  <c r="S7"/>
  <c r="W6"/>
  <c r="U6"/>
  <c r="S6"/>
  <c r="W5"/>
  <c r="U5"/>
  <c r="S5"/>
  <c r="W4"/>
  <c r="U4"/>
  <c r="S4"/>
  <c r="S79" i="8"/>
  <c r="U79"/>
  <c r="W79"/>
  <c r="S80"/>
  <c r="U80"/>
  <c r="W80"/>
  <c r="S81"/>
  <c r="U81"/>
  <c r="W81"/>
  <c r="E22" i="6"/>
  <c r="S76" i="8"/>
  <c r="U76"/>
  <c r="W76"/>
  <c r="S77"/>
  <c r="U77"/>
  <c r="W77"/>
  <c r="S78"/>
  <c r="U78"/>
  <c r="W78"/>
  <c r="W75"/>
  <c r="U75"/>
  <c r="S75"/>
  <c r="W74"/>
  <c r="U74"/>
  <c r="S74"/>
  <c r="W73"/>
  <c r="U73"/>
  <c r="S73"/>
  <c r="W72"/>
  <c r="U72"/>
  <c r="S72"/>
  <c r="W71"/>
  <c r="U71"/>
  <c r="S71"/>
  <c r="W70"/>
  <c r="U70"/>
  <c r="S70"/>
  <c r="W69"/>
  <c r="U69"/>
  <c r="S69"/>
  <c r="W68"/>
  <c r="U68"/>
  <c r="S68"/>
  <c r="W67"/>
  <c r="U67"/>
  <c r="S67"/>
  <c r="W66"/>
  <c r="U66"/>
  <c r="S66"/>
  <c r="W65"/>
  <c r="U65"/>
  <c r="S65"/>
  <c r="W64"/>
  <c r="U64"/>
  <c r="S64"/>
  <c r="W63"/>
  <c r="U63"/>
  <c r="S63"/>
  <c r="W62"/>
  <c r="U62"/>
  <c r="S62"/>
  <c r="W61"/>
  <c r="U61"/>
  <c r="S61"/>
  <c r="W60"/>
  <c r="U60"/>
  <c r="S60"/>
  <c r="W59"/>
  <c r="U59"/>
  <c r="S59"/>
  <c r="W58"/>
  <c r="U58"/>
  <c r="S58"/>
  <c r="W57"/>
  <c r="U57"/>
  <c r="S57"/>
  <c r="W56"/>
  <c r="U56"/>
  <c r="S56"/>
  <c r="W55"/>
  <c r="U55"/>
  <c r="S55"/>
  <c r="W54"/>
  <c r="U54"/>
  <c r="S54"/>
  <c r="W53"/>
  <c r="U53"/>
  <c r="S53"/>
  <c r="W52"/>
  <c r="U52"/>
  <c r="S52"/>
  <c r="W51"/>
  <c r="U51"/>
  <c r="S51"/>
  <c r="W50"/>
  <c r="U50"/>
  <c r="S50"/>
  <c r="W49"/>
  <c r="U49"/>
  <c r="S49"/>
  <c r="W48"/>
  <c r="U48"/>
  <c r="S48"/>
  <c r="W47"/>
  <c r="U47"/>
  <c r="S47"/>
  <c r="W46"/>
  <c r="U46"/>
  <c r="S46"/>
  <c r="W45"/>
  <c r="U45"/>
  <c r="S45"/>
  <c r="W44"/>
  <c r="U44"/>
  <c r="S44"/>
  <c r="W43"/>
  <c r="U43"/>
  <c r="S43"/>
  <c r="W42"/>
  <c r="U42"/>
  <c r="S42"/>
  <c r="W41"/>
  <c r="U41"/>
  <c r="S41"/>
  <c r="W40"/>
  <c r="U40"/>
  <c r="S40"/>
  <c r="W39"/>
  <c r="U39"/>
  <c r="S39"/>
  <c r="W38"/>
  <c r="U38"/>
  <c r="S38"/>
  <c r="W37"/>
  <c r="U37"/>
  <c r="S37"/>
  <c r="W36"/>
  <c r="U36"/>
  <c r="S36"/>
  <c r="W35"/>
  <c r="U35"/>
  <c r="S35"/>
  <c r="W34"/>
  <c r="U34"/>
  <c r="S34"/>
  <c r="W33"/>
  <c r="U33"/>
  <c r="S33"/>
  <c r="W32"/>
  <c r="U32"/>
  <c r="S32"/>
  <c r="W31"/>
  <c r="U31"/>
  <c r="S31"/>
  <c r="W30"/>
  <c r="U30"/>
  <c r="S30"/>
  <c r="W29"/>
  <c r="U29"/>
  <c r="S29"/>
  <c r="W28"/>
  <c r="U28"/>
  <c r="S28"/>
  <c r="W27"/>
  <c r="U27"/>
  <c r="S27"/>
  <c r="W26"/>
  <c r="U26"/>
  <c r="S26"/>
  <c r="W25"/>
  <c r="U25"/>
  <c r="S25"/>
  <c r="W24"/>
  <c r="U24"/>
  <c r="S24"/>
  <c r="W23"/>
  <c r="U23"/>
  <c r="S23"/>
  <c r="W22"/>
  <c r="U22"/>
  <c r="S22"/>
  <c r="W21"/>
  <c r="U21"/>
  <c r="S21"/>
  <c r="W20"/>
  <c r="U20"/>
  <c r="S20"/>
  <c r="W19"/>
  <c r="U19"/>
  <c r="S19"/>
  <c r="W18"/>
  <c r="U18"/>
  <c r="S18"/>
  <c r="W17"/>
  <c r="U17"/>
  <c r="S17"/>
  <c r="W16"/>
  <c r="U16"/>
  <c r="S16"/>
  <c r="W15"/>
  <c r="U15"/>
  <c r="S15"/>
  <c r="W14"/>
  <c r="U14"/>
  <c r="S14"/>
  <c r="W13"/>
  <c r="U13"/>
  <c r="S13"/>
  <c r="W12"/>
  <c r="U12"/>
  <c r="S12"/>
  <c r="W11"/>
  <c r="U11"/>
  <c r="S11"/>
  <c r="W10"/>
  <c r="U10"/>
  <c r="S10"/>
  <c r="W9"/>
  <c r="U9"/>
  <c r="S9"/>
  <c r="W8"/>
  <c r="U8"/>
  <c r="S8"/>
  <c r="W7"/>
  <c r="U7"/>
  <c r="S7"/>
  <c r="W6"/>
  <c r="U6"/>
  <c r="S6"/>
  <c r="W5"/>
  <c r="U5"/>
  <c r="S5"/>
  <c r="W4"/>
  <c r="U4"/>
  <c r="S4"/>
  <c r="B18"/>
  <c r="B13" s="1"/>
  <c r="J76" s="1"/>
  <c r="T76" s="1"/>
  <c r="B9"/>
  <c r="B18" i="7"/>
  <c r="B14" s="1"/>
  <c r="L81" s="1"/>
  <c r="V81" s="1"/>
  <c r="B9"/>
  <c r="B13" i="5"/>
  <c r="J81" s="1"/>
  <c r="T81" s="1"/>
  <c r="B14"/>
  <c r="L81" s="1"/>
  <c r="V81" s="1"/>
  <c r="B9"/>
  <c r="B14" i="3"/>
  <c r="B12"/>
  <c r="B15"/>
  <c r="L53" s="1"/>
  <c r="V53" s="1"/>
  <c r="B13"/>
  <c r="S52"/>
  <c r="U52"/>
  <c r="W52"/>
  <c r="S53"/>
  <c r="U53"/>
  <c r="W53"/>
  <c r="S54"/>
  <c r="U54"/>
  <c r="W54"/>
  <c r="S55"/>
  <c r="U55"/>
  <c r="W55"/>
  <c r="S56"/>
  <c r="U56"/>
  <c r="W56"/>
  <c r="S57"/>
  <c r="U57"/>
  <c r="W57"/>
  <c r="S58"/>
  <c r="U58"/>
  <c r="W58"/>
  <c r="S59"/>
  <c r="U59"/>
  <c r="W59"/>
  <c r="S60"/>
  <c r="U60"/>
  <c r="W60"/>
  <c r="S61"/>
  <c r="U61"/>
  <c r="W61"/>
  <c r="S62"/>
  <c r="U62"/>
  <c r="W62"/>
  <c r="S63"/>
  <c r="U63"/>
  <c r="W63"/>
  <c r="L52"/>
  <c r="V52" s="1"/>
  <c r="J53"/>
  <c r="T53" s="1"/>
  <c r="B9"/>
  <c r="W51"/>
  <c r="U51"/>
  <c r="S51"/>
  <c r="W50"/>
  <c r="U50"/>
  <c r="S50"/>
  <c r="W49"/>
  <c r="U49"/>
  <c r="S49"/>
  <c r="W48"/>
  <c r="U48"/>
  <c r="S48"/>
  <c r="W47"/>
  <c r="U47"/>
  <c r="S47"/>
  <c r="W46"/>
  <c r="U46"/>
  <c r="S46"/>
  <c r="W45"/>
  <c r="U45"/>
  <c r="S45"/>
  <c r="W44"/>
  <c r="U44"/>
  <c r="S44"/>
  <c r="W43"/>
  <c r="U43"/>
  <c r="S43"/>
  <c r="W42"/>
  <c r="U42"/>
  <c r="S42"/>
  <c r="W41"/>
  <c r="U41"/>
  <c r="S41"/>
  <c r="W40"/>
  <c r="U40"/>
  <c r="S40"/>
  <c r="W39"/>
  <c r="U39"/>
  <c r="S39"/>
  <c r="W38"/>
  <c r="U38"/>
  <c r="S38"/>
  <c r="W37"/>
  <c r="U37"/>
  <c r="S37"/>
  <c r="W36"/>
  <c r="U36"/>
  <c r="S36"/>
  <c r="W35"/>
  <c r="U35"/>
  <c r="S35"/>
  <c r="W34"/>
  <c r="U34"/>
  <c r="S34"/>
  <c r="W33"/>
  <c r="U33"/>
  <c r="S33"/>
  <c r="W32"/>
  <c r="U32"/>
  <c r="S32"/>
  <c r="W31"/>
  <c r="U31"/>
  <c r="S31"/>
  <c r="W30"/>
  <c r="U30"/>
  <c r="S30"/>
  <c r="W29"/>
  <c r="U29"/>
  <c r="S29"/>
  <c r="W28"/>
  <c r="U28"/>
  <c r="S28"/>
  <c r="W27"/>
  <c r="U27"/>
  <c r="S27"/>
  <c r="W26"/>
  <c r="U26"/>
  <c r="S26"/>
  <c r="W25"/>
  <c r="U25"/>
  <c r="S25"/>
  <c r="W24"/>
  <c r="U24"/>
  <c r="S24"/>
  <c r="W23"/>
  <c r="U23"/>
  <c r="S23"/>
  <c r="W22"/>
  <c r="U22"/>
  <c r="S22"/>
  <c r="W21"/>
  <c r="U21"/>
  <c r="S21"/>
  <c r="W20"/>
  <c r="U20"/>
  <c r="S20"/>
  <c r="W19"/>
  <c r="U19"/>
  <c r="S19"/>
  <c r="W18"/>
  <c r="U18"/>
  <c r="S18"/>
  <c r="W17"/>
  <c r="U17"/>
  <c r="S17"/>
  <c r="W16"/>
  <c r="U16"/>
  <c r="S16"/>
  <c r="W15"/>
  <c r="U15"/>
  <c r="S15"/>
  <c r="W14"/>
  <c r="U14"/>
  <c r="S14"/>
  <c r="W13"/>
  <c r="U13"/>
  <c r="S13"/>
  <c r="W12"/>
  <c r="U12"/>
  <c r="S12"/>
  <c r="J51"/>
  <c r="T51" s="1"/>
  <c r="W11"/>
  <c r="U11"/>
  <c r="S11"/>
  <c r="J11"/>
  <c r="T11" s="1"/>
  <c r="W10"/>
  <c r="U10"/>
  <c r="S10"/>
  <c r="J10"/>
  <c r="T10" s="1"/>
  <c r="W9"/>
  <c r="U9"/>
  <c r="S9"/>
  <c r="W8"/>
  <c r="U8"/>
  <c r="S8"/>
  <c r="W7"/>
  <c r="U7"/>
  <c r="S7"/>
  <c r="W6"/>
  <c r="U6"/>
  <c r="S6"/>
  <c r="W5"/>
  <c r="U5"/>
  <c r="S5"/>
  <c r="W4"/>
  <c r="U4"/>
  <c r="S4"/>
  <c r="B15" i="1"/>
  <c r="B13"/>
  <c r="B12"/>
  <c r="L4" i="5" l="1"/>
  <c r="V4" s="1"/>
  <c r="L5"/>
  <c r="V5" s="1"/>
  <c r="L6"/>
  <c r="V6" s="1"/>
  <c r="L7"/>
  <c r="V7" s="1"/>
  <c r="L8"/>
  <c r="V8" s="1"/>
  <c r="L9"/>
  <c r="V9" s="1"/>
  <c r="L10"/>
  <c r="V10" s="1"/>
  <c r="L11"/>
  <c r="V11" s="1"/>
  <c r="L12"/>
  <c r="V12" s="1"/>
  <c r="L13"/>
  <c r="V13" s="1"/>
  <c r="L14"/>
  <c r="V14" s="1"/>
  <c r="L15"/>
  <c r="V15" s="1"/>
  <c r="L16"/>
  <c r="V16" s="1"/>
  <c r="L17"/>
  <c r="V17" s="1"/>
  <c r="L18"/>
  <c r="V18" s="1"/>
  <c r="L19"/>
  <c r="V19" s="1"/>
  <c r="L20"/>
  <c r="V20" s="1"/>
  <c r="L21"/>
  <c r="V21" s="1"/>
  <c r="L22"/>
  <c r="V22" s="1"/>
  <c r="L23"/>
  <c r="V23" s="1"/>
  <c r="L24"/>
  <c r="V24" s="1"/>
  <c r="L25"/>
  <c r="V25" s="1"/>
  <c r="L26"/>
  <c r="V26" s="1"/>
  <c r="L27"/>
  <c r="V27" s="1"/>
  <c r="L28"/>
  <c r="V28" s="1"/>
  <c r="L29"/>
  <c r="V29" s="1"/>
  <c r="L30"/>
  <c r="V30" s="1"/>
  <c r="L31"/>
  <c r="V31" s="1"/>
  <c r="L32"/>
  <c r="V32" s="1"/>
  <c r="L33"/>
  <c r="V33" s="1"/>
  <c r="L34"/>
  <c r="V34" s="1"/>
  <c r="L35"/>
  <c r="V35" s="1"/>
  <c r="L36"/>
  <c r="V36" s="1"/>
  <c r="L37"/>
  <c r="V37" s="1"/>
  <c r="L38"/>
  <c r="V38" s="1"/>
  <c r="L39"/>
  <c r="V39" s="1"/>
  <c r="L40"/>
  <c r="V40" s="1"/>
  <c r="L41"/>
  <c r="V41" s="1"/>
  <c r="L42"/>
  <c r="V42" s="1"/>
  <c r="L43"/>
  <c r="V43" s="1"/>
  <c r="L44"/>
  <c r="V44" s="1"/>
  <c r="L45"/>
  <c r="V45" s="1"/>
  <c r="L46"/>
  <c r="V46" s="1"/>
  <c r="L47"/>
  <c r="V47" s="1"/>
  <c r="L48"/>
  <c r="V48" s="1"/>
  <c r="L49"/>
  <c r="V49" s="1"/>
  <c r="L50"/>
  <c r="V50" s="1"/>
  <c r="L51"/>
  <c r="V51" s="1"/>
  <c r="L52"/>
  <c r="V52" s="1"/>
  <c r="L53"/>
  <c r="V53" s="1"/>
  <c r="L54"/>
  <c r="V54" s="1"/>
  <c r="L55"/>
  <c r="V55" s="1"/>
  <c r="L56"/>
  <c r="V56" s="1"/>
  <c r="L57"/>
  <c r="V57" s="1"/>
  <c r="L58"/>
  <c r="V58" s="1"/>
  <c r="L59"/>
  <c r="V59" s="1"/>
  <c r="L60"/>
  <c r="V60" s="1"/>
  <c r="L61"/>
  <c r="V61" s="1"/>
  <c r="L62"/>
  <c r="V62" s="1"/>
  <c r="L63"/>
  <c r="V63" s="1"/>
  <c r="L64"/>
  <c r="V64" s="1"/>
  <c r="L65"/>
  <c r="V65" s="1"/>
  <c r="L66"/>
  <c r="V66" s="1"/>
  <c r="L67"/>
  <c r="V67" s="1"/>
  <c r="L68"/>
  <c r="V68" s="1"/>
  <c r="L69"/>
  <c r="V69" s="1"/>
  <c r="L70"/>
  <c r="V70" s="1"/>
  <c r="L71"/>
  <c r="V71" s="1"/>
  <c r="L72"/>
  <c r="V72" s="1"/>
  <c r="L73"/>
  <c r="V73" s="1"/>
  <c r="L74"/>
  <c r="V74" s="1"/>
  <c r="L75"/>
  <c r="V75" s="1"/>
  <c r="L76"/>
  <c r="V76" s="1"/>
  <c r="L77"/>
  <c r="V77" s="1"/>
  <c r="L78"/>
  <c r="V78" s="1"/>
  <c r="L79"/>
  <c r="V79" s="1"/>
  <c r="L80"/>
  <c r="V80" s="1"/>
  <c r="L4" i="7"/>
  <c r="V4" s="1"/>
  <c r="L5"/>
  <c r="V5" s="1"/>
  <c r="L6"/>
  <c r="V6" s="1"/>
  <c r="L7"/>
  <c r="V7" s="1"/>
  <c r="L8"/>
  <c r="V8" s="1"/>
  <c r="L9"/>
  <c r="V9" s="1"/>
  <c r="L10"/>
  <c r="V10" s="1"/>
  <c r="L11"/>
  <c r="V11" s="1"/>
  <c r="L12"/>
  <c r="V12" s="1"/>
  <c r="L13"/>
  <c r="V13" s="1"/>
  <c r="L14"/>
  <c r="V14" s="1"/>
  <c r="L15"/>
  <c r="V15" s="1"/>
  <c r="L16"/>
  <c r="V16" s="1"/>
  <c r="L17"/>
  <c r="V17" s="1"/>
  <c r="L18"/>
  <c r="V18" s="1"/>
  <c r="L19"/>
  <c r="V19" s="1"/>
  <c r="L20"/>
  <c r="V20" s="1"/>
  <c r="L21"/>
  <c r="V21" s="1"/>
  <c r="L22"/>
  <c r="V22" s="1"/>
  <c r="L23"/>
  <c r="V23" s="1"/>
  <c r="L24"/>
  <c r="V24" s="1"/>
  <c r="L25"/>
  <c r="V25" s="1"/>
  <c r="L26"/>
  <c r="V26" s="1"/>
  <c r="L27"/>
  <c r="V27" s="1"/>
  <c r="L28"/>
  <c r="V28" s="1"/>
  <c r="L29"/>
  <c r="V29" s="1"/>
  <c r="L30"/>
  <c r="V30" s="1"/>
  <c r="L31"/>
  <c r="V31" s="1"/>
  <c r="L32"/>
  <c r="V32" s="1"/>
  <c r="L33"/>
  <c r="V33" s="1"/>
  <c r="L34"/>
  <c r="V34" s="1"/>
  <c r="L35"/>
  <c r="V35" s="1"/>
  <c r="L36"/>
  <c r="V36" s="1"/>
  <c r="L37"/>
  <c r="V37" s="1"/>
  <c r="L38"/>
  <c r="V38" s="1"/>
  <c r="L39"/>
  <c r="V39" s="1"/>
  <c r="L40"/>
  <c r="V40" s="1"/>
  <c r="L41"/>
  <c r="V41" s="1"/>
  <c r="L42"/>
  <c r="V42" s="1"/>
  <c r="L43"/>
  <c r="V43" s="1"/>
  <c r="L44"/>
  <c r="V44" s="1"/>
  <c r="L45"/>
  <c r="V45" s="1"/>
  <c r="L46"/>
  <c r="V46" s="1"/>
  <c r="L47"/>
  <c r="V47" s="1"/>
  <c r="L48"/>
  <c r="V48" s="1"/>
  <c r="L49"/>
  <c r="V49" s="1"/>
  <c r="L50"/>
  <c r="V50" s="1"/>
  <c r="L51"/>
  <c r="V51" s="1"/>
  <c r="L52"/>
  <c r="V52" s="1"/>
  <c r="L53"/>
  <c r="V53" s="1"/>
  <c r="L54"/>
  <c r="V54" s="1"/>
  <c r="L55"/>
  <c r="V55" s="1"/>
  <c r="L56"/>
  <c r="V56" s="1"/>
  <c r="L57"/>
  <c r="V57" s="1"/>
  <c r="L58"/>
  <c r="V58" s="1"/>
  <c r="L59"/>
  <c r="V59" s="1"/>
  <c r="L60"/>
  <c r="V60" s="1"/>
  <c r="L61"/>
  <c r="V61" s="1"/>
  <c r="L62"/>
  <c r="V62" s="1"/>
  <c r="L63"/>
  <c r="V63" s="1"/>
  <c r="L64"/>
  <c r="V64" s="1"/>
  <c r="L65"/>
  <c r="V65" s="1"/>
  <c r="L66"/>
  <c r="V66" s="1"/>
  <c r="L67"/>
  <c r="V67" s="1"/>
  <c r="L68"/>
  <c r="V68" s="1"/>
  <c r="L69"/>
  <c r="V69" s="1"/>
  <c r="L70"/>
  <c r="V70" s="1"/>
  <c r="L71"/>
  <c r="V71" s="1"/>
  <c r="L72"/>
  <c r="V72" s="1"/>
  <c r="L73"/>
  <c r="V73" s="1"/>
  <c r="L74"/>
  <c r="V74" s="1"/>
  <c r="L75"/>
  <c r="V75" s="1"/>
  <c r="L76"/>
  <c r="V76" s="1"/>
  <c r="L77"/>
  <c r="V77" s="1"/>
  <c r="L78"/>
  <c r="V78" s="1"/>
  <c r="L79"/>
  <c r="V79" s="1"/>
  <c r="L80"/>
  <c r="V80" s="1"/>
  <c r="J4" i="5"/>
  <c r="T4" s="1"/>
  <c r="J5"/>
  <c r="T5" s="1"/>
  <c r="J6"/>
  <c r="T6" s="1"/>
  <c r="J7"/>
  <c r="T7" s="1"/>
  <c r="J8"/>
  <c r="T8" s="1"/>
  <c r="J9"/>
  <c r="T9" s="1"/>
  <c r="J10"/>
  <c r="T10" s="1"/>
  <c r="J11"/>
  <c r="T11" s="1"/>
  <c r="J12"/>
  <c r="T12" s="1"/>
  <c r="J13"/>
  <c r="T13" s="1"/>
  <c r="J14"/>
  <c r="T14" s="1"/>
  <c r="J15"/>
  <c r="T15" s="1"/>
  <c r="J16"/>
  <c r="T16" s="1"/>
  <c r="J17"/>
  <c r="T17" s="1"/>
  <c r="J18"/>
  <c r="T18" s="1"/>
  <c r="J19"/>
  <c r="T19" s="1"/>
  <c r="J20"/>
  <c r="T20" s="1"/>
  <c r="J21"/>
  <c r="T21" s="1"/>
  <c r="J22"/>
  <c r="T22" s="1"/>
  <c r="J23"/>
  <c r="T23" s="1"/>
  <c r="J24"/>
  <c r="T24" s="1"/>
  <c r="J25"/>
  <c r="T25" s="1"/>
  <c r="J26"/>
  <c r="T26" s="1"/>
  <c r="J27"/>
  <c r="T27" s="1"/>
  <c r="J28"/>
  <c r="T28" s="1"/>
  <c r="J29"/>
  <c r="T29" s="1"/>
  <c r="J30"/>
  <c r="T30" s="1"/>
  <c r="J31"/>
  <c r="T31" s="1"/>
  <c r="J32"/>
  <c r="T32" s="1"/>
  <c r="J33"/>
  <c r="T33" s="1"/>
  <c r="J34"/>
  <c r="T34" s="1"/>
  <c r="J35"/>
  <c r="T35" s="1"/>
  <c r="J36"/>
  <c r="T36" s="1"/>
  <c r="J37"/>
  <c r="T37" s="1"/>
  <c r="J38"/>
  <c r="T38" s="1"/>
  <c r="J39"/>
  <c r="T39" s="1"/>
  <c r="J40"/>
  <c r="T40" s="1"/>
  <c r="J41"/>
  <c r="T41" s="1"/>
  <c r="J42"/>
  <c r="T42" s="1"/>
  <c r="J43"/>
  <c r="T43" s="1"/>
  <c r="J44"/>
  <c r="T44" s="1"/>
  <c r="J45"/>
  <c r="T45" s="1"/>
  <c r="J46"/>
  <c r="T46" s="1"/>
  <c r="J47"/>
  <c r="T47" s="1"/>
  <c r="J48"/>
  <c r="T48" s="1"/>
  <c r="J49"/>
  <c r="T49" s="1"/>
  <c r="J50"/>
  <c r="T50" s="1"/>
  <c r="J51"/>
  <c r="T51" s="1"/>
  <c r="J52"/>
  <c r="T52" s="1"/>
  <c r="J53"/>
  <c r="T53" s="1"/>
  <c r="J54"/>
  <c r="T54" s="1"/>
  <c r="J55"/>
  <c r="T55" s="1"/>
  <c r="J56"/>
  <c r="T56" s="1"/>
  <c r="J57"/>
  <c r="T57" s="1"/>
  <c r="J58"/>
  <c r="T58" s="1"/>
  <c r="J59"/>
  <c r="T59" s="1"/>
  <c r="J60"/>
  <c r="T60" s="1"/>
  <c r="J61"/>
  <c r="T61" s="1"/>
  <c r="J62"/>
  <c r="T62" s="1"/>
  <c r="J63"/>
  <c r="T63" s="1"/>
  <c r="J64"/>
  <c r="T64" s="1"/>
  <c r="J65"/>
  <c r="T65" s="1"/>
  <c r="J66"/>
  <c r="T66" s="1"/>
  <c r="J67"/>
  <c r="T67" s="1"/>
  <c r="J68"/>
  <c r="T68" s="1"/>
  <c r="J69"/>
  <c r="T69" s="1"/>
  <c r="J70"/>
  <c r="T70" s="1"/>
  <c r="J71"/>
  <c r="T71" s="1"/>
  <c r="J72"/>
  <c r="T72" s="1"/>
  <c r="J73"/>
  <c r="T73" s="1"/>
  <c r="J74"/>
  <c r="T74" s="1"/>
  <c r="J75"/>
  <c r="T75" s="1"/>
  <c r="J76"/>
  <c r="T76" s="1"/>
  <c r="J77"/>
  <c r="T77" s="1"/>
  <c r="J78"/>
  <c r="T78" s="1"/>
  <c r="J79"/>
  <c r="T79" s="1"/>
  <c r="J80"/>
  <c r="T80" s="1"/>
  <c r="J80" i="8"/>
  <c r="T80" s="1"/>
  <c r="J81"/>
  <c r="T81" s="1"/>
  <c r="J79"/>
  <c r="T79" s="1"/>
  <c r="J77"/>
  <c r="T77" s="1"/>
  <c r="J78"/>
  <c r="T78" s="1"/>
  <c r="J75"/>
  <c r="T75" s="1"/>
  <c r="J74"/>
  <c r="T74" s="1"/>
  <c r="J73"/>
  <c r="T73" s="1"/>
  <c r="J72"/>
  <c r="T72" s="1"/>
  <c r="J71"/>
  <c r="T71" s="1"/>
  <c r="J70"/>
  <c r="T70" s="1"/>
  <c r="J69"/>
  <c r="T69" s="1"/>
  <c r="J68"/>
  <c r="T68" s="1"/>
  <c r="J67"/>
  <c r="T67" s="1"/>
  <c r="J66"/>
  <c r="T66" s="1"/>
  <c r="J65"/>
  <c r="T65" s="1"/>
  <c r="J64"/>
  <c r="T64" s="1"/>
  <c r="J63"/>
  <c r="T63" s="1"/>
  <c r="J62"/>
  <c r="T62" s="1"/>
  <c r="J61"/>
  <c r="T61" s="1"/>
  <c r="J60"/>
  <c r="T60" s="1"/>
  <c r="J59"/>
  <c r="T59" s="1"/>
  <c r="J58"/>
  <c r="T58" s="1"/>
  <c r="J57"/>
  <c r="T57" s="1"/>
  <c r="J56"/>
  <c r="T56" s="1"/>
  <c r="J55"/>
  <c r="T55" s="1"/>
  <c r="J54"/>
  <c r="T54" s="1"/>
  <c r="J53"/>
  <c r="T53" s="1"/>
  <c r="J52"/>
  <c r="T52" s="1"/>
  <c r="J51"/>
  <c r="T51" s="1"/>
  <c r="J50"/>
  <c r="T50" s="1"/>
  <c r="J49"/>
  <c r="T49" s="1"/>
  <c r="J48"/>
  <c r="T48" s="1"/>
  <c r="J47"/>
  <c r="T47" s="1"/>
  <c r="J46"/>
  <c r="T46" s="1"/>
  <c r="J45"/>
  <c r="T45" s="1"/>
  <c r="J44"/>
  <c r="T44" s="1"/>
  <c r="J43"/>
  <c r="T43" s="1"/>
  <c r="J42"/>
  <c r="T42" s="1"/>
  <c r="J41"/>
  <c r="T41" s="1"/>
  <c r="J40"/>
  <c r="T40" s="1"/>
  <c r="J39"/>
  <c r="T39" s="1"/>
  <c r="J38"/>
  <c r="T38" s="1"/>
  <c r="J37"/>
  <c r="T37" s="1"/>
  <c r="J36"/>
  <c r="T36" s="1"/>
  <c r="J35"/>
  <c r="T35" s="1"/>
  <c r="J34"/>
  <c r="T34" s="1"/>
  <c r="J33"/>
  <c r="T33" s="1"/>
  <c r="J32"/>
  <c r="T32" s="1"/>
  <c r="J31"/>
  <c r="T31" s="1"/>
  <c r="J30"/>
  <c r="T30" s="1"/>
  <c r="J29"/>
  <c r="T29" s="1"/>
  <c r="J28"/>
  <c r="T28" s="1"/>
  <c r="J27"/>
  <c r="T27" s="1"/>
  <c r="J26"/>
  <c r="T26" s="1"/>
  <c r="J25"/>
  <c r="T25" s="1"/>
  <c r="J24"/>
  <c r="T24" s="1"/>
  <c r="J23"/>
  <c r="T23" s="1"/>
  <c r="J22"/>
  <c r="T22" s="1"/>
  <c r="J21"/>
  <c r="T21" s="1"/>
  <c r="J20"/>
  <c r="T20" s="1"/>
  <c r="J19"/>
  <c r="T19" s="1"/>
  <c r="J18"/>
  <c r="T18" s="1"/>
  <c r="J17"/>
  <c r="T17" s="1"/>
  <c r="J16"/>
  <c r="T16" s="1"/>
  <c r="J15"/>
  <c r="T15" s="1"/>
  <c r="J14"/>
  <c r="T14" s="1"/>
  <c r="J13"/>
  <c r="T13" s="1"/>
  <c r="J12"/>
  <c r="T12" s="1"/>
  <c r="J11"/>
  <c r="T11" s="1"/>
  <c r="J10"/>
  <c r="T10" s="1"/>
  <c r="J9"/>
  <c r="T9" s="1"/>
  <c r="J8"/>
  <c r="T8" s="1"/>
  <c r="J7"/>
  <c r="T7" s="1"/>
  <c r="J6"/>
  <c r="T6" s="1"/>
  <c r="J5"/>
  <c r="T5" s="1"/>
  <c r="J4"/>
  <c r="T4" s="1"/>
  <c r="B14"/>
  <c r="B13" i="7"/>
  <c r="E6" i="5"/>
  <c r="E9" s="1"/>
  <c r="L9" i="3"/>
  <c r="V9" s="1"/>
  <c r="L4"/>
  <c r="V4" s="1"/>
  <c r="L5"/>
  <c r="V5" s="1"/>
  <c r="E6"/>
  <c r="E9" s="1"/>
  <c r="J61"/>
  <c r="T61" s="1"/>
  <c r="J57"/>
  <c r="T57" s="1"/>
  <c r="L13"/>
  <c r="V13" s="1"/>
  <c r="L6"/>
  <c r="V6" s="1"/>
  <c r="L7"/>
  <c r="V7" s="1"/>
  <c r="L8"/>
  <c r="V8" s="1"/>
  <c r="J55"/>
  <c r="T55" s="1"/>
  <c r="J63"/>
  <c r="T63" s="1"/>
  <c r="J59"/>
  <c r="T59" s="1"/>
  <c r="L60"/>
  <c r="V60" s="1"/>
  <c r="L56"/>
  <c r="V56" s="1"/>
  <c r="L62"/>
  <c r="V62" s="1"/>
  <c r="L58"/>
  <c r="V58" s="1"/>
  <c r="L54"/>
  <c r="V54" s="1"/>
  <c r="L63"/>
  <c r="V63" s="1"/>
  <c r="L61"/>
  <c r="V61" s="1"/>
  <c r="L59"/>
  <c r="V59" s="1"/>
  <c r="L57"/>
  <c r="V57" s="1"/>
  <c r="L55"/>
  <c r="V55" s="1"/>
  <c r="J52"/>
  <c r="T52" s="1"/>
  <c r="J62"/>
  <c r="T62" s="1"/>
  <c r="J60"/>
  <c r="T60" s="1"/>
  <c r="J58"/>
  <c r="T58" s="1"/>
  <c r="J56"/>
  <c r="T56" s="1"/>
  <c r="J54"/>
  <c r="T54" s="1"/>
  <c r="L14"/>
  <c r="V14" s="1"/>
  <c r="J4"/>
  <c r="T4" s="1"/>
  <c r="E7"/>
  <c r="J5"/>
  <c r="T5" s="1"/>
  <c r="J6"/>
  <c r="T6" s="1"/>
  <c r="J7"/>
  <c r="T7" s="1"/>
  <c r="J8"/>
  <c r="T8" s="1"/>
  <c r="J9"/>
  <c r="T9" s="1"/>
  <c r="X9"/>
  <c r="L12"/>
  <c r="V12" s="1"/>
  <c r="X12"/>
  <c r="J13"/>
  <c r="T13" s="1"/>
  <c r="J14"/>
  <c r="T14" s="1"/>
  <c r="L15"/>
  <c r="V15" s="1"/>
  <c r="X15"/>
  <c r="L16"/>
  <c r="V16" s="1"/>
  <c r="X16"/>
  <c r="L17"/>
  <c r="V17" s="1"/>
  <c r="X17"/>
  <c r="L18"/>
  <c r="V18" s="1"/>
  <c r="X18"/>
  <c r="L19"/>
  <c r="V19" s="1"/>
  <c r="X19"/>
  <c r="L20"/>
  <c r="V20" s="1"/>
  <c r="X20"/>
  <c r="L21"/>
  <c r="V21" s="1"/>
  <c r="X21"/>
  <c r="L22"/>
  <c r="V22" s="1"/>
  <c r="X22"/>
  <c r="L23"/>
  <c r="V23" s="1"/>
  <c r="X23"/>
  <c r="L24"/>
  <c r="V24" s="1"/>
  <c r="X24"/>
  <c r="L25"/>
  <c r="V25" s="1"/>
  <c r="X25"/>
  <c r="L26"/>
  <c r="V26" s="1"/>
  <c r="X26"/>
  <c r="L27"/>
  <c r="V27" s="1"/>
  <c r="X27"/>
  <c r="L28"/>
  <c r="V28" s="1"/>
  <c r="X28"/>
  <c r="L29"/>
  <c r="V29" s="1"/>
  <c r="X29"/>
  <c r="L30"/>
  <c r="V30" s="1"/>
  <c r="X30"/>
  <c r="L31"/>
  <c r="V31" s="1"/>
  <c r="X31"/>
  <c r="L32"/>
  <c r="V32" s="1"/>
  <c r="X32"/>
  <c r="L33"/>
  <c r="V33" s="1"/>
  <c r="X33"/>
  <c r="L34"/>
  <c r="V34" s="1"/>
  <c r="X34"/>
  <c r="L35"/>
  <c r="V35" s="1"/>
  <c r="X35"/>
  <c r="L36"/>
  <c r="V36" s="1"/>
  <c r="X36"/>
  <c r="L37"/>
  <c r="V37" s="1"/>
  <c r="X37"/>
  <c r="L38"/>
  <c r="V38" s="1"/>
  <c r="X38"/>
  <c r="L39"/>
  <c r="V39" s="1"/>
  <c r="X39"/>
  <c r="L40"/>
  <c r="V40" s="1"/>
  <c r="X40"/>
  <c r="L41"/>
  <c r="V41" s="1"/>
  <c r="X41"/>
  <c r="L42"/>
  <c r="V42" s="1"/>
  <c r="X42"/>
  <c r="L43"/>
  <c r="V43" s="1"/>
  <c r="X43"/>
  <c r="L44"/>
  <c r="V44" s="1"/>
  <c r="X44"/>
  <c r="L45"/>
  <c r="V45" s="1"/>
  <c r="X45"/>
  <c r="L46"/>
  <c r="V46" s="1"/>
  <c r="X46"/>
  <c r="L47"/>
  <c r="V47" s="1"/>
  <c r="X47"/>
  <c r="L48"/>
  <c r="V48" s="1"/>
  <c r="X48"/>
  <c r="L49"/>
  <c r="V49" s="1"/>
  <c r="X49"/>
  <c r="L50"/>
  <c r="V50" s="1"/>
  <c r="X50"/>
  <c r="L51"/>
  <c r="V51" s="1"/>
  <c r="X51"/>
  <c r="L10"/>
  <c r="V10" s="1"/>
  <c r="L11"/>
  <c r="V11" s="1"/>
  <c r="J12"/>
  <c r="T12" s="1"/>
  <c r="J15"/>
  <c r="T15" s="1"/>
  <c r="J16"/>
  <c r="T16" s="1"/>
  <c r="J17"/>
  <c r="T17" s="1"/>
  <c r="J18"/>
  <c r="T18" s="1"/>
  <c r="J19"/>
  <c r="T19" s="1"/>
  <c r="J20"/>
  <c r="T20" s="1"/>
  <c r="J21"/>
  <c r="T21" s="1"/>
  <c r="J22"/>
  <c r="T22" s="1"/>
  <c r="J23"/>
  <c r="T23" s="1"/>
  <c r="J24"/>
  <c r="T24" s="1"/>
  <c r="J25"/>
  <c r="T25" s="1"/>
  <c r="J26"/>
  <c r="T26" s="1"/>
  <c r="J27"/>
  <c r="T27" s="1"/>
  <c r="J28"/>
  <c r="T28" s="1"/>
  <c r="J29"/>
  <c r="T29" s="1"/>
  <c r="J30"/>
  <c r="T30" s="1"/>
  <c r="J31"/>
  <c r="T31" s="1"/>
  <c r="J32"/>
  <c r="T32" s="1"/>
  <c r="J33"/>
  <c r="T33" s="1"/>
  <c r="J34"/>
  <c r="T34" s="1"/>
  <c r="J35"/>
  <c r="T35" s="1"/>
  <c r="J36"/>
  <c r="T36" s="1"/>
  <c r="J37"/>
  <c r="T37" s="1"/>
  <c r="J38"/>
  <c r="T38" s="1"/>
  <c r="J39"/>
  <c r="T39" s="1"/>
  <c r="J40"/>
  <c r="T40" s="1"/>
  <c r="J41"/>
  <c r="T41" s="1"/>
  <c r="J42"/>
  <c r="T42" s="1"/>
  <c r="J43"/>
  <c r="T43" s="1"/>
  <c r="J44"/>
  <c r="T44" s="1"/>
  <c r="J45"/>
  <c r="T45" s="1"/>
  <c r="J46"/>
  <c r="T46" s="1"/>
  <c r="J47"/>
  <c r="T47" s="1"/>
  <c r="J48"/>
  <c r="T48" s="1"/>
  <c r="J49"/>
  <c r="T49" s="1"/>
  <c r="J50"/>
  <c r="T50" s="1"/>
  <c r="J81" i="7" l="1"/>
  <c r="T81" s="1"/>
  <c r="J80"/>
  <c r="T80" s="1"/>
  <c r="J79"/>
  <c r="T79" s="1"/>
  <c r="J78"/>
  <c r="T78" s="1"/>
  <c r="J77"/>
  <c r="T77" s="1"/>
  <c r="J76"/>
  <c r="T76" s="1"/>
  <c r="J75"/>
  <c r="T75" s="1"/>
  <c r="J74"/>
  <c r="T74" s="1"/>
  <c r="J73"/>
  <c r="T73" s="1"/>
  <c r="J72"/>
  <c r="T72" s="1"/>
  <c r="J71"/>
  <c r="T71" s="1"/>
  <c r="J70"/>
  <c r="T70" s="1"/>
  <c r="J69"/>
  <c r="T69" s="1"/>
  <c r="J68"/>
  <c r="T68" s="1"/>
  <c r="J67"/>
  <c r="T67" s="1"/>
  <c r="J66"/>
  <c r="T66" s="1"/>
  <c r="J65"/>
  <c r="T65" s="1"/>
  <c r="J64"/>
  <c r="T64" s="1"/>
  <c r="J63"/>
  <c r="T63" s="1"/>
  <c r="J62"/>
  <c r="T62" s="1"/>
  <c r="J61"/>
  <c r="T61" s="1"/>
  <c r="J60"/>
  <c r="T60" s="1"/>
  <c r="J59"/>
  <c r="T59" s="1"/>
  <c r="J58"/>
  <c r="T58" s="1"/>
  <c r="J57"/>
  <c r="T57" s="1"/>
  <c r="J56"/>
  <c r="T56" s="1"/>
  <c r="J55"/>
  <c r="T55" s="1"/>
  <c r="J54"/>
  <c r="T54" s="1"/>
  <c r="J53"/>
  <c r="T53" s="1"/>
  <c r="J52"/>
  <c r="T52" s="1"/>
  <c r="J51"/>
  <c r="T51" s="1"/>
  <c r="J50"/>
  <c r="T50" s="1"/>
  <c r="J49"/>
  <c r="T49" s="1"/>
  <c r="J48"/>
  <c r="T48" s="1"/>
  <c r="J47"/>
  <c r="T47" s="1"/>
  <c r="J46"/>
  <c r="T46" s="1"/>
  <c r="J45"/>
  <c r="T45" s="1"/>
  <c r="J44"/>
  <c r="T44" s="1"/>
  <c r="J43"/>
  <c r="T43" s="1"/>
  <c r="J42"/>
  <c r="T42" s="1"/>
  <c r="J41"/>
  <c r="T41" s="1"/>
  <c r="J40"/>
  <c r="T40" s="1"/>
  <c r="J39"/>
  <c r="T39" s="1"/>
  <c r="J38"/>
  <c r="T38" s="1"/>
  <c r="J37"/>
  <c r="T37" s="1"/>
  <c r="J36"/>
  <c r="T36" s="1"/>
  <c r="J35"/>
  <c r="T35" s="1"/>
  <c r="J34"/>
  <c r="T34" s="1"/>
  <c r="J33"/>
  <c r="T33" s="1"/>
  <c r="J32"/>
  <c r="T32" s="1"/>
  <c r="J31"/>
  <c r="T31" s="1"/>
  <c r="J30"/>
  <c r="T30" s="1"/>
  <c r="J29"/>
  <c r="T29" s="1"/>
  <c r="J28"/>
  <c r="T28" s="1"/>
  <c r="J27"/>
  <c r="T27" s="1"/>
  <c r="J26"/>
  <c r="T26" s="1"/>
  <c r="J25"/>
  <c r="T25" s="1"/>
  <c r="J24"/>
  <c r="T24" s="1"/>
  <c r="J23"/>
  <c r="T23" s="1"/>
  <c r="J22"/>
  <c r="T22" s="1"/>
  <c r="J21"/>
  <c r="T21" s="1"/>
  <c r="J20"/>
  <c r="T20" s="1"/>
  <c r="J19"/>
  <c r="T19" s="1"/>
  <c r="J18"/>
  <c r="T18" s="1"/>
  <c r="J17"/>
  <c r="T17" s="1"/>
  <c r="J16"/>
  <c r="T16" s="1"/>
  <c r="J15"/>
  <c r="T15" s="1"/>
  <c r="J14"/>
  <c r="T14" s="1"/>
  <c r="J13"/>
  <c r="T13" s="1"/>
  <c r="J12"/>
  <c r="T12" s="1"/>
  <c r="J11"/>
  <c r="T11" s="1"/>
  <c r="J10"/>
  <c r="T10" s="1"/>
  <c r="J9"/>
  <c r="T9" s="1"/>
  <c r="J8"/>
  <c r="T8" s="1"/>
  <c r="J7"/>
  <c r="T7" s="1"/>
  <c r="J6"/>
  <c r="T6" s="1"/>
  <c r="J5"/>
  <c r="T5" s="1"/>
  <c r="J4"/>
  <c r="T4" s="1"/>
  <c r="L80" i="8"/>
  <c r="V80" s="1"/>
  <c r="L79"/>
  <c r="V79" s="1"/>
  <c r="L81"/>
  <c r="V81" s="1"/>
  <c r="E7" i="5"/>
  <c r="L77" i="8"/>
  <c r="V77" s="1"/>
  <c r="L76"/>
  <c r="V76" s="1"/>
  <c r="L78"/>
  <c r="V78" s="1"/>
  <c r="E6"/>
  <c r="E7" s="1"/>
  <c r="L75"/>
  <c r="V75" s="1"/>
  <c r="L74"/>
  <c r="V74" s="1"/>
  <c r="L73"/>
  <c r="V73" s="1"/>
  <c r="L72"/>
  <c r="V72" s="1"/>
  <c r="L71"/>
  <c r="V71" s="1"/>
  <c r="L70"/>
  <c r="V70" s="1"/>
  <c r="L69"/>
  <c r="V69" s="1"/>
  <c r="L68"/>
  <c r="V68" s="1"/>
  <c r="L67"/>
  <c r="V67" s="1"/>
  <c r="L66"/>
  <c r="V66" s="1"/>
  <c r="L65"/>
  <c r="V65" s="1"/>
  <c r="L64"/>
  <c r="V64" s="1"/>
  <c r="L63"/>
  <c r="V63" s="1"/>
  <c r="L62"/>
  <c r="V62" s="1"/>
  <c r="L61"/>
  <c r="V61" s="1"/>
  <c r="L60"/>
  <c r="V60" s="1"/>
  <c r="L59"/>
  <c r="V59" s="1"/>
  <c r="L58"/>
  <c r="V58" s="1"/>
  <c r="L57"/>
  <c r="V57" s="1"/>
  <c r="L56"/>
  <c r="V56" s="1"/>
  <c r="L55"/>
  <c r="V55" s="1"/>
  <c r="L54"/>
  <c r="V54" s="1"/>
  <c r="L53"/>
  <c r="V53" s="1"/>
  <c r="L52"/>
  <c r="V52" s="1"/>
  <c r="L51"/>
  <c r="V51" s="1"/>
  <c r="L50"/>
  <c r="V50" s="1"/>
  <c r="L49"/>
  <c r="V49" s="1"/>
  <c r="L48"/>
  <c r="V48" s="1"/>
  <c r="L47"/>
  <c r="V47" s="1"/>
  <c r="L46"/>
  <c r="V46" s="1"/>
  <c r="L45"/>
  <c r="V45" s="1"/>
  <c r="L44"/>
  <c r="V44" s="1"/>
  <c r="L43"/>
  <c r="V43" s="1"/>
  <c r="L42"/>
  <c r="V42" s="1"/>
  <c r="L41"/>
  <c r="V41" s="1"/>
  <c r="L40"/>
  <c r="V40" s="1"/>
  <c r="L39"/>
  <c r="V39" s="1"/>
  <c r="L38"/>
  <c r="V38" s="1"/>
  <c r="L37"/>
  <c r="V37" s="1"/>
  <c r="L36"/>
  <c r="V36" s="1"/>
  <c r="L35"/>
  <c r="V35" s="1"/>
  <c r="L34"/>
  <c r="V34" s="1"/>
  <c r="L33"/>
  <c r="V33" s="1"/>
  <c r="L32"/>
  <c r="V32" s="1"/>
  <c r="L31"/>
  <c r="V31" s="1"/>
  <c r="L30"/>
  <c r="V30" s="1"/>
  <c r="L29"/>
  <c r="V29" s="1"/>
  <c r="L28"/>
  <c r="V28" s="1"/>
  <c r="L27"/>
  <c r="V27" s="1"/>
  <c r="L26"/>
  <c r="V26" s="1"/>
  <c r="L25"/>
  <c r="V25" s="1"/>
  <c r="L24"/>
  <c r="V24" s="1"/>
  <c r="L23"/>
  <c r="V23" s="1"/>
  <c r="L22"/>
  <c r="V22" s="1"/>
  <c r="L21"/>
  <c r="V21" s="1"/>
  <c r="L20"/>
  <c r="V20" s="1"/>
  <c r="L19"/>
  <c r="V19" s="1"/>
  <c r="L18"/>
  <c r="V18" s="1"/>
  <c r="L17"/>
  <c r="V17" s="1"/>
  <c r="L16"/>
  <c r="V16" s="1"/>
  <c r="L15"/>
  <c r="V15" s="1"/>
  <c r="L14"/>
  <c r="V14" s="1"/>
  <c r="L13"/>
  <c r="V13" s="1"/>
  <c r="L12"/>
  <c r="V12" s="1"/>
  <c r="L11"/>
  <c r="V11" s="1"/>
  <c r="L10"/>
  <c r="V10" s="1"/>
  <c r="L9"/>
  <c r="V9" s="1"/>
  <c r="L8"/>
  <c r="V8" s="1"/>
  <c r="L7"/>
  <c r="V7" s="1"/>
  <c r="L6"/>
  <c r="V6" s="1"/>
  <c r="L5"/>
  <c r="V5" s="1"/>
  <c r="L4"/>
  <c r="V4" s="1"/>
  <c r="E6" i="7"/>
  <c r="E9" s="1"/>
  <c r="E9" i="8"/>
  <c r="E10" i="5"/>
  <c r="X7" i="3"/>
  <c r="X52"/>
  <c r="X53"/>
  <c r="X54"/>
  <c r="X55"/>
  <c r="X56"/>
  <c r="X57"/>
  <c r="X58"/>
  <c r="X59"/>
  <c r="X60"/>
  <c r="X61"/>
  <c r="X62"/>
  <c r="X63"/>
  <c r="X13"/>
  <c r="X11"/>
  <c r="X10"/>
  <c r="E10"/>
  <c r="X8"/>
  <c r="X6"/>
  <c r="X14"/>
  <c r="X5"/>
  <c r="X3"/>
  <c r="X4"/>
  <c r="X81" i="5" l="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79" i="8"/>
  <c r="X80"/>
  <c r="X81"/>
  <c r="E7" i="7"/>
  <c r="E10" i="8"/>
  <c r="X76"/>
  <c r="X77"/>
  <c r="X78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J10" i="1"/>
  <c r="L8"/>
  <c r="V8" s="1"/>
  <c r="S8"/>
  <c r="B9"/>
  <c r="L5"/>
  <c r="V5" s="1"/>
  <c r="J5"/>
  <c r="T5" s="1"/>
  <c r="J6"/>
  <c r="T6" s="1"/>
  <c r="J7"/>
  <c r="T7" s="1"/>
  <c r="J8"/>
  <c r="T8" s="1"/>
  <c r="J9"/>
  <c r="T9" s="1"/>
  <c r="J19"/>
  <c r="J20"/>
  <c r="T20" s="1"/>
  <c r="J21"/>
  <c r="T21" s="1"/>
  <c r="J22"/>
  <c r="T22" s="1"/>
  <c r="J23"/>
  <c r="T23" s="1"/>
  <c r="J24"/>
  <c r="T24" s="1"/>
  <c r="J25"/>
  <c r="J26"/>
  <c r="J27"/>
  <c r="T27" s="1"/>
  <c r="J28"/>
  <c r="J29"/>
  <c r="J30"/>
  <c r="T30" s="1"/>
  <c r="J31"/>
  <c r="T31" s="1"/>
  <c r="J32"/>
  <c r="T32" s="1"/>
  <c r="J33"/>
  <c r="T33" s="1"/>
  <c r="J34"/>
  <c r="T34" s="1"/>
  <c r="J35"/>
  <c r="J36"/>
  <c r="J37"/>
  <c r="J38"/>
  <c r="J39"/>
  <c r="J40"/>
  <c r="J41"/>
  <c r="J42"/>
  <c r="J43"/>
  <c r="J44"/>
  <c r="J45"/>
  <c r="J46"/>
  <c r="J47"/>
  <c r="J48"/>
  <c r="J49"/>
  <c r="J50"/>
  <c r="J51"/>
  <c r="J4"/>
  <c r="T4" s="1"/>
  <c r="S25"/>
  <c r="S37"/>
  <c r="S47"/>
  <c r="U5"/>
  <c r="W5"/>
  <c r="U6"/>
  <c r="W6"/>
  <c r="U7"/>
  <c r="W7"/>
  <c r="U8"/>
  <c r="W8"/>
  <c r="U9"/>
  <c r="W9"/>
  <c r="U10"/>
  <c r="W10"/>
  <c r="U11"/>
  <c r="W11"/>
  <c r="U12"/>
  <c r="W12"/>
  <c r="U13"/>
  <c r="W13"/>
  <c r="U14"/>
  <c r="W14"/>
  <c r="U15"/>
  <c r="W15"/>
  <c r="U16"/>
  <c r="W16"/>
  <c r="U17"/>
  <c r="W17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U30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/>
  <c r="W41"/>
  <c r="U42"/>
  <c r="W42"/>
  <c r="U43"/>
  <c r="W43"/>
  <c r="U44"/>
  <c r="W44"/>
  <c r="U45"/>
  <c r="W45"/>
  <c r="U46"/>
  <c r="W46"/>
  <c r="U47"/>
  <c r="W47"/>
  <c r="U48"/>
  <c r="W48"/>
  <c r="U49"/>
  <c r="W49"/>
  <c r="U50"/>
  <c r="W50"/>
  <c r="U51"/>
  <c r="W51"/>
  <c r="W4"/>
  <c r="U4"/>
  <c r="S5"/>
  <c r="S6"/>
  <c r="S7"/>
  <c r="S9"/>
  <c r="S20"/>
  <c r="S21"/>
  <c r="S22"/>
  <c r="S23"/>
  <c r="S24"/>
  <c r="S26"/>
  <c r="S27"/>
  <c r="S28"/>
  <c r="S30"/>
  <c r="S31"/>
  <c r="S32"/>
  <c r="S33"/>
  <c r="S34"/>
  <c r="S38"/>
  <c r="S39"/>
  <c r="S40"/>
  <c r="S41"/>
  <c r="S42"/>
  <c r="S43"/>
  <c r="S44"/>
  <c r="S45"/>
  <c r="S48"/>
  <c r="S49"/>
  <c r="S50"/>
  <c r="S51"/>
  <c r="S4"/>
  <c r="L6"/>
  <c r="V6" s="1"/>
  <c r="L7"/>
  <c r="V7" s="1"/>
  <c r="L9"/>
  <c r="V9" s="1"/>
  <c r="L20"/>
  <c r="V20" s="1"/>
  <c r="L21"/>
  <c r="V21" s="1"/>
  <c r="L22"/>
  <c r="V22" s="1"/>
  <c r="L23"/>
  <c r="V23" s="1"/>
  <c r="L24"/>
  <c r="V24" s="1"/>
  <c r="L26"/>
  <c r="V26" s="1"/>
  <c r="L27"/>
  <c r="V27" s="1"/>
  <c r="L28"/>
  <c r="V28" s="1"/>
  <c r="L30"/>
  <c r="V30" s="1"/>
  <c r="L31"/>
  <c r="V31" s="1"/>
  <c r="L32"/>
  <c r="V32" s="1"/>
  <c r="L33"/>
  <c r="V33" s="1"/>
  <c r="L34"/>
  <c r="V34" s="1"/>
  <c r="L38"/>
  <c r="V38" s="1"/>
  <c r="L39"/>
  <c r="V39" s="1"/>
  <c r="L40"/>
  <c r="V40" s="1"/>
  <c r="L41"/>
  <c r="V41" s="1"/>
  <c r="L42"/>
  <c r="V42" s="1"/>
  <c r="L43"/>
  <c r="V43" s="1"/>
  <c r="L44"/>
  <c r="V44" s="1"/>
  <c r="L45"/>
  <c r="V45" s="1"/>
  <c r="L48"/>
  <c r="V48" s="1"/>
  <c r="L49"/>
  <c r="V49" s="1"/>
  <c r="L50"/>
  <c r="V50" s="1"/>
  <c r="L51"/>
  <c r="V51" s="1"/>
  <c r="L4"/>
  <c r="V4" s="1"/>
  <c r="T26"/>
  <c r="T28"/>
  <c r="T38"/>
  <c r="T39"/>
  <c r="T40"/>
  <c r="T41"/>
  <c r="T42"/>
  <c r="T43"/>
  <c r="T44"/>
  <c r="T45"/>
  <c r="T48"/>
  <c r="T49"/>
  <c r="T50"/>
  <c r="T51"/>
  <c r="S19"/>
  <c r="S29"/>
  <c r="E6"/>
  <c r="E7" s="1"/>
  <c r="E10" s="1"/>
  <c r="E10" i="7" l="1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51" i="1"/>
  <c r="S11"/>
  <c r="J11"/>
  <c r="T11" s="1"/>
  <c r="L11"/>
  <c r="V11" s="1"/>
  <c r="S10"/>
  <c r="L36"/>
  <c r="V36" s="1"/>
  <c r="T46"/>
  <c r="T47"/>
  <c r="T37"/>
  <c r="T29"/>
  <c r="T25"/>
  <c r="T19"/>
  <c r="L47"/>
  <c r="V47" s="1"/>
  <c r="L37"/>
  <c r="V37" s="1"/>
  <c r="L29"/>
  <c r="V29" s="1"/>
  <c r="L25"/>
  <c r="V25" s="1"/>
  <c r="L19"/>
  <c r="V19" s="1"/>
  <c r="T10"/>
  <c r="L46"/>
  <c r="V46" s="1"/>
  <c r="L10"/>
  <c r="V10" s="1"/>
  <c r="E9"/>
  <c r="X38" s="1"/>
  <c r="X47" l="1"/>
  <c r="X44"/>
  <c r="X45"/>
  <c r="X49"/>
  <c r="X42"/>
  <c r="X46"/>
  <c r="X50"/>
  <c r="X43"/>
  <c r="X48"/>
  <c r="X27"/>
  <c r="X7"/>
  <c r="X15"/>
  <c r="X11"/>
  <c r="X19"/>
  <c r="X23"/>
  <c r="X5"/>
  <c r="X9"/>
  <c r="X13"/>
  <c r="X17"/>
  <c r="X21"/>
  <c r="X25"/>
  <c r="X29"/>
  <c r="X33"/>
  <c r="X37"/>
  <c r="X41"/>
  <c r="X3"/>
  <c r="X8"/>
  <c r="X12"/>
  <c r="X16"/>
  <c r="X20"/>
  <c r="X24"/>
  <c r="X28"/>
  <c r="X32"/>
  <c r="X36"/>
  <c r="X40"/>
  <c r="X4"/>
  <c r="X31"/>
  <c r="X35"/>
  <c r="X39"/>
  <c r="X6"/>
  <c r="X10"/>
  <c r="X14"/>
  <c r="X18"/>
  <c r="X22"/>
  <c r="X26"/>
  <c r="X30"/>
  <c r="X34"/>
  <c r="J12"/>
  <c r="T12" s="1"/>
  <c r="S12"/>
  <c r="L12"/>
  <c r="V12" s="1"/>
  <c r="T36"/>
  <c r="S46"/>
  <c r="S36"/>
  <c r="S13" l="1"/>
  <c r="J13"/>
  <c r="T13" s="1"/>
  <c r="L13"/>
  <c r="V13" s="1"/>
  <c r="S35"/>
  <c r="T35"/>
  <c r="L35"/>
  <c r="V35" s="1"/>
  <c r="J14" l="1"/>
  <c r="T14" s="1"/>
  <c r="S14"/>
  <c r="L14"/>
  <c r="V14" s="1"/>
  <c r="J15" l="1"/>
  <c r="T15" s="1"/>
  <c r="S15"/>
  <c r="L15"/>
  <c r="V15" s="1"/>
  <c r="J16" l="1"/>
  <c r="T16" s="1"/>
  <c r="S16"/>
  <c r="L16"/>
  <c r="V16" s="1"/>
  <c r="S17" l="1"/>
  <c r="J17"/>
  <c r="T17" s="1"/>
  <c r="L17"/>
  <c r="V17" s="1"/>
  <c r="J18" l="1"/>
  <c r="T18" s="1"/>
  <c r="S18"/>
  <c r="L18"/>
  <c r="V18" s="1"/>
</calcChain>
</file>

<file path=xl/sharedStrings.xml><?xml version="1.0" encoding="utf-8"?>
<sst xmlns="http://schemas.openxmlformats.org/spreadsheetml/2006/main" count="366" uniqueCount="124">
  <si>
    <t>lnQd= lnA + a lnP + b lnPy + c lnR</t>
  </si>
  <si>
    <t>lnQs= lnB + d lnP + e lnw + f lnv</t>
  </si>
  <si>
    <t>lnA=</t>
  </si>
  <si>
    <t>a=</t>
  </si>
  <si>
    <t>b=</t>
  </si>
  <si>
    <t>c=</t>
  </si>
  <si>
    <t>lnB=</t>
  </si>
  <si>
    <t>d=</t>
  </si>
  <si>
    <t>e=</t>
  </si>
  <si>
    <t>f=</t>
  </si>
  <si>
    <t>Costura</t>
  </si>
  <si>
    <t>Control=</t>
  </si>
  <si>
    <t>Ordenador</t>
  </si>
  <si>
    <t>Disminución de la renta media de la población y de los salarios de los informáticos</t>
  </si>
  <si>
    <t>Aumento dela renta media de la población y disminución de los salarios de los informáticos</t>
  </si>
  <si>
    <t>Disminución Salario delos informáticos</t>
  </si>
  <si>
    <t>Disminución Renta (normal)</t>
  </si>
  <si>
    <t>Disminución Precio discos duros integrados (factor de producción)</t>
  </si>
  <si>
    <t>Disminución Precio conexión con internet (complementarios)</t>
  </si>
  <si>
    <t>Q</t>
  </si>
  <si>
    <t>lnQ</t>
  </si>
  <si>
    <t>lnPd final</t>
  </si>
  <si>
    <t>lnPd inicial</t>
  </si>
  <si>
    <t>lnPs final</t>
  </si>
  <si>
    <t>lnPs inicial</t>
  </si>
  <si>
    <t>lnP=</t>
  </si>
  <si>
    <t>lnPy=</t>
  </si>
  <si>
    <t>lnR=</t>
  </si>
  <si>
    <t>lnw=</t>
  </si>
  <si>
    <t>lnv=</t>
  </si>
  <si>
    <t>Pd final</t>
  </si>
  <si>
    <t>Demanda final</t>
  </si>
  <si>
    <t>Demanda inicial</t>
  </si>
  <si>
    <t>Oferta final</t>
  </si>
  <si>
    <t>Oferta inicial</t>
  </si>
  <si>
    <t>lnP eq. Final</t>
  </si>
  <si>
    <t>lnP eq. Inicial</t>
  </si>
  <si>
    <t>lnQ eq. Final</t>
  </si>
  <si>
    <t>lnQ eq. Inicial</t>
  </si>
  <si>
    <t>lnQ=</t>
  </si>
  <si>
    <t>P=</t>
  </si>
  <si>
    <t>Q=</t>
  </si>
  <si>
    <t>P y Q de equilibrio final</t>
  </si>
  <si>
    <t>P y Q de equilibrio inicial</t>
  </si>
  <si>
    <t>Situación inicial</t>
  </si>
  <si>
    <t>1.-Mejora tecnológica (máquina de coser más precisa en puntadas difíciles): lnv=3,1; 3</t>
  </si>
  <si>
    <t>2.-Disminución Renta (inferior): lnR= 100; 99</t>
  </si>
  <si>
    <t>3.-Disminución Precio de la ropa nueva (sustituto): lnPy= 2; 1,7</t>
  </si>
  <si>
    <t>4.-Disminución Precio de los mondadientes</t>
  </si>
  <si>
    <t>5.-Situación inicial</t>
  </si>
  <si>
    <t>Mayte Gonzalo Rupérez</t>
  </si>
  <si>
    <t>Universidad de Valencia</t>
  </si>
  <si>
    <t>Disminución de la renta media de la población</t>
  </si>
  <si>
    <t>Disminución del precio de los mondadientes</t>
  </si>
  <si>
    <t>Disminución del precio de la ropa de fábrica</t>
  </si>
  <si>
    <t>1.-Disminución Salario de los informáticos: lnw=2; 1,98</t>
  </si>
  <si>
    <t>2.-Disminución Renta (normal): ln= 100; 99,5</t>
  </si>
  <si>
    <t>3.-Disminución Precio discos duros integrados (factor de producción): lnv=3,1; 3</t>
  </si>
  <si>
    <t>4.-Disminución Precio conexión con internet (complementarios): lnPy=18; 17,9</t>
  </si>
  <si>
    <t>Disminución del salario de los informáticos</t>
  </si>
  <si>
    <t>Disminución del precio de internet</t>
  </si>
  <si>
    <t>1.-Disminución de la renta media de la población y de los salarios de los informáticos</t>
  </si>
  <si>
    <t>2.-Aumento de la renta media de la población y disminución de los salarios de los informáticos</t>
  </si>
  <si>
    <t>Salarios: lnw=2; 1,99</t>
  </si>
  <si>
    <t>Renta: lnR=100,2; 100, 4; 100,6</t>
  </si>
  <si>
    <t>Rentainicial: lnR=100</t>
  </si>
  <si>
    <t>Renta: lnR= 99,5</t>
  </si>
  <si>
    <t>3.-Situación inicial</t>
  </si>
  <si>
    <t>Aumento de la renta media de la población y disminución de los salarios de los informáticos</t>
  </si>
  <si>
    <t>Falta volver a rehacer tabla; copiar a loas otras dos hojas, y nueva selección de datos de la hoja definitiva.</t>
  </si>
  <si>
    <t>Mejora tecnológica (máquina de coser más versátil y precisa)</t>
  </si>
  <si>
    <t>Disminución del precio de los discos duros integrados</t>
  </si>
  <si>
    <t>Se sabe que el precio disminuye, pero no se puede determinar a a priori qué ocurre con la cantidad</t>
  </si>
  <si>
    <t>La cantidad aumenta, pero no se puede determinar a priori qué ocurre con el precio</t>
  </si>
  <si>
    <t xml:space="preserve">Han sido realizados por Mayte Gonzalo Rupérez, profesora de la Universidad de Valencia. </t>
  </si>
  <si>
    <t>Caso de que el resultado no fuera el esperado, deberá preguntarse el motivo. Si no diera con él, se aconseja pregunte a su profesora.</t>
  </si>
  <si>
    <t xml:space="preserve">El estudiante debería intentar resolver cada uno de los problemas por su cuenta antes de observar el resultado. </t>
  </si>
  <si>
    <t>Qs= A + a P; a&gt;0</t>
  </si>
  <si>
    <t>Qd= B + b P; B&gt;0; b&lt;0</t>
  </si>
  <si>
    <t>Cantidad</t>
  </si>
  <si>
    <t>Demanda</t>
  </si>
  <si>
    <t>Oferta</t>
  </si>
  <si>
    <t>P y Q de equilibrio</t>
  </si>
  <si>
    <t>A=</t>
  </si>
  <si>
    <t>B=</t>
  </si>
  <si>
    <t>Precio</t>
  </si>
  <si>
    <t>P eq=</t>
  </si>
  <si>
    <t>Q eq=</t>
  </si>
  <si>
    <t>¿Mercado?</t>
  </si>
  <si>
    <t>Q^=</t>
  </si>
  <si>
    <t>Los decimales se escriben así:</t>
  </si>
  <si>
    <t>Cantidad ofrecida=</t>
  </si>
  <si>
    <t xml:space="preserve">A </t>
  </si>
  <si>
    <t>+ (</t>
  </si>
  <si>
    <t>a</t>
  </si>
  <si>
    <t>x Precio )</t>
  </si>
  <si>
    <t>Cantidad demandada=</t>
  </si>
  <si>
    <t xml:space="preserve">B </t>
  </si>
  <si>
    <t>b</t>
  </si>
  <si>
    <t>Ejemplos:</t>
  </si>
  <si>
    <t>i) A= -5; a= 3; B= 50; b= -2</t>
  </si>
  <si>
    <t>ii) A= 5; a= 0,4; B= 30; b= -1</t>
  </si>
  <si>
    <t>**Ayuda para la gráfica: Las curvas de oferta y de demanda</t>
  </si>
  <si>
    <t>de este ejercicio son tramos de rectas en el cuadrante positivo</t>
  </si>
  <si>
    <t>(Universidad de Valencia)</t>
  </si>
  <si>
    <t>que pasan por los puntos de la tabla adjunta.</t>
  </si>
  <si>
    <t xml:space="preserve">El estudiante decide los valores de distintos parámetros  de las funciones de demanda y de oferta, por lo que se pueden hacer </t>
  </si>
  <si>
    <t>tantas prácticas como se desee.</t>
  </si>
  <si>
    <t>En la hoja "Equilibrio", se trata de obtener numéricamente el equilibrio de mercado y representarlo gráficamente.</t>
  </si>
  <si>
    <t xml:space="preserve">El resto de ejercicios tratan de presentar cómo se desplazan las curvas de demanda y de oferta de un bien ante distintos </t>
  </si>
  <si>
    <t xml:space="preserve">acontecimientos y, consecuentemente, los cambios en el equilibrio a los que dan lugar. Los ejercicios consideran distintos </t>
  </si>
  <si>
    <t>en el equilibrio ("Arreglos confección", "Ordenadores" y "Desplazamientos simultáneos") .</t>
  </si>
  <si>
    <t>casos en el mercado de arreglos y composturas de confección, así como en el mercado de ordenadores.</t>
  </si>
  <si>
    <t>Introduce los valores de los parámetros A, a, B, y b en las funciones de demanda y de oferta.</t>
  </si>
  <si>
    <t>Selecciona la situación final</t>
  </si>
  <si>
    <t xml:space="preserve">Esta obra está sujeta a la licencia Attribution-NonCommercial-NoDerivs 3.0 Unported de Creative Commons. </t>
  </si>
  <si>
    <t>Creative Commons, 444 Castro Street, Suite 900, Mountain View, California, 94041, USA.</t>
  </si>
  <si>
    <t>Para ver una copia de esta licencia, visite http://creativecommons.org/licenses/by-nc-nd/3.0/ o envie una carta a</t>
  </si>
  <si>
    <t>Introducción a la Economía I: La demanda y la oferta</t>
  </si>
  <si>
    <t>Estos son unos ejercicios diseñados para que se hagan prácticas del tema sobre la demanda y la oferta, tanto numéricos como gráficos.</t>
  </si>
  <si>
    <t>Dentro del tema, además de esta hoja con la introducción hay cuatro más: "Equilibrio",  y tres hojas de cambios</t>
  </si>
  <si>
    <t>Mayte Gonzalo Rupérez es miembro del Grupo de Innovación Educativa MICROINNOVA.</t>
  </si>
  <si>
    <t>(proyecto 38/DT11/13)</t>
  </si>
  <si>
    <t>La autora agradece el apoyo institucional y financiero del Vicerrectorat de Cultura Igualtat i Planificació de la Universitat de València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</si>
</sst>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2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4"/>
      <color rgb="FFFFFF00"/>
      <name val="Times New Roman"/>
      <family val="1"/>
    </font>
    <font>
      <b/>
      <u/>
      <sz val="14"/>
      <color theme="0"/>
      <name val="Times New Roman"/>
      <family val="1"/>
    </font>
    <font>
      <sz val="14"/>
      <name val="Times New Roman"/>
      <family val="1"/>
    </font>
    <font>
      <b/>
      <sz val="13"/>
      <color theme="0"/>
      <name val="Times New Roman"/>
      <family val="1"/>
    </font>
    <font>
      <sz val="11"/>
      <color theme="3"/>
      <name val="Times New Roman"/>
      <family val="1"/>
    </font>
    <font>
      <b/>
      <i/>
      <sz val="14"/>
      <color theme="0"/>
      <name val="Times New Roman"/>
      <family val="1"/>
    </font>
    <font>
      <sz val="11"/>
      <color rgb="FF4374B7"/>
      <name val="Inherit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D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555555"/>
      </left>
      <right style="medium">
        <color rgb="FF555555"/>
      </right>
      <top style="medium">
        <color rgb="FF555555"/>
      </top>
      <bottom style="medium">
        <color rgb="FF555555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2" borderId="0" xfId="0" applyFill="1"/>
    <xf numFmtId="0" fontId="1" fillId="3" borderId="0" xfId="0" applyFont="1" applyFill="1" applyBorder="1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0" fontId="0" fillId="5" borderId="0" xfId="0" applyFill="1"/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/>
    <xf numFmtId="0" fontId="6" fillId="2" borderId="0" xfId="0" applyFont="1" applyFill="1"/>
    <xf numFmtId="0" fontId="5" fillId="5" borderId="0" xfId="0" applyFont="1" applyFill="1"/>
    <xf numFmtId="0" fontId="5" fillId="6" borderId="0" xfId="0" applyFont="1" applyFill="1" applyProtection="1"/>
    <xf numFmtId="0" fontId="5" fillId="6" borderId="0" xfId="0" applyFont="1" applyFill="1" applyAlignment="1" applyProtection="1">
      <alignment horizontal="right"/>
    </xf>
    <xf numFmtId="0" fontId="5" fillId="6" borderId="0" xfId="0" applyFont="1" applyFill="1" applyProtection="1">
      <protection locked="0"/>
    </xf>
    <xf numFmtId="0" fontId="5" fillId="6" borderId="0" xfId="0" applyFont="1" applyFill="1"/>
    <xf numFmtId="0" fontId="5" fillId="6" borderId="0" xfId="0" applyFont="1" applyFill="1" applyAlignment="1">
      <alignment horizontal="right"/>
    </xf>
    <xf numFmtId="0" fontId="7" fillId="6" borderId="0" xfId="0" applyFont="1" applyFill="1"/>
    <xf numFmtId="0" fontId="8" fillId="6" borderId="0" xfId="0" applyFont="1" applyFill="1"/>
    <xf numFmtId="0" fontId="0" fillId="2" borderId="0" xfId="0" applyFill="1" applyProtection="1">
      <protection locked="0"/>
    </xf>
    <xf numFmtId="0" fontId="10" fillId="3" borderId="0" xfId="0" applyFont="1" applyFill="1" applyBorder="1" applyProtection="1"/>
    <xf numFmtId="0" fontId="11" fillId="3" borderId="0" xfId="0" applyFont="1" applyFill="1" applyBorder="1" applyProtection="1"/>
    <xf numFmtId="0" fontId="9" fillId="3" borderId="0" xfId="0" applyFont="1" applyFill="1" applyBorder="1" applyProtection="1"/>
    <xf numFmtId="0" fontId="6" fillId="3" borderId="0" xfId="0" applyFont="1" applyFill="1" applyBorder="1" applyProtection="1"/>
    <xf numFmtId="0" fontId="12" fillId="3" borderId="0" xfId="0" applyFont="1" applyFill="1" applyBorder="1" applyProtection="1"/>
    <xf numFmtId="0" fontId="13" fillId="3" borderId="0" xfId="0" applyFont="1" applyFill="1" applyBorder="1" applyProtection="1"/>
    <xf numFmtId="0" fontId="6" fillId="3" borderId="0" xfId="0" quotePrefix="1" applyFont="1" applyFill="1" applyBorder="1" applyProtection="1"/>
    <xf numFmtId="0" fontId="0" fillId="2" borderId="0" xfId="0" applyFill="1" applyProtection="1"/>
    <xf numFmtId="0" fontId="5" fillId="6" borderId="0" xfId="0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quotePrefix="1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14" fillId="7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6" fillId="9" borderId="1" xfId="0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6" fillId="3" borderId="0" xfId="0" applyFont="1" applyFill="1" applyBorder="1" applyProtection="1">
      <protection locked="0"/>
    </xf>
    <xf numFmtId="0" fontId="0" fillId="5" borderId="0" xfId="0" applyFill="1" applyBorder="1" applyAlignment="1">
      <alignment vertical="center"/>
    </xf>
    <xf numFmtId="0" fontId="0" fillId="5" borderId="2" xfId="0" applyFill="1" applyBorder="1"/>
    <xf numFmtId="0" fontId="0" fillId="2" borderId="0" xfId="0" applyFill="1" applyBorder="1"/>
    <xf numFmtId="0" fontId="0" fillId="5" borderId="0" xfId="0" applyFill="1" applyBorder="1"/>
    <xf numFmtId="0" fontId="2" fillId="4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left"/>
    </xf>
    <xf numFmtId="0" fontId="1" fillId="4" borderId="2" xfId="0" applyFont="1" applyFill="1" applyBorder="1" applyProtection="1"/>
    <xf numFmtId="0" fontId="14" fillId="10" borderId="1" xfId="0" applyNumberFormat="1" applyFont="1" applyFill="1" applyBorder="1" applyAlignment="1" applyProtection="1">
      <alignment horizontal="center" vertical="center"/>
    </xf>
    <xf numFmtId="0" fontId="14" fillId="11" borderId="1" xfId="0" applyNumberFormat="1" applyFont="1" applyFill="1" applyBorder="1" applyAlignment="1" applyProtection="1">
      <alignment horizontal="center" vertical="center"/>
    </xf>
    <xf numFmtId="0" fontId="6" fillId="12" borderId="0" xfId="0" applyFont="1" applyFill="1" applyProtection="1"/>
    <xf numFmtId="0" fontId="14" fillId="12" borderId="0" xfId="0" applyFont="1" applyFill="1" applyProtection="1"/>
    <xf numFmtId="0" fontId="14" fillId="12" borderId="0" xfId="0" applyNumberFormat="1" applyFont="1" applyFill="1" applyAlignment="1" applyProtection="1">
      <alignment horizontal="left"/>
    </xf>
    <xf numFmtId="0" fontId="14" fillId="12" borderId="0" xfId="0" applyFont="1" applyFill="1" applyAlignment="1" applyProtection="1">
      <alignment horizontal="right"/>
    </xf>
    <xf numFmtId="0" fontId="17" fillId="3" borderId="0" xfId="0" applyNumberFormat="1" applyFont="1" applyFill="1" applyBorder="1" applyProtection="1"/>
    <xf numFmtId="0" fontId="18" fillId="2" borderId="3" xfId="0" applyFont="1" applyFill="1" applyBorder="1" applyAlignment="1">
      <alignment horizontal="center"/>
    </xf>
    <xf numFmtId="0" fontId="19" fillId="2" borderId="3" xfId="1" applyFill="1" applyBorder="1" applyAlignment="1" applyProtection="1">
      <alignment horizontal="left"/>
    </xf>
    <xf numFmtId="0" fontId="5" fillId="2" borderId="0" xfId="0" applyFont="1" applyFill="1" applyProtection="1"/>
    <xf numFmtId="0" fontId="17" fillId="2" borderId="0" xfId="0" applyFont="1" applyFill="1"/>
    <xf numFmtId="0" fontId="5" fillId="6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16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D1"/>
      <color rgb="FFEDFFCD"/>
      <color rgb="FFD8FF93"/>
      <color rgb="FFCBFF6D"/>
      <color rgb="FFFFFFA7"/>
      <color rgb="FFF8C3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Equilibrio en el mercado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Datos_equilibrio!$F$2</c:f>
              <c:strCache>
                <c:ptCount val="1"/>
                <c:pt idx="0">
                  <c:v>Demanda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Datos_equilibrio!$E$3:$E$8</c:f>
              <c:numCache>
                <c:formatCode>General</c:formatCode>
                <c:ptCount val="6"/>
                <c:pt idx="0">
                  <c:v>0</c:v>
                </c:pt>
                <c:pt idx="1">
                  <c:v>27.799999999899999</c:v>
                </c:pt>
                <c:pt idx="2">
                  <c:v>27.799999999999997</c:v>
                </c:pt>
                <c:pt idx="3">
                  <c:v>27.800000000099995</c:v>
                </c:pt>
                <c:pt idx="4">
                  <c:v>50</c:v>
                </c:pt>
                <c:pt idx="5">
                  <c:v>50</c:v>
                </c:pt>
              </c:numCache>
            </c:numRef>
          </c:xVal>
          <c:yVal>
            <c:numRef>
              <c:f>Datos_equilibrio!$F$3:$F$8</c:f>
              <c:numCache>
                <c:formatCode>General</c:formatCode>
                <c:ptCount val="6"/>
                <c:pt idx="0">
                  <c:v>25</c:v>
                </c:pt>
                <c:pt idx="1">
                  <c:v>11.100000000050001</c:v>
                </c:pt>
                <c:pt idx="2">
                  <c:v>11.100000000000001</c:v>
                </c:pt>
                <c:pt idx="3">
                  <c:v>11.099999999950002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</c:ser>
        <c:ser>
          <c:idx val="1"/>
          <c:order val="1"/>
          <c:tx>
            <c:strRef>
              <c:f>Datos_equilibrio!$G$2</c:f>
              <c:strCache>
                <c:ptCount val="1"/>
                <c:pt idx="0">
                  <c:v>Oferta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Datos_equilibrio!$E$3:$E$8</c:f>
              <c:numCache>
                <c:formatCode>General</c:formatCode>
                <c:ptCount val="6"/>
                <c:pt idx="0">
                  <c:v>0</c:v>
                </c:pt>
                <c:pt idx="1">
                  <c:v>27.799999999899999</c:v>
                </c:pt>
                <c:pt idx="2">
                  <c:v>27.799999999999997</c:v>
                </c:pt>
                <c:pt idx="3">
                  <c:v>27.800000000099995</c:v>
                </c:pt>
                <c:pt idx="4">
                  <c:v>50</c:v>
                </c:pt>
                <c:pt idx="5">
                  <c:v>50</c:v>
                </c:pt>
              </c:numCache>
            </c:numRef>
          </c:xVal>
          <c:yVal>
            <c:numRef>
              <c:f>Datos_equilibrio!$G$3:$G$8</c:f>
              <c:numCache>
                <c:formatCode>General</c:formatCode>
                <c:ptCount val="6"/>
                <c:pt idx="0">
                  <c:v>1.8333333333333333</c:v>
                </c:pt>
                <c:pt idx="1">
                  <c:v>11.099999999966665</c:v>
                </c:pt>
                <c:pt idx="2">
                  <c:v>11.1</c:v>
                </c:pt>
                <c:pt idx="3">
                  <c:v>11.100000000033333</c:v>
                </c:pt>
                <c:pt idx="4">
                  <c:v>18.5</c:v>
                </c:pt>
              </c:numCache>
            </c:numRef>
          </c:yVal>
        </c:ser>
        <c:ser>
          <c:idx val="2"/>
          <c:order val="2"/>
          <c:tx>
            <c:strRef>
              <c:f>Datos_equilibrio!$H$2</c:f>
              <c:strCache>
                <c:ptCount val="1"/>
                <c:pt idx="0">
                  <c:v>P y Q de equilibrio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Datos_equilibrio!$E$3:$E$8</c:f>
              <c:numCache>
                <c:formatCode>General</c:formatCode>
                <c:ptCount val="6"/>
                <c:pt idx="0">
                  <c:v>0</c:v>
                </c:pt>
                <c:pt idx="1">
                  <c:v>27.799999999899999</c:v>
                </c:pt>
                <c:pt idx="2">
                  <c:v>27.799999999999997</c:v>
                </c:pt>
                <c:pt idx="3">
                  <c:v>27.800000000099995</c:v>
                </c:pt>
                <c:pt idx="4">
                  <c:v>50</c:v>
                </c:pt>
                <c:pt idx="5">
                  <c:v>50</c:v>
                </c:pt>
              </c:numCache>
            </c:numRef>
          </c:xVal>
          <c:yVal>
            <c:numRef>
              <c:f>Datos_equilibrio!$H$3:$H$8</c:f>
              <c:numCache>
                <c:formatCode>General</c:formatCode>
                <c:ptCount val="6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-10</c:v>
                </c:pt>
              </c:numCache>
            </c:numRef>
          </c:yVal>
        </c:ser>
        <c:axId val="63365888"/>
        <c:axId val="63368192"/>
      </c:scatterChart>
      <c:valAx>
        <c:axId val="6336588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47310017162607132"/>
              <c:y val="0.87602926729131281"/>
            </c:manualLayout>
          </c:layout>
        </c:title>
        <c:numFmt formatCode="General" sourceLinked="1"/>
        <c:tickLblPos val="nextTo"/>
        <c:crossAx val="63368192"/>
        <c:crosses val="autoZero"/>
        <c:crossBetween val="midCat"/>
      </c:valAx>
      <c:valAx>
        <c:axId val="63368192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Precio</a:t>
                </a:r>
              </a:p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(P)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0.2092399387576561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63365888"/>
        <c:crosses val="autoZero"/>
        <c:crossBetween val="midCat"/>
      </c:valAx>
      <c:spPr>
        <a:solidFill>
          <a:srgbClr val="FDE2CB"/>
        </a:solidFill>
      </c:spPr>
    </c:plotArea>
    <c:legend>
      <c:legendPos val="r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s-ES"/>
        </a:p>
      </c:txPr>
    </c:legend>
    <c:plotVisOnly val="1"/>
  </c:chart>
  <c:spPr>
    <a:solidFill>
      <a:srgbClr val="FFFFAF"/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>
                <a:latin typeface="Times New Roman" pitchFamily="18" charset="0"/>
                <a:cs typeface="Times New Roman" pitchFamily="18" charset="0"/>
              </a:defRPr>
            </a:pPr>
            <a:r>
              <a:rPr lang="en-US" sz="1600">
                <a:latin typeface="Times New Roman" pitchFamily="18" charset="0"/>
                <a:cs typeface="Times New Roman" pitchFamily="18" charset="0"/>
              </a:rPr>
              <a:t>Mercado de arreglos y composturas</a:t>
            </a:r>
            <a:r>
              <a:rPr lang="en-US" sz="1600" baseline="0">
                <a:latin typeface="Times New Roman" pitchFamily="18" charset="0"/>
                <a:cs typeface="Times New Roman" pitchFamily="18" charset="0"/>
              </a:rPr>
              <a:t> de confección</a:t>
            </a:r>
            <a:endParaRPr lang="en-US" sz="16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Datos_confección!$T$2</c:f>
              <c:strCache>
                <c:ptCount val="1"/>
                <c:pt idx="0">
                  <c:v>Demanda final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Datos_confección!$T$3:$T$51</c:f>
              <c:numCache>
                <c:formatCode>General</c:formatCode>
                <c:ptCount val="49"/>
                <c:pt idx="1">
                  <c:v>5.3578963636141044</c:v>
                </c:pt>
                <c:pt idx="2">
                  <c:v>5.1699196295459897</c:v>
                </c:pt>
                <c:pt idx="3">
                  <c:v>4.9932285610466689</c:v>
                </c:pt>
                <c:pt idx="4">
                  <c:v>4.9885378816726229</c:v>
                </c:pt>
                <c:pt idx="5">
                  <c:v>4.8180458524494361</c:v>
                </c:pt>
                <c:pt idx="6">
                  <c:v>4.8135197411314818</c:v>
                </c:pt>
                <c:pt idx="7">
                  <c:v>4.7640122628893389</c:v>
                </c:pt>
                <c:pt idx="8">
                  <c:v>4.6490092637456293</c:v>
                </c:pt>
                <c:pt idx="9">
                  <c:v>4.6446419467689299</c:v>
                </c:pt>
                <c:pt idx="10">
                  <c:v>4.596871391647416</c:v>
                </c:pt>
                <c:pt idx="11">
                  <c:v>4.562438059685717</c:v>
                </c:pt>
                <c:pt idx="12">
                  <c:v>4.5624380596774881</c:v>
                </c:pt>
                <c:pt idx="13">
                  <c:v>4.4859031641230116</c:v>
                </c:pt>
                <c:pt idx="14">
                  <c:v>4.4816890703380654</c:v>
                </c:pt>
                <c:pt idx="15">
                  <c:v>4.435594500029798</c:v>
                </c:pt>
                <c:pt idx="16">
                  <c:v>4.3776137036274649</c:v>
                </c:pt>
                <c:pt idx="17">
                  <c:v>4.3285194879727582</c:v>
                </c:pt>
                <c:pt idx="18">
                  <c:v>4.324453241688583</c:v>
                </c:pt>
                <c:pt idx="19">
                  <c:v>4.2799758558491439</c:v>
                </c:pt>
                <c:pt idx="20">
                  <c:v>4.2519105412971925</c:v>
                </c:pt>
                <c:pt idx="21">
                  <c:v>4.2519105412971765</c:v>
                </c:pt>
                <c:pt idx="22">
                  <c:v>4.2240292609331229</c:v>
                </c:pt>
                <c:pt idx="23">
                  <c:v>4.1766574694714418</c:v>
                </c:pt>
                <c:pt idx="24">
                  <c:v>4.172733883598096</c:v>
                </c:pt>
                <c:pt idx="25">
                  <c:v>4.1298169448376196</c:v>
                </c:pt>
                <c:pt idx="26">
                  <c:v>4.0758331833698085</c:v>
                </c:pt>
                <c:pt idx="27">
                  <c:v>4.0567247647085916</c:v>
                </c:pt>
                <c:pt idx="28">
                  <c:v>4.0567247647085765</c:v>
                </c:pt>
                <c:pt idx="29">
                  <c:v>4.0301233864749495</c:v>
                </c:pt>
                <c:pt idx="30">
                  <c:v>4.0263374559066447</c:v>
                </c:pt>
                <c:pt idx="31">
                  <c:v>3.9849262174130078</c:v>
                </c:pt>
                <c:pt idx="32">
                  <c:v>3.9328364252355232</c:v>
                </c:pt>
                <c:pt idx="33">
                  <c:v>3.8887303133976499</c:v>
                </c:pt>
                <c:pt idx="34">
                  <c:v>3.8850772086280059</c:v>
                </c:pt>
                <c:pt idx="35">
                  <c:v>3.8451188443292885</c:v>
                </c:pt>
                <c:pt idx="36">
                  <c:v>3.7948565733181905</c:v>
                </c:pt>
                <c:pt idx="37">
                  <c:v>3.7522978827615554</c:v>
                </c:pt>
                <c:pt idx="38">
                  <c:v>3.7276927392001884</c:v>
                </c:pt>
                <c:pt idx="39">
                  <c:v>3.727692739200176</c:v>
                </c:pt>
                <c:pt idx="40">
                  <c:v>3.7102164808999913</c:v>
                </c:pt>
                <c:pt idx="41">
                  <c:v>3.6617176142010184</c:v>
                </c:pt>
                <c:pt idx="42">
                  <c:v>3.6206520551113113</c:v>
                </c:pt>
                <c:pt idx="43">
                  <c:v>3.5800470394935471</c:v>
                </c:pt>
                <c:pt idx="44">
                  <c:v>3.533249709731717</c:v>
                </c:pt>
                <c:pt idx="45">
                  <c:v>3.4544444700104235</c:v>
                </c:pt>
                <c:pt idx="46">
                  <c:v>3.4092889803691819</c:v>
                </c:pt>
                <c:pt idx="47">
                  <c:v>3.2896772961312442</c:v>
                </c:pt>
                <c:pt idx="48">
                  <c:v>3.174262074876824</c:v>
                </c:pt>
              </c:numCache>
            </c:numRef>
          </c:yVal>
        </c:ser>
        <c:ser>
          <c:idx val="1"/>
          <c:order val="1"/>
          <c:tx>
            <c:strRef>
              <c:f>Datos_confección!$U$2</c:f>
              <c:strCache>
                <c:ptCount val="1"/>
                <c:pt idx="0">
                  <c:v>Demanda inicial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Datos_confección!$U$3:$U$51</c:f>
              <c:numCache>
                <c:formatCode>General</c:formatCode>
                <c:ptCount val="49"/>
                <c:pt idx="1">
                  <c:v>5.3578963636141044</c:v>
                </c:pt>
                <c:pt idx="2">
                  <c:v>5.1699196295459897</c:v>
                </c:pt>
                <c:pt idx="3">
                  <c:v>4.9932285610466689</c:v>
                </c:pt>
                <c:pt idx="4">
                  <c:v>4.9885378816726229</c:v>
                </c:pt>
                <c:pt idx="5">
                  <c:v>4.8180458524494361</c:v>
                </c:pt>
                <c:pt idx="6">
                  <c:v>4.8135197411314818</c:v>
                </c:pt>
                <c:pt idx="7">
                  <c:v>4.7640122628893389</c:v>
                </c:pt>
                <c:pt idx="8">
                  <c:v>4.6490092637456293</c:v>
                </c:pt>
                <c:pt idx="9">
                  <c:v>4.6446419467689299</c:v>
                </c:pt>
                <c:pt idx="10">
                  <c:v>4.596871391647416</c:v>
                </c:pt>
                <c:pt idx="11">
                  <c:v>4.562438059685717</c:v>
                </c:pt>
                <c:pt idx="12">
                  <c:v>4.5624380596774881</c:v>
                </c:pt>
                <c:pt idx="13">
                  <c:v>4.4859031641230116</c:v>
                </c:pt>
                <c:pt idx="14">
                  <c:v>4.4816890703380654</c:v>
                </c:pt>
                <c:pt idx="15">
                  <c:v>4.435594500029798</c:v>
                </c:pt>
                <c:pt idx="16">
                  <c:v>4.3776137036274649</c:v>
                </c:pt>
                <c:pt idx="17">
                  <c:v>4.3285194879727582</c:v>
                </c:pt>
                <c:pt idx="18">
                  <c:v>4.324453241688583</c:v>
                </c:pt>
                <c:pt idx="19">
                  <c:v>4.2799758558491439</c:v>
                </c:pt>
                <c:pt idx="20">
                  <c:v>4.2519105412971925</c:v>
                </c:pt>
                <c:pt idx="21">
                  <c:v>4.2519105412971765</c:v>
                </c:pt>
                <c:pt idx="22">
                  <c:v>4.2240292609331229</c:v>
                </c:pt>
                <c:pt idx="23">
                  <c:v>4.1766574694714418</c:v>
                </c:pt>
                <c:pt idx="24">
                  <c:v>4.172733883598096</c:v>
                </c:pt>
                <c:pt idx="25">
                  <c:v>4.1298169448376196</c:v>
                </c:pt>
                <c:pt idx="26">
                  <c:v>4.0758331833698085</c:v>
                </c:pt>
                <c:pt idx="27">
                  <c:v>4.0567247647085916</c:v>
                </c:pt>
                <c:pt idx="28">
                  <c:v>4.0567247647085765</c:v>
                </c:pt>
                <c:pt idx="29">
                  <c:v>4.0301233864749495</c:v>
                </c:pt>
                <c:pt idx="30">
                  <c:v>4.0263374559066447</c:v>
                </c:pt>
                <c:pt idx="31">
                  <c:v>3.9849262174130078</c:v>
                </c:pt>
                <c:pt idx="32">
                  <c:v>3.9328364252355232</c:v>
                </c:pt>
                <c:pt idx="33">
                  <c:v>3.8887303133976499</c:v>
                </c:pt>
                <c:pt idx="34">
                  <c:v>3.8850772086280059</c:v>
                </c:pt>
                <c:pt idx="35">
                  <c:v>3.8451188443292885</c:v>
                </c:pt>
                <c:pt idx="36">
                  <c:v>3.7948565733181905</c:v>
                </c:pt>
                <c:pt idx="37">
                  <c:v>3.7522978827615554</c:v>
                </c:pt>
                <c:pt idx="38">
                  <c:v>3.7276927392001884</c:v>
                </c:pt>
                <c:pt idx="39">
                  <c:v>3.727692739200176</c:v>
                </c:pt>
                <c:pt idx="40">
                  <c:v>3.7102164808999913</c:v>
                </c:pt>
                <c:pt idx="41">
                  <c:v>3.6617176142010184</c:v>
                </c:pt>
                <c:pt idx="42">
                  <c:v>3.6206520551113113</c:v>
                </c:pt>
                <c:pt idx="43">
                  <c:v>3.5800470394935471</c:v>
                </c:pt>
                <c:pt idx="44">
                  <c:v>3.533249709731717</c:v>
                </c:pt>
                <c:pt idx="45">
                  <c:v>3.4544444700104235</c:v>
                </c:pt>
                <c:pt idx="46">
                  <c:v>3.4092889803691819</c:v>
                </c:pt>
                <c:pt idx="47">
                  <c:v>3.2896772961312442</c:v>
                </c:pt>
                <c:pt idx="48">
                  <c:v>3.174262074876824</c:v>
                </c:pt>
              </c:numCache>
            </c:numRef>
          </c:yVal>
        </c:ser>
        <c:ser>
          <c:idx val="2"/>
          <c:order val="2"/>
          <c:tx>
            <c:strRef>
              <c:f>Datos_confección!$V$2</c:f>
              <c:strCache>
                <c:ptCount val="1"/>
                <c:pt idx="0">
                  <c:v>Oferta final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Datos_confección!$V$3:$V$51</c:f>
              <c:numCache>
                <c:formatCode>General</c:formatCode>
                <c:ptCount val="49"/>
                <c:pt idx="1">
                  <c:v>2.2255409284924612</c:v>
                </c:pt>
                <c:pt idx="2">
                  <c:v>2.4596031111569463</c:v>
                </c:pt>
                <c:pt idx="3">
                  <c:v>2.7111378593084439</c:v>
                </c:pt>
                <c:pt idx="4">
                  <c:v>2.7182818284590451</c:v>
                </c:pt>
                <c:pt idx="5">
                  <c:v>2.996270717001563</c:v>
                </c:pt>
                <c:pt idx="6">
                  <c:v>3.0041660239464374</c:v>
                </c:pt>
                <c:pt idx="7">
                  <c:v>3.092399628778645</c:v>
                </c:pt>
                <c:pt idx="8">
                  <c:v>3.3113912591118013</c:v>
                </c:pt>
                <c:pt idx="9">
                  <c:v>3.320116922736557</c:v>
                </c:pt>
                <c:pt idx="10">
                  <c:v>3.417630136794092</c:v>
                </c:pt>
                <c:pt idx="11">
                  <c:v>3.4903429574616678</c:v>
                </c:pt>
                <c:pt idx="12">
                  <c:v>3.4903429574793008</c:v>
                </c:pt>
                <c:pt idx="13">
                  <c:v>3.6596533179402693</c:v>
                </c:pt>
                <c:pt idx="14">
                  <c:v>3.6692966676192338</c:v>
                </c:pt>
                <c:pt idx="15">
                  <c:v>3.7770654359237334</c:v>
                </c:pt>
                <c:pt idx="16">
                  <c:v>3.9188156328919153</c:v>
                </c:pt>
                <c:pt idx="17">
                  <c:v>4.0445424172266433</c:v>
                </c:pt>
                <c:pt idx="18">
                  <c:v>4.0551999668446692</c:v>
                </c:pt>
                <c:pt idx="19">
                  <c:v>4.1743028754516347</c:v>
                </c:pt>
                <c:pt idx="20">
                  <c:v>4.2519105412971454</c:v>
                </c:pt>
                <c:pt idx="21">
                  <c:v>4.2519105412972058</c:v>
                </c:pt>
                <c:pt idx="22">
                  <c:v>4.3309610707723643</c:v>
                </c:pt>
                <c:pt idx="23">
                  <c:v>4.4699106564422433</c:v>
                </c:pt>
                <c:pt idx="24">
                  <c:v>4.4816890703380645</c:v>
                </c:pt>
                <c:pt idx="25">
                  <c:v>4.6133181411887048</c:v>
                </c:pt>
                <c:pt idx="26">
                  <c:v>4.7864522227353907</c:v>
                </c:pt>
                <c:pt idx="27">
                  <c:v>4.8498480202188032</c:v>
                </c:pt>
                <c:pt idx="28">
                  <c:v>4.8498480202188716</c:v>
                </c:pt>
                <c:pt idx="29">
                  <c:v>4.9400152638964014</c:v>
                </c:pt>
                <c:pt idx="30">
                  <c:v>4.953032424395122</c:v>
                </c:pt>
                <c:pt idx="31">
                  <c:v>5.0985050454725327</c:v>
                </c:pt>
                <c:pt idx="32">
                  <c:v>5.2898477973257032</c:v>
                </c:pt>
                <c:pt idx="33">
                  <c:v>5.4595612045081063</c:v>
                </c:pt>
                <c:pt idx="34">
                  <c:v>5.473947391727215</c:v>
                </c:pt>
                <c:pt idx="35">
                  <c:v>5.6347195019182079</c:v>
                </c:pt>
                <c:pt idx="36">
                  <c:v>5.8461859466508983</c:v>
                </c:pt>
                <c:pt idx="37">
                  <c:v>6.0337482686764208</c:v>
                </c:pt>
                <c:pt idx="38">
                  <c:v>6.1459263097537322</c:v>
                </c:pt>
                <c:pt idx="39">
                  <c:v>6.1459263097537757</c:v>
                </c:pt>
                <c:pt idx="40">
                  <c:v>6.2273281250337114</c:v>
                </c:pt>
                <c:pt idx="41">
                  <c:v>6.4610346899010853</c:v>
                </c:pt>
                <c:pt idx="42">
                  <c:v>6.6683231135304792</c:v>
                </c:pt>
                <c:pt idx="43">
                  <c:v>6.8822619411018175</c:v>
                </c:pt>
                <c:pt idx="44">
                  <c:v>7.1405476399565995</c:v>
                </c:pt>
                <c:pt idx="45">
                  <c:v>7.6060757478845948</c:v>
                </c:pt>
                <c:pt idx="46">
                  <c:v>7.8915255908137452</c:v>
                </c:pt>
                <c:pt idx="47">
                  <c:v>8.7214845822171068</c:v>
                </c:pt>
                <c:pt idx="48">
                  <c:v>9.6387311227114996</c:v>
                </c:pt>
              </c:numCache>
            </c:numRef>
          </c:yVal>
        </c:ser>
        <c:ser>
          <c:idx val="3"/>
          <c:order val="3"/>
          <c:tx>
            <c:strRef>
              <c:f>Datos_confección!$W$2</c:f>
              <c:strCache>
                <c:ptCount val="1"/>
                <c:pt idx="0">
                  <c:v>Oferta inicial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Datos_confección!$W$3:$W$51</c:f>
              <c:numCache>
                <c:formatCode>General</c:formatCode>
                <c:ptCount val="49"/>
                <c:pt idx="1">
                  <c:v>2.2255409284924612</c:v>
                </c:pt>
                <c:pt idx="2">
                  <c:v>2.4596031111569463</c:v>
                </c:pt>
                <c:pt idx="3">
                  <c:v>2.7111378593084439</c:v>
                </c:pt>
                <c:pt idx="4">
                  <c:v>2.7182818284590451</c:v>
                </c:pt>
                <c:pt idx="5">
                  <c:v>2.996270717001563</c:v>
                </c:pt>
                <c:pt idx="6">
                  <c:v>3.0041660239464374</c:v>
                </c:pt>
                <c:pt idx="7">
                  <c:v>3.092399628778645</c:v>
                </c:pt>
                <c:pt idx="8">
                  <c:v>3.3113912591118013</c:v>
                </c:pt>
                <c:pt idx="9">
                  <c:v>3.320116922736557</c:v>
                </c:pt>
                <c:pt idx="10">
                  <c:v>3.417630136794092</c:v>
                </c:pt>
                <c:pt idx="11">
                  <c:v>3.4903429574616678</c:v>
                </c:pt>
                <c:pt idx="12">
                  <c:v>3.4903429574793008</c:v>
                </c:pt>
                <c:pt idx="13">
                  <c:v>3.6596533179402693</c:v>
                </c:pt>
                <c:pt idx="14">
                  <c:v>3.6692966676192338</c:v>
                </c:pt>
                <c:pt idx="15">
                  <c:v>3.7770654359237334</c:v>
                </c:pt>
                <c:pt idx="16">
                  <c:v>3.9188156328919153</c:v>
                </c:pt>
                <c:pt idx="17">
                  <c:v>4.0445424172266433</c:v>
                </c:pt>
                <c:pt idx="18">
                  <c:v>4.0551999668446692</c:v>
                </c:pt>
                <c:pt idx="19">
                  <c:v>4.1743028754516347</c:v>
                </c:pt>
                <c:pt idx="20">
                  <c:v>4.2519105412971454</c:v>
                </c:pt>
                <c:pt idx="21">
                  <c:v>4.2519105412972058</c:v>
                </c:pt>
                <c:pt idx="22">
                  <c:v>4.3309610707723643</c:v>
                </c:pt>
                <c:pt idx="23">
                  <c:v>4.4699106564422433</c:v>
                </c:pt>
                <c:pt idx="24">
                  <c:v>4.4816890703380645</c:v>
                </c:pt>
                <c:pt idx="25">
                  <c:v>4.6133181411887048</c:v>
                </c:pt>
                <c:pt idx="26">
                  <c:v>4.7864522227353907</c:v>
                </c:pt>
                <c:pt idx="27">
                  <c:v>4.8498480202188032</c:v>
                </c:pt>
                <c:pt idx="28">
                  <c:v>4.8498480202188716</c:v>
                </c:pt>
                <c:pt idx="29">
                  <c:v>4.9400152638964014</c:v>
                </c:pt>
                <c:pt idx="30">
                  <c:v>4.953032424395122</c:v>
                </c:pt>
                <c:pt idx="31">
                  <c:v>5.0985050454725327</c:v>
                </c:pt>
                <c:pt idx="32">
                  <c:v>5.2898477973257032</c:v>
                </c:pt>
                <c:pt idx="33">
                  <c:v>5.4595612045081063</c:v>
                </c:pt>
                <c:pt idx="34">
                  <c:v>5.473947391727215</c:v>
                </c:pt>
                <c:pt idx="35">
                  <c:v>5.6347195019182079</c:v>
                </c:pt>
                <c:pt idx="36">
                  <c:v>5.8461859466508983</c:v>
                </c:pt>
                <c:pt idx="37">
                  <c:v>6.0337482686764208</c:v>
                </c:pt>
                <c:pt idx="38">
                  <c:v>6.1459263097537322</c:v>
                </c:pt>
                <c:pt idx="39">
                  <c:v>6.1459263097537757</c:v>
                </c:pt>
                <c:pt idx="40">
                  <c:v>6.2273281250337114</c:v>
                </c:pt>
                <c:pt idx="41">
                  <c:v>6.4610346899010853</c:v>
                </c:pt>
                <c:pt idx="42">
                  <c:v>6.6683231135304792</c:v>
                </c:pt>
                <c:pt idx="43">
                  <c:v>6.8822619411018175</c:v>
                </c:pt>
                <c:pt idx="44">
                  <c:v>7.1405476399565995</c:v>
                </c:pt>
                <c:pt idx="45">
                  <c:v>7.6060757478845948</c:v>
                </c:pt>
                <c:pt idx="46">
                  <c:v>7.8915255908137452</c:v>
                </c:pt>
                <c:pt idx="47">
                  <c:v>8.7214845822171068</c:v>
                </c:pt>
                <c:pt idx="48">
                  <c:v>9.6387311227114996</c:v>
                </c:pt>
              </c:numCache>
            </c:numRef>
          </c:yVal>
        </c:ser>
        <c:ser>
          <c:idx val="4"/>
          <c:order val="4"/>
          <c:tx>
            <c:strRef>
              <c:f>Datos_confección!$X$2</c:f>
              <c:strCache>
                <c:ptCount val="1"/>
                <c:pt idx="0">
                  <c:v>P y Q de equilibrio final</c:v>
                </c:pt>
              </c:strCache>
            </c:strRef>
          </c:tx>
          <c:spPr>
            <a:ln w="2794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Datos_confección!$X$3:$X$51</c:f>
              <c:numCache>
                <c:formatCode>General</c:formatCode>
                <c:ptCount val="49"/>
                <c:pt idx="0">
                  <c:v>4.2519105412971818</c:v>
                </c:pt>
                <c:pt idx="1">
                  <c:v>4.2519105412971818</c:v>
                </c:pt>
                <c:pt idx="2">
                  <c:v>4.2519105412971818</c:v>
                </c:pt>
                <c:pt idx="3">
                  <c:v>4.2519105412971818</c:v>
                </c:pt>
                <c:pt idx="4">
                  <c:v>4.2519105412971818</c:v>
                </c:pt>
                <c:pt idx="5">
                  <c:v>4.2519105412971818</c:v>
                </c:pt>
                <c:pt idx="6">
                  <c:v>4.2519105412971818</c:v>
                </c:pt>
                <c:pt idx="7">
                  <c:v>4.2519105412971818</c:v>
                </c:pt>
                <c:pt idx="8">
                  <c:v>4.2519105412971818</c:v>
                </c:pt>
                <c:pt idx="9">
                  <c:v>4.2519105412971818</c:v>
                </c:pt>
                <c:pt idx="10">
                  <c:v>4.2519105412971818</c:v>
                </c:pt>
                <c:pt idx="11">
                  <c:v>4.2519105412971818</c:v>
                </c:pt>
                <c:pt idx="12">
                  <c:v>4.2519105412971818</c:v>
                </c:pt>
                <c:pt idx="13">
                  <c:v>4.2519105412971818</c:v>
                </c:pt>
                <c:pt idx="14">
                  <c:v>4.2519105412971818</c:v>
                </c:pt>
                <c:pt idx="15">
                  <c:v>4.2519105412971818</c:v>
                </c:pt>
                <c:pt idx="16">
                  <c:v>4.2519105412971818</c:v>
                </c:pt>
                <c:pt idx="17">
                  <c:v>4.2519105412971818</c:v>
                </c:pt>
                <c:pt idx="18">
                  <c:v>4.2519105412971818</c:v>
                </c:pt>
                <c:pt idx="19">
                  <c:v>4.2519105412971818</c:v>
                </c:pt>
                <c:pt idx="20">
                  <c:v>4.2519105412971818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</c:numCache>
            </c:numRef>
          </c:yVal>
        </c:ser>
        <c:ser>
          <c:idx val="5"/>
          <c:order val="5"/>
          <c:tx>
            <c:strRef>
              <c:f>Datos_confección!$Y$2</c:f>
              <c:strCache>
                <c:ptCount val="1"/>
                <c:pt idx="0">
                  <c:v>P y Q de equilibrio inicial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Datos_confección!$S$3:$S$51</c:f>
              <c:numCache>
                <c:formatCode>General</c:formatCode>
                <c:ptCount val="49"/>
                <c:pt idx="0">
                  <c:v>0</c:v>
                </c:pt>
                <c:pt idx="1">
                  <c:v>1.8221188003905089</c:v>
                </c:pt>
                <c:pt idx="2">
                  <c:v>2.2255409284924679</c:v>
                </c:pt>
                <c:pt idx="3">
                  <c:v>2.7040126653616245</c:v>
                </c:pt>
                <c:pt idx="4">
                  <c:v>2.7182818284590451</c:v>
                </c:pt>
                <c:pt idx="5">
                  <c:v>3.3026885275727209</c:v>
                </c:pt>
                <c:pt idx="6">
                  <c:v>3.3201169227365472</c:v>
                </c:pt>
                <c:pt idx="7">
                  <c:v>3.5180073544807708</c:v>
                </c:pt>
                <c:pt idx="8">
                  <c:v>4.0339128769212715</c:v>
                </c:pt>
                <c:pt idx="9">
                  <c:v>4.0551999668446745</c:v>
                </c:pt>
                <c:pt idx="10">
                  <c:v>4.2969038859905755</c:v>
                </c:pt>
                <c:pt idx="11">
                  <c:v>4.4816890703376169</c:v>
                </c:pt>
                <c:pt idx="12">
                  <c:v>4.481689070382882</c:v>
                </c:pt>
                <c:pt idx="13">
                  <c:v>4.9270323140494661</c:v>
                </c:pt>
                <c:pt idx="14">
                  <c:v>4.9530324243951149</c:v>
                </c:pt>
                <c:pt idx="15">
                  <c:v>5.2482502578980403</c:v>
                </c:pt>
                <c:pt idx="16">
                  <c:v>5.6495672390614029</c:v>
                </c:pt>
                <c:pt idx="17">
                  <c:v>6.0178908579243018</c:v>
                </c:pt>
                <c:pt idx="18">
                  <c:v>6.0496474644129465</c:v>
                </c:pt>
                <c:pt idx="19">
                  <c:v>6.4102273405114891</c:v>
                </c:pt>
                <c:pt idx="20">
                  <c:v>6.6507979643311801</c:v>
                </c:pt>
                <c:pt idx="21">
                  <c:v>6.6507979643313133</c:v>
                </c:pt>
                <c:pt idx="22">
                  <c:v>6.9003970082009323</c:v>
                </c:pt>
                <c:pt idx="23">
                  <c:v>7.3502684921756147</c:v>
                </c:pt>
                <c:pt idx="24">
                  <c:v>7.3890560989306504</c:v>
                </c:pt>
                <c:pt idx="25">
                  <c:v>7.8294693541344627</c:v>
                </c:pt>
                <c:pt idx="26">
                  <c:v>8.4281639382168034</c:v>
                </c:pt>
                <c:pt idx="27">
                  <c:v>8.6529018341538482</c:v>
                </c:pt>
                <c:pt idx="28">
                  <c:v>8.6529018341540205</c:v>
                </c:pt>
                <c:pt idx="29">
                  <c:v>8.9776382095610856</c:v>
                </c:pt>
                <c:pt idx="30">
                  <c:v>9.025013499434122</c:v>
                </c:pt>
                <c:pt idx="31">
                  <c:v>9.5629354640703585</c:v>
                </c:pt>
                <c:pt idx="32">
                  <c:v>10.294182680364084</c:v>
                </c:pt>
                <c:pt idx="33">
                  <c:v>10.965312070922041</c:v>
                </c:pt>
                <c:pt idx="34">
                  <c:v>11.023176380641601</c:v>
                </c:pt>
                <c:pt idx="35">
                  <c:v>11.680195751923236</c:v>
                </c:pt>
                <c:pt idx="36">
                  <c:v>12.573343118801338</c:v>
                </c:pt>
                <c:pt idx="37">
                  <c:v>13.393062407511186</c:v>
                </c:pt>
                <c:pt idx="38">
                  <c:v>13.895693157885599</c:v>
                </c:pt>
                <c:pt idx="39">
                  <c:v>13.895693157885878</c:v>
                </c:pt>
                <c:pt idx="40">
                  <c:v>14.266223307249742</c:v>
                </c:pt>
                <c:pt idx="41">
                  <c:v>15.357115964598149</c:v>
                </c:pt>
                <c:pt idx="42">
                  <c:v>16.358323364745445</c:v>
                </c:pt>
                <c:pt idx="43">
                  <c:v>17.424804496003738</c:v>
                </c:pt>
                <c:pt idx="44">
                  <c:v>18.757223796545752</c:v>
                </c:pt>
                <c:pt idx="45">
                  <c:v>21.282704271820688</c:v>
                </c:pt>
                <c:pt idx="46">
                  <c:v>22.91012488052856</c:v>
                </c:pt>
                <c:pt idx="47">
                  <c:v>27.982489718871516</c:v>
                </c:pt>
                <c:pt idx="48">
                  <c:v>34.177890122818255</c:v>
                </c:pt>
              </c:numCache>
            </c:numRef>
          </c:xVal>
          <c:yVal>
            <c:numRef>
              <c:f>Datos_confección!$Y$3:$Y$51</c:f>
              <c:numCache>
                <c:formatCode>General</c:formatCode>
                <c:ptCount val="49"/>
                <c:pt idx="0">
                  <c:v>4.2519105412971818</c:v>
                </c:pt>
                <c:pt idx="1">
                  <c:v>4.2519105412971818</c:v>
                </c:pt>
                <c:pt idx="2">
                  <c:v>4.2519105412971818</c:v>
                </c:pt>
                <c:pt idx="3">
                  <c:v>4.2519105412971818</c:v>
                </c:pt>
                <c:pt idx="4">
                  <c:v>4.2519105412971818</c:v>
                </c:pt>
                <c:pt idx="5">
                  <c:v>4.2519105412971818</c:v>
                </c:pt>
                <c:pt idx="6">
                  <c:v>4.2519105412971818</c:v>
                </c:pt>
                <c:pt idx="7">
                  <c:v>4.2519105412971818</c:v>
                </c:pt>
                <c:pt idx="8">
                  <c:v>4.2519105412971818</c:v>
                </c:pt>
                <c:pt idx="9">
                  <c:v>4.2519105412971818</c:v>
                </c:pt>
                <c:pt idx="10">
                  <c:v>4.2519105412971818</c:v>
                </c:pt>
                <c:pt idx="11">
                  <c:v>4.2519105412971818</c:v>
                </c:pt>
                <c:pt idx="12">
                  <c:v>4.2519105412971818</c:v>
                </c:pt>
                <c:pt idx="13">
                  <c:v>4.2519105412971818</c:v>
                </c:pt>
                <c:pt idx="14">
                  <c:v>4.2519105412971818</c:v>
                </c:pt>
                <c:pt idx="15">
                  <c:v>4.2519105412971818</c:v>
                </c:pt>
                <c:pt idx="16">
                  <c:v>4.2519105412971818</c:v>
                </c:pt>
                <c:pt idx="17">
                  <c:v>4.2519105412971818</c:v>
                </c:pt>
                <c:pt idx="18">
                  <c:v>4.2519105412971818</c:v>
                </c:pt>
                <c:pt idx="19">
                  <c:v>4.2519105412971818</c:v>
                </c:pt>
                <c:pt idx="20">
                  <c:v>4.2519105412971818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</c:numCache>
            </c:numRef>
          </c:yVal>
        </c:ser>
        <c:axId val="63987712"/>
        <c:axId val="63989632"/>
      </c:scatterChart>
      <c:valAx>
        <c:axId val="63987712"/>
        <c:scaling>
          <c:orientation val="minMax"/>
          <c:max val="19"/>
          <c:min val="0"/>
        </c:scaling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51084711127921967"/>
              <c:y val="0.91523387391145639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63989632"/>
        <c:crosses val="autoZero"/>
        <c:crossBetween val="midCat"/>
      </c:valAx>
      <c:valAx>
        <c:axId val="63989632"/>
        <c:scaling>
          <c:orientation val="minMax"/>
          <c:max val="6"/>
          <c:min val="2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Precio (P)</a:t>
                </a:r>
              </a:p>
            </c:rich>
          </c:tx>
          <c:layout>
            <c:manualLayout>
              <c:xMode val="edge"/>
              <c:yMode val="edge"/>
              <c:x val="2.0370367400063257E-2"/>
              <c:y val="0.13871782995451357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63987712"/>
        <c:crosses val="autoZero"/>
        <c:crossBetween val="midCat"/>
      </c:valAx>
      <c:spPr>
        <a:solidFill>
          <a:srgbClr val="EDFFCD"/>
        </a:solidFill>
      </c:spPr>
    </c:plotArea>
    <c:legend>
      <c:legendPos val="r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s-ES"/>
        </a:p>
      </c:txPr>
    </c:legend>
    <c:plotVisOnly val="1"/>
  </c:chart>
  <c:spPr>
    <a:solidFill>
      <a:srgbClr val="FFFFA7"/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>
                <a:latin typeface="Times New Roman" pitchFamily="18" charset="0"/>
                <a:cs typeface="Times New Roman" pitchFamily="18" charset="0"/>
              </a:defRPr>
            </a:pPr>
            <a:r>
              <a:rPr lang="en-US" sz="1600">
                <a:latin typeface="Times New Roman" pitchFamily="18" charset="0"/>
                <a:cs typeface="Times New Roman" pitchFamily="18" charset="0"/>
              </a:rPr>
              <a:t>Mercado de ordenadores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Datos_ordenadores!$T$2</c:f>
              <c:strCache>
                <c:ptCount val="1"/>
                <c:pt idx="0">
                  <c:v>Demanda final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Datos_ordenadores!$T$3:$T$63</c:f>
              <c:numCache>
                <c:formatCode>General</c:formatCode>
                <c:ptCount val="61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6236.0062853771014</c:v>
                </c:pt>
                <c:pt idx="22">
                  <c:v>5946.0130034294671</c:v>
                </c:pt>
                <c:pt idx="23">
                  <c:v>5405.8560314967035</c:v>
                </c:pt>
                <c:pt idx="24">
                  <c:v>5278.665356874817</c:v>
                </c:pt>
                <c:pt idx="25">
                  <c:v>5278.6653568746387</c:v>
                </c:pt>
                <c:pt idx="26">
                  <c:v>5154.4672643002723</c:v>
                </c:pt>
                <c:pt idx="27">
                  <c:v>4914.768840299108</c:v>
                </c:pt>
                <c:pt idx="28">
                  <c:v>4468.2937564076474</c:v>
                </c:pt>
                <c:pt idx="29">
                  <c:v>4260.5044900361063</c:v>
                </c:pt>
                <c:pt idx="30">
                  <c:v>3873.4651070215541</c:v>
                </c:pt>
                <c:pt idx="31">
                  <c:v>3693.3371841987728</c:v>
                </c:pt>
                <c:pt idx="32">
                  <c:v>3521.5857583067464</c:v>
                </c:pt>
                <c:pt idx="33">
                  <c:v>3278.8174250952666</c:v>
                </c:pt>
                <c:pt idx="34">
                  <c:v>3278.8174250951502</c:v>
                </c:pt>
                <c:pt idx="35">
                  <c:v>3201.6723813074491</c:v>
                </c:pt>
                <c:pt idx="36">
                  <c:v>3052.7848659510828</c:v>
                </c:pt>
                <c:pt idx="37">
                  <c:v>2980.9579870417761</c:v>
                </c:pt>
                <c:pt idx="38">
                  <c:v>2980.9579865449018</c:v>
                </c:pt>
                <c:pt idx="39">
                  <c:v>2775.4590295960002</c:v>
                </c:pt>
                <c:pt idx="40">
                  <c:v>2646.3917329848514</c:v>
                </c:pt>
                <c:pt idx="41">
                  <c:v>2584.1265990502866</c:v>
                </c:pt>
                <c:pt idx="42">
                  <c:v>2584.126599050202</c:v>
                </c:pt>
                <c:pt idx="43">
                  <c:v>2523.3264586975251</c:v>
                </c:pt>
                <c:pt idx="44">
                  <c:v>2294.09850740613</c:v>
                </c:pt>
                <c:pt idx="45">
                  <c:v>2187.4159408997616</c:v>
                </c:pt>
                <c:pt idx="46">
                  <c:v>1988.70329592028</c:v>
                </c:pt>
                <c:pt idx="47">
                  <c:v>1896.2225367272772</c:v>
                </c:pt>
                <c:pt idx="48">
                  <c:v>1808.0424144560552</c:v>
                </c:pt>
                <c:pt idx="49">
                  <c:v>1643.7934100970872</c:v>
                </c:pt>
                <c:pt idx="50">
                  <c:v>1567.352010902905</c:v>
                </c:pt>
                <c:pt idx="51">
                  <c:v>1424.9681789681715</c:v>
                </c:pt>
                <c:pt idx="52">
                  <c:v>1295.5190008031959</c:v>
                </c:pt>
                <c:pt idx="53">
                  <c:v>1177.8294464494234</c:v>
                </c:pt>
                <c:pt idx="54">
                  <c:v>1123.0567905027219</c:v>
                </c:pt>
                <c:pt idx="55">
                  <c:v>1021.0343168020092</c:v>
                </c:pt>
                <c:pt idx="56">
                  <c:v>928.27992751875934</c:v>
                </c:pt>
                <c:pt idx="57">
                  <c:v>804.70535394770832</c:v>
                </c:pt>
                <c:pt idx="58">
                  <c:v>731.60305715895743</c:v>
                </c:pt>
                <c:pt idx="59">
                  <c:v>665.14163304435829</c:v>
                </c:pt>
                <c:pt idx="60">
                  <c:v>576.59658188989658</c:v>
                </c:pt>
              </c:numCache>
            </c:numRef>
          </c:yVal>
        </c:ser>
        <c:ser>
          <c:idx val="1"/>
          <c:order val="1"/>
          <c:tx>
            <c:strRef>
              <c:f>Datos_ordenadores!$U$2</c:f>
              <c:strCache>
                <c:ptCount val="1"/>
                <c:pt idx="0">
                  <c:v>Demanda inicial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Datos_ordenadores!$U$3:$U$63</c:f>
              <c:numCache>
                <c:formatCode>General</c:formatCode>
                <c:ptCount val="61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6236.0062853771014</c:v>
                </c:pt>
                <c:pt idx="22">
                  <c:v>5946.0130034294671</c:v>
                </c:pt>
                <c:pt idx="23">
                  <c:v>5405.8560314967035</c:v>
                </c:pt>
                <c:pt idx="24">
                  <c:v>5278.665356874817</c:v>
                </c:pt>
                <c:pt idx="25">
                  <c:v>5278.6653568746387</c:v>
                </c:pt>
                <c:pt idx="26">
                  <c:v>5154.4672643002723</c:v>
                </c:pt>
                <c:pt idx="27">
                  <c:v>4914.768840299108</c:v>
                </c:pt>
                <c:pt idx="28">
                  <c:v>4468.2937564076474</c:v>
                </c:pt>
                <c:pt idx="29">
                  <c:v>4260.5044900361063</c:v>
                </c:pt>
                <c:pt idx="30">
                  <c:v>3873.4651070215541</c:v>
                </c:pt>
                <c:pt idx="31">
                  <c:v>3693.3371841987728</c:v>
                </c:pt>
                <c:pt idx="32">
                  <c:v>3521.5857583067464</c:v>
                </c:pt>
                <c:pt idx="33">
                  <c:v>3278.8174250952666</c:v>
                </c:pt>
                <c:pt idx="34">
                  <c:v>3278.8174250951502</c:v>
                </c:pt>
                <c:pt idx="35">
                  <c:v>3201.6723813074491</c:v>
                </c:pt>
                <c:pt idx="36">
                  <c:v>3052.7848659510828</c:v>
                </c:pt>
                <c:pt idx="37">
                  <c:v>2980.9579870417761</c:v>
                </c:pt>
                <c:pt idx="38">
                  <c:v>2980.9579865449018</c:v>
                </c:pt>
                <c:pt idx="39">
                  <c:v>2775.4590295960002</c:v>
                </c:pt>
                <c:pt idx="40">
                  <c:v>2646.3917329848514</c:v>
                </c:pt>
                <c:pt idx="41">
                  <c:v>2584.1265990502866</c:v>
                </c:pt>
                <c:pt idx="42">
                  <c:v>2584.126599050202</c:v>
                </c:pt>
                <c:pt idx="43">
                  <c:v>2523.3264586975251</c:v>
                </c:pt>
                <c:pt idx="44">
                  <c:v>2294.09850740613</c:v>
                </c:pt>
                <c:pt idx="45">
                  <c:v>2187.4159408997616</c:v>
                </c:pt>
                <c:pt idx="46">
                  <c:v>1988.70329592028</c:v>
                </c:pt>
                <c:pt idx="47">
                  <c:v>1896.2225367272772</c:v>
                </c:pt>
                <c:pt idx="48">
                  <c:v>1808.0424144560552</c:v>
                </c:pt>
                <c:pt idx="49">
                  <c:v>1643.7934100970872</c:v>
                </c:pt>
                <c:pt idx="50">
                  <c:v>1567.352010902905</c:v>
                </c:pt>
                <c:pt idx="51">
                  <c:v>1424.9681789681715</c:v>
                </c:pt>
                <c:pt idx="52">
                  <c:v>1295.5190008031959</c:v>
                </c:pt>
                <c:pt idx="53">
                  <c:v>1177.8294464494234</c:v>
                </c:pt>
                <c:pt idx="54">
                  <c:v>1123.0567905027219</c:v>
                </c:pt>
                <c:pt idx="55">
                  <c:v>1021.0343168020092</c:v>
                </c:pt>
                <c:pt idx="56">
                  <c:v>928.27992751875934</c:v>
                </c:pt>
                <c:pt idx="57">
                  <c:v>804.70535394770832</c:v>
                </c:pt>
                <c:pt idx="58">
                  <c:v>731.60305715895743</c:v>
                </c:pt>
                <c:pt idx="59">
                  <c:v>665.14163304435829</c:v>
                </c:pt>
                <c:pt idx="60">
                  <c:v>576.59658188989658</c:v>
                </c:pt>
              </c:numCache>
            </c:numRef>
          </c:yVal>
        </c:ser>
        <c:ser>
          <c:idx val="2"/>
          <c:order val="2"/>
          <c:tx>
            <c:strRef>
              <c:f>Datos_ordenadores!$V$2</c:f>
              <c:strCache>
                <c:ptCount val="1"/>
                <c:pt idx="0">
                  <c:v>Oferta final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Datos_ordenadores!$V$3:$V$63</c:f>
              <c:numCache>
                <c:formatCode>General</c:formatCode>
                <c:ptCount val="61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4658.4058272226339</c:v>
                </c:pt>
                <c:pt idx="22">
                  <c:v>4827.7840721687671</c:v>
                </c:pt>
                <c:pt idx="23">
                  <c:v>5185.2401120614404</c:v>
                </c:pt>
                <c:pt idx="24">
                  <c:v>5278.6653568746851</c:v>
                </c:pt>
                <c:pt idx="25">
                  <c:v>5278.6653568748734</c:v>
                </c:pt>
                <c:pt idx="26">
                  <c:v>5373.7738942993192</c:v>
                </c:pt>
                <c:pt idx="27">
                  <c:v>5569.1627085660439</c:v>
                </c:pt>
                <c:pt idx="28">
                  <c:v>5981.5114834000606</c:v>
                </c:pt>
                <c:pt idx="29">
                  <c:v>6198.9974549449644</c:v>
                </c:pt>
                <c:pt idx="30">
                  <c:v>6657.9800955157061</c:v>
                </c:pt>
                <c:pt idx="31">
                  <c:v>6900.0622638134155</c:v>
                </c:pt>
                <c:pt idx="32">
                  <c:v>7150.9464674683704</c:v>
                </c:pt>
                <c:pt idx="33">
                  <c:v>7544.4798457831548</c:v>
                </c:pt>
                <c:pt idx="34">
                  <c:v>7544.4798457834231</c:v>
                </c:pt>
                <c:pt idx="35">
                  <c:v>7680.4127748953006</c:v>
                </c:pt>
                <c:pt idx="36">
                  <c:v>7959.6702901319859</c:v>
                </c:pt>
                <c:pt idx="37">
                  <c:v>8103.0839275752687</c:v>
                </c:pt>
                <c:pt idx="38">
                  <c:v>8103.0839285883167</c:v>
                </c:pt>
                <c:pt idx="39">
                  <c:v>8549.0156664431215</c:v>
                </c:pt>
                <c:pt idx="40">
                  <c:v>8859.8553234644132</c:v>
                </c:pt>
                <c:pt idx="41">
                  <c:v>9019.4880761848126</c:v>
                </c:pt>
                <c:pt idx="42">
                  <c:v>9019.4880761851327</c:v>
                </c:pt>
                <c:pt idx="43">
                  <c:v>9181.9970176026764</c:v>
                </c:pt>
                <c:pt idx="44">
                  <c:v>9861.8452136188262</c:v>
                </c:pt>
                <c:pt idx="45">
                  <c:v>10220.418960983614</c:v>
                </c:pt>
                <c:pt idx="46">
                  <c:v>10977.153403374698</c:v>
                </c:pt>
                <c:pt idx="47">
                  <c:v>11376.279423504538</c:v>
                </c:pt>
                <c:pt idx="48">
                  <c:v>11789.917546552919</c:v>
                </c:pt>
                <c:pt idx="49">
                  <c:v>12662.859909726967</c:v>
                </c:pt>
                <c:pt idx="50">
                  <c:v>13123.277715100325</c:v>
                </c:pt>
                <c:pt idx="51">
                  <c:v>14094.943972813506</c:v>
                </c:pt>
                <c:pt idx="52">
                  <c:v>15138.55379042678</c:v>
                </c:pt>
                <c:pt idx="53">
                  <c:v>16259.433972045723</c:v>
                </c:pt>
                <c:pt idx="54">
                  <c:v>16850.622136440707</c:v>
                </c:pt>
                <c:pt idx="55">
                  <c:v>18098.266307882299</c:v>
                </c:pt>
                <c:pt idx="56">
                  <c:v>19438.287838802604</c:v>
                </c:pt>
                <c:pt idx="57">
                  <c:v>21636.627110191035</c:v>
                </c:pt>
                <c:pt idx="58">
                  <c:v>23238.633937304363</c:v>
                </c:pt>
                <c:pt idx="59">
                  <c:v>24959.25564191486</c:v>
                </c:pt>
                <c:pt idx="60">
                  <c:v>27781.979140880427</c:v>
                </c:pt>
              </c:numCache>
            </c:numRef>
          </c:yVal>
        </c:ser>
        <c:ser>
          <c:idx val="3"/>
          <c:order val="3"/>
          <c:tx>
            <c:strRef>
              <c:f>Datos_ordenadores!$W$2</c:f>
              <c:strCache>
                <c:ptCount val="1"/>
                <c:pt idx="0">
                  <c:v>Oferta inicial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Datos_ordenadores!$W$3:$W$63</c:f>
              <c:numCache>
                <c:formatCode>General</c:formatCode>
                <c:ptCount val="61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4658.4058272226339</c:v>
                </c:pt>
                <c:pt idx="22">
                  <c:v>4827.7840721687671</c:v>
                </c:pt>
                <c:pt idx="23">
                  <c:v>5185.2401120614404</c:v>
                </c:pt>
                <c:pt idx="24">
                  <c:v>5278.6653568746851</c:v>
                </c:pt>
                <c:pt idx="25">
                  <c:v>5278.6653568748734</c:v>
                </c:pt>
                <c:pt idx="26">
                  <c:v>5373.7738942993192</c:v>
                </c:pt>
                <c:pt idx="27">
                  <c:v>5569.1627085660439</c:v>
                </c:pt>
                <c:pt idx="28">
                  <c:v>5981.5114834000606</c:v>
                </c:pt>
                <c:pt idx="29">
                  <c:v>6198.9974549449644</c:v>
                </c:pt>
                <c:pt idx="30">
                  <c:v>6657.9800955157061</c:v>
                </c:pt>
                <c:pt idx="31">
                  <c:v>6900.0622638134155</c:v>
                </c:pt>
                <c:pt idx="32">
                  <c:v>7150.9464674683704</c:v>
                </c:pt>
                <c:pt idx="33">
                  <c:v>7544.4798457831548</c:v>
                </c:pt>
                <c:pt idx="34">
                  <c:v>7544.4798457834231</c:v>
                </c:pt>
                <c:pt idx="35">
                  <c:v>7680.4127748953006</c:v>
                </c:pt>
                <c:pt idx="36">
                  <c:v>7959.6702901319859</c:v>
                </c:pt>
                <c:pt idx="37">
                  <c:v>8103.0839275752687</c:v>
                </c:pt>
                <c:pt idx="38">
                  <c:v>8103.0839285883167</c:v>
                </c:pt>
                <c:pt idx="39">
                  <c:v>8549.0156664431215</c:v>
                </c:pt>
                <c:pt idx="40">
                  <c:v>8859.8553234644132</c:v>
                </c:pt>
                <c:pt idx="41">
                  <c:v>9019.4880761848126</c:v>
                </c:pt>
                <c:pt idx="42">
                  <c:v>9019.4880761851327</c:v>
                </c:pt>
                <c:pt idx="43">
                  <c:v>9181.9970176026764</c:v>
                </c:pt>
                <c:pt idx="44">
                  <c:v>9861.8452136188262</c:v>
                </c:pt>
                <c:pt idx="45">
                  <c:v>10220.418960983614</c:v>
                </c:pt>
                <c:pt idx="46">
                  <c:v>10977.153403374698</c:v>
                </c:pt>
                <c:pt idx="47">
                  <c:v>11376.279423504538</c:v>
                </c:pt>
                <c:pt idx="48">
                  <c:v>11789.917546552919</c:v>
                </c:pt>
                <c:pt idx="49">
                  <c:v>12662.859909726967</c:v>
                </c:pt>
                <c:pt idx="50">
                  <c:v>13123.277715100325</c:v>
                </c:pt>
                <c:pt idx="51">
                  <c:v>14094.943972813506</c:v>
                </c:pt>
                <c:pt idx="52">
                  <c:v>15138.55379042678</c:v>
                </c:pt>
                <c:pt idx="53">
                  <c:v>16259.433972045723</c:v>
                </c:pt>
                <c:pt idx="54">
                  <c:v>16850.622136440707</c:v>
                </c:pt>
                <c:pt idx="55">
                  <c:v>18098.266307882299</c:v>
                </c:pt>
                <c:pt idx="56">
                  <c:v>19438.287838802604</c:v>
                </c:pt>
                <c:pt idx="57">
                  <c:v>21636.627110191035</c:v>
                </c:pt>
                <c:pt idx="58">
                  <c:v>23238.633937304363</c:v>
                </c:pt>
                <c:pt idx="59">
                  <c:v>24959.25564191486</c:v>
                </c:pt>
                <c:pt idx="60">
                  <c:v>27781.979140880427</c:v>
                </c:pt>
              </c:numCache>
            </c:numRef>
          </c:yVal>
        </c:ser>
        <c:ser>
          <c:idx val="4"/>
          <c:order val="4"/>
          <c:tx>
            <c:strRef>
              <c:f>Datos_ordenadores!$X$2</c:f>
              <c:strCache>
                <c:ptCount val="1"/>
                <c:pt idx="0">
                  <c:v>P y Q de equilibrio final</c:v>
                </c:pt>
              </c:strCache>
            </c:strRef>
          </c:tx>
          <c:spPr>
            <a:ln w="2794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Datos_ordenadores!$X$3:$X$63</c:f>
              <c:numCache>
                <c:formatCode>General</c:formatCode>
                <c:ptCount val="61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</c:numCache>
            </c:numRef>
          </c:yVal>
        </c:ser>
        <c:ser>
          <c:idx val="5"/>
          <c:order val="5"/>
          <c:tx>
            <c:strRef>
              <c:f>Datos_ordenadores!$Y$2</c:f>
              <c:strCache>
                <c:ptCount val="1"/>
                <c:pt idx="0">
                  <c:v>P y Q de equilibrio inicial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Datos_ordenadores!$S$3:$S$63</c:f>
              <c:numCache>
                <c:formatCode>General</c:formatCode>
                <c:ptCount val="61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316.44291347322201</c:v>
                </c:pt>
                <c:pt idx="22">
                  <c:v>325.61453888096082</c:v>
                </c:pt>
                <c:pt idx="23">
                  <c:v>344.7629718708796</c:v>
                </c:pt>
                <c:pt idx="24">
                  <c:v>349.72350520172932</c:v>
                </c:pt>
                <c:pt idx="25">
                  <c:v>349.72350520173649</c:v>
                </c:pt>
                <c:pt idx="26">
                  <c:v>354.75541189032111</c:v>
                </c:pt>
                <c:pt idx="27">
                  <c:v>365.03746786532986</c:v>
                </c:pt>
                <c:pt idx="28">
                  <c:v>386.50424731643307</c:v>
                </c:pt>
                <c:pt idx="29">
                  <c:v>397.70649588625747</c:v>
                </c:pt>
                <c:pt idx="30">
                  <c:v>421.09444475458952</c:v>
                </c:pt>
                <c:pt idx="31">
                  <c:v>433.29923855508542</c:v>
                </c:pt>
                <c:pt idx="32">
                  <c:v>445.85777008251836</c:v>
                </c:pt>
                <c:pt idx="33">
                  <c:v>465.38133410598044</c:v>
                </c:pt>
                <c:pt idx="34">
                  <c:v>465.38133410598994</c:v>
                </c:pt>
                <c:pt idx="35">
                  <c:v>472.07735371291187</c:v>
                </c:pt>
                <c:pt idx="36">
                  <c:v>485.75981101369121</c:v>
                </c:pt>
                <c:pt idx="37">
                  <c:v>492.74904109325155</c:v>
                </c:pt>
                <c:pt idx="38">
                  <c:v>492.74904114253127</c:v>
                </c:pt>
                <c:pt idx="39">
                  <c:v>514.32591626918054</c:v>
                </c:pt>
                <c:pt idx="40">
                  <c:v>529.23288507988286</c:v>
                </c:pt>
                <c:pt idx="41">
                  <c:v>536.84761630224784</c:v>
                </c:pt>
                <c:pt idx="42">
                  <c:v>536.8476163022583</c:v>
                </c:pt>
                <c:pt idx="43">
                  <c:v>544.57191012593034</c:v>
                </c:pt>
                <c:pt idx="44">
                  <c:v>576.59658188990477</c:v>
                </c:pt>
                <c:pt idx="45">
                  <c:v>593.30837297548487</c:v>
                </c:pt>
                <c:pt idx="46">
                  <c:v>628.19909272443374</c:v>
                </c:pt>
                <c:pt idx="47">
                  <c:v>646.40650554563319</c:v>
                </c:pt>
                <c:pt idx="48">
                  <c:v>665.14163304436363</c:v>
                </c:pt>
                <c:pt idx="49">
                  <c:v>704.25665546605603</c:v>
                </c:pt>
                <c:pt idx="50">
                  <c:v>724.66848319178007</c:v>
                </c:pt>
                <c:pt idx="51">
                  <c:v>767.28410452733976</c:v>
                </c:pt>
                <c:pt idx="52">
                  <c:v>812.40582516754546</c:v>
                </c:pt>
                <c:pt idx="53">
                  <c:v>860.18102143889746</c:v>
                </c:pt>
                <c:pt idx="54">
                  <c:v>885.11208412218707</c:v>
                </c:pt>
                <c:pt idx="55">
                  <c:v>937.16292156214899</c:v>
                </c:pt>
                <c:pt idx="56">
                  <c:v>992.27471560502886</c:v>
                </c:pt>
                <c:pt idx="57">
                  <c:v>1081.0783408277357</c:v>
                </c:pt>
                <c:pt idx="58">
                  <c:v>1144.6533772414518</c:v>
                </c:pt>
                <c:pt idx="59">
                  <c:v>1211.9670744925807</c:v>
                </c:pt>
                <c:pt idx="60">
                  <c:v>1320.4320672742167</c:v>
                </c:pt>
              </c:numCache>
            </c:numRef>
          </c:xVal>
          <c:yVal>
            <c:numRef>
              <c:f>Datos_ordenadores!$Y$3:$Y$63</c:f>
              <c:numCache>
                <c:formatCode>General</c:formatCode>
                <c:ptCount val="61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</c:numCache>
            </c:numRef>
          </c:yVal>
        </c:ser>
        <c:axId val="113015424"/>
        <c:axId val="113038080"/>
      </c:scatterChart>
      <c:valAx>
        <c:axId val="113015424"/>
        <c:scaling>
          <c:orientation val="minMax"/>
          <c:max val="600"/>
          <c:min val="100"/>
        </c:scaling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51084711127921967"/>
              <c:y val="0.91523387391145639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038080"/>
        <c:crosses val="autoZero"/>
        <c:crossBetween val="midCat"/>
      </c:valAx>
      <c:valAx>
        <c:axId val="113038080"/>
        <c:scaling>
          <c:orientation val="minMax"/>
          <c:max val="100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Precio (P)</a:t>
                </a:r>
              </a:p>
            </c:rich>
          </c:tx>
          <c:layout>
            <c:manualLayout>
              <c:xMode val="edge"/>
              <c:yMode val="edge"/>
              <c:x val="2.0370367400063281E-2"/>
              <c:y val="0.13871782995451357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015424"/>
        <c:crosses val="autoZero"/>
        <c:crossBetween val="midCat"/>
      </c:valAx>
      <c:spPr>
        <a:solidFill>
          <a:srgbClr val="EDFFCD"/>
        </a:solidFill>
      </c:spPr>
    </c:plotArea>
    <c:legend>
      <c:legendPos val="r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s-ES"/>
        </a:p>
      </c:txPr>
    </c:legend>
    <c:plotVisOnly val="1"/>
  </c:chart>
  <c:spPr>
    <a:solidFill>
      <a:srgbClr val="D8FF93"/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>
                <a:latin typeface="Times New Roman" pitchFamily="18" charset="0"/>
                <a:cs typeface="Times New Roman" pitchFamily="18" charset="0"/>
              </a:defRPr>
            </a:pPr>
            <a:r>
              <a:rPr lang="en-US" sz="1600">
                <a:latin typeface="Times New Roman" pitchFamily="18" charset="0"/>
                <a:cs typeface="Times New Roman" pitchFamily="18" charset="0"/>
              </a:rPr>
              <a:t>Mercado de ordenadores: caso A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D_simultáneo_1!$T$2</c:f>
              <c:strCache>
                <c:ptCount val="1"/>
                <c:pt idx="0">
                  <c:v>Demanda final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D_simultáneo_1!$T$3:$T$81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1"/>
          <c:order val="1"/>
          <c:tx>
            <c:strRef>
              <c:f>D_simultáneo_1!$U$2</c:f>
              <c:strCache>
                <c:ptCount val="1"/>
                <c:pt idx="0">
                  <c:v>Demanda inicial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D_simultáneo_1!$U$3:$U$81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2"/>
          <c:order val="2"/>
          <c:tx>
            <c:strRef>
              <c:f>D_simultáneo_1!$V$2</c:f>
              <c:strCache>
                <c:ptCount val="1"/>
                <c:pt idx="0">
                  <c:v>Oferta final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D_simultáneo_1!$V$3:$V$81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3"/>
          <c:order val="3"/>
          <c:tx>
            <c:strRef>
              <c:f>D_simultáneo_1!$W$2</c:f>
              <c:strCache>
                <c:ptCount val="1"/>
                <c:pt idx="0">
                  <c:v>Oferta inicial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D_simultáneo_1!$W$3:$W$81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4"/>
          <c:order val="4"/>
          <c:tx>
            <c:strRef>
              <c:f>D_simultáneo_1!$X$2</c:f>
              <c:strCache>
                <c:ptCount val="1"/>
                <c:pt idx="0">
                  <c:v>P y Q de equilibrio final</c:v>
                </c:pt>
              </c:strCache>
            </c:strRef>
          </c:tx>
          <c:spPr>
            <a:ln w="2794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D_simultáneo_1!$X$3:$X$81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ser>
          <c:idx val="5"/>
          <c:order val="5"/>
          <c:tx>
            <c:strRef>
              <c:f>D_simultáneo_1!$Y$2</c:f>
              <c:strCache>
                <c:ptCount val="1"/>
                <c:pt idx="0">
                  <c:v>P y Q de equilibrio inicial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D_simultáneo_1!$S$3:$S$81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D_simultáneo_1!$Y$3:$Y$81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axId val="112718208"/>
        <c:axId val="112720128"/>
      </c:scatterChart>
      <c:valAx>
        <c:axId val="112718208"/>
        <c:scaling>
          <c:orientation val="minMax"/>
          <c:max val="800"/>
          <c:min val="100"/>
        </c:scaling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68042308925848105"/>
              <c:y val="0.91523389015625356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2720128"/>
        <c:crosses val="autoZero"/>
        <c:crossBetween val="midCat"/>
      </c:valAx>
      <c:valAx>
        <c:axId val="112720128"/>
        <c:scaling>
          <c:orientation val="minMax"/>
          <c:max val="100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Precio (P)</a:t>
                </a:r>
              </a:p>
            </c:rich>
          </c:tx>
          <c:layout>
            <c:manualLayout>
              <c:xMode val="edge"/>
              <c:yMode val="edge"/>
              <c:x val="2.0370367400063344E-2"/>
              <c:y val="0.13871782995451357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2718208"/>
        <c:crosses val="autoZero"/>
        <c:crossBetween val="midCat"/>
      </c:valAx>
      <c:spPr>
        <a:solidFill>
          <a:srgbClr val="EDFFCD"/>
        </a:solidFill>
      </c:spPr>
    </c:plotArea>
    <c:plotVisOnly val="1"/>
  </c:chart>
  <c:spPr>
    <a:solidFill>
      <a:srgbClr val="D8FF93"/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>
                <a:latin typeface="Times New Roman" pitchFamily="18" charset="0"/>
                <a:cs typeface="Times New Roman" pitchFamily="18" charset="0"/>
              </a:defRPr>
            </a:pPr>
            <a:r>
              <a:rPr lang="en-US" sz="1600">
                <a:latin typeface="Times New Roman" pitchFamily="18" charset="0"/>
                <a:cs typeface="Times New Roman" pitchFamily="18" charset="0"/>
              </a:rPr>
              <a:t>Mercado de ordenadores: caso</a:t>
            </a:r>
            <a:r>
              <a:rPr lang="en-US" sz="1600" baseline="0">
                <a:latin typeface="Times New Roman" pitchFamily="18" charset="0"/>
                <a:cs typeface="Times New Roman" pitchFamily="18" charset="0"/>
              </a:rPr>
              <a:t> B</a:t>
            </a:r>
            <a:endParaRPr lang="en-US" sz="16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D_simultáneo_2!$T$2</c:f>
              <c:strCache>
                <c:ptCount val="1"/>
                <c:pt idx="0">
                  <c:v>Demanda final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D_simultáneo_2!$T$3:$T$81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1"/>
          <c:order val="1"/>
          <c:tx>
            <c:strRef>
              <c:f>D_simultáneo_2!$U$2</c:f>
              <c:strCache>
                <c:ptCount val="1"/>
                <c:pt idx="0">
                  <c:v>Demanda inicial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D_simultáneo_2!$U$3:$U$81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2"/>
          <c:order val="2"/>
          <c:tx>
            <c:strRef>
              <c:f>D_simultáneo_2!$V$2</c:f>
              <c:strCache>
                <c:ptCount val="1"/>
                <c:pt idx="0">
                  <c:v>Oferta final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D_simultáneo_2!$V$3:$V$81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3"/>
          <c:order val="3"/>
          <c:tx>
            <c:strRef>
              <c:f>D_simultáneo_2!$W$2</c:f>
              <c:strCache>
                <c:ptCount val="1"/>
                <c:pt idx="0">
                  <c:v>Oferta inicial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D_simultáneo_2!$W$3:$W$81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4"/>
          <c:order val="4"/>
          <c:tx>
            <c:strRef>
              <c:f>D_simultáneo_2!$X$2</c:f>
              <c:strCache>
                <c:ptCount val="1"/>
                <c:pt idx="0">
                  <c:v>P y Q de equilibrio final</c:v>
                </c:pt>
              </c:strCache>
            </c:strRef>
          </c:tx>
          <c:spPr>
            <a:ln w="2794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D_simultáneo_2!$X$3:$X$81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ser>
          <c:idx val="5"/>
          <c:order val="5"/>
          <c:tx>
            <c:strRef>
              <c:f>D_simultáneo_2!$Y$2</c:f>
              <c:strCache>
                <c:ptCount val="1"/>
                <c:pt idx="0">
                  <c:v>P y Q de equilibrio inicial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D_simultáneo_2!$S$3:$S$81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D_simultáneo_2!$Y$3:$Y$81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axId val="113112576"/>
        <c:axId val="113114496"/>
      </c:scatterChart>
      <c:valAx>
        <c:axId val="113112576"/>
        <c:scaling>
          <c:orientation val="minMax"/>
          <c:max val="800"/>
          <c:min val="100"/>
        </c:scaling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67165108261810458"/>
              <c:y val="0.91523389015625356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114496"/>
        <c:crosses val="autoZero"/>
        <c:crossBetween val="midCat"/>
      </c:valAx>
      <c:valAx>
        <c:axId val="113114496"/>
        <c:scaling>
          <c:orientation val="minMax"/>
          <c:max val="100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Precio (P)</a:t>
                </a:r>
              </a:p>
            </c:rich>
          </c:tx>
          <c:layout>
            <c:manualLayout>
              <c:xMode val="edge"/>
              <c:yMode val="edge"/>
              <c:x val="2.0370367400063368E-2"/>
              <c:y val="0.13871782995451357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112576"/>
        <c:crosses val="autoZero"/>
        <c:crossBetween val="midCat"/>
      </c:valAx>
      <c:spPr>
        <a:solidFill>
          <a:srgbClr val="EDFFCD"/>
        </a:solidFill>
      </c:spPr>
    </c:plotArea>
    <c:plotVisOnly val="1"/>
  </c:chart>
  <c:spPr>
    <a:solidFill>
      <a:srgbClr val="D8FF93"/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>
                <a:latin typeface="Times New Roman" pitchFamily="18" charset="0"/>
                <a:cs typeface="Times New Roman" pitchFamily="18" charset="0"/>
              </a:defRPr>
            </a:pPr>
            <a:r>
              <a:rPr lang="en-US" sz="1600">
                <a:latin typeface="Times New Roman" pitchFamily="18" charset="0"/>
                <a:cs typeface="Times New Roman" pitchFamily="18" charset="0"/>
              </a:rPr>
              <a:t>Mercado de ordenadores: caso C</a:t>
            </a:r>
          </a:p>
        </c:rich>
      </c:tx>
      <c:layout>
        <c:manualLayout>
          <c:xMode val="edge"/>
          <c:yMode val="edge"/>
          <c:x val="7.7896089697849988E-2"/>
          <c:y val="1.8691588785046741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D_simultáneo_3!$T$2</c:f>
              <c:strCache>
                <c:ptCount val="1"/>
                <c:pt idx="0">
                  <c:v>Demanda final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D_simultáneo_3!$T$3:$T$81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1"/>
          <c:order val="1"/>
          <c:tx>
            <c:strRef>
              <c:f>D_simultáneo_3!$U$2</c:f>
              <c:strCache>
                <c:ptCount val="1"/>
                <c:pt idx="0">
                  <c:v>Demanda inicial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D_simultáneo_3!$U$3:$U$81</c:f>
              <c:numCache>
                <c:formatCode>General</c:formatCode>
                <c:ptCount val="79"/>
                <c:pt idx="1">
                  <c:v>38086.647776016376</c:v>
                </c:pt>
                <c:pt idx="2">
                  <c:v>27290.275646311296</c:v>
                </c:pt>
                <c:pt idx="3">
                  <c:v>23657.336835877628</c:v>
                </c:pt>
                <c:pt idx="4">
                  <c:v>19554.336974771384</c:v>
                </c:pt>
                <c:pt idx="5">
                  <c:v>16951.222567696965</c:v>
                </c:pt>
                <c:pt idx="6">
                  <c:v>14694.640217683243</c:v>
                </c:pt>
                <c:pt idx="7">
                  <c:v>14011.294699934437</c:v>
                </c:pt>
                <c:pt idx="8">
                  <c:v>13359.726829661824</c:v>
                </c:pt>
                <c:pt idx="9">
                  <c:v>12146.081722259893</c:v>
                </c:pt>
                <c:pt idx="10">
                  <c:v>11581.251935333339</c:v>
                </c:pt>
                <c:pt idx="11">
                  <c:v>10529.169813586879</c:v>
                </c:pt>
                <c:pt idx="12">
                  <c:v>10039.531354179604</c:v>
                </c:pt>
                <c:pt idx="13">
                  <c:v>9572.662574165397</c:v>
                </c:pt>
                <c:pt idx="14">
                  <c:v>8703.0478547872226</c:v>
                </c:pt>
                <c:pt idx="15">
                  <c:v>8498.2798177794939</c:v>
                </c:pt>
                <c:pt idx="16">
                  <c:v>8498.2798177792083</c:v>
                </c:pt>
                <c:pt idx="17">
                  <c:v>8298.3296273096257</c:v>
                </c:pt>
                <c:pt idx="18">
                  <c:v>7544.4798457833831</c:v>
                </c:pt>
                <c:pt idx="19">
                  <c:v>7193.6385587569694</c:v>
                </c:pt>
                <c:pt idx="20">
                  <c:v>6859.1124599473906</c:v>
                </c:pt>
                <c:pt idx="21">
                  <c:v>6386.2643132611729</c:v>
                </c:pt>
                <c:pt idx="22">
                  <c:v>6386.2643132611047</c:v>
                </c:pt>
                <c:pt idx="23">
                  <c:v>6386.2643132609692</c:v>
                </c:pt>
                <c:pt idx="24">
                  <c:v>6236.0062853771014</c:v>
                </c:pt>
                <c:pt idx="25">
                  <c:v>5946.0130034294671</c:v>
                </c:pt>
                <c:pt idx="26">
                  <c:v>5405.8560314967035</c:v>
                </c:pt>
                <c:pt idx="27">
                  <c:v>5278.665356874817</c:v>
                </c:pt>
                <c:pt idx="28">
                  <c:v>5278.665356874817</c:v>
                </c:pt>
                <c:pt idx="29">
                  <c:v>5278.6653568747233</c:v>
                </c:pt>
                <c:pt idx="30">
                  <c:v>5278.6653568746387</c:v>
                </c:pt>
                <c:pt idx="31">
                  <c:v>5278.6653568746387</c:v>
                </c:pt>
                <c:pt idx="32">
                  <c:v>5154.4672643002723</c:v>
                </c:pt>
                <c:pt idx="33">
                  <c:v>4914.768840299108</c:v>
                </c:pt>
                <c:pt idx="34">
                  <c:v>4575.958338051727</c:v>
                </c:pt>
                <c:pt idx="35">
                  <c:v>4575.958338051686</c:v>
                </c:pt>
                <c:pt idx="36">
                  <c:v>4575.9583380515724</c:v>
                </c:pt>
                <c:pt idx="37">
                  <c:v>4468.2937564076474</c:v>
                </c:pt>
                <c:pt idx="38">
                  <c:v>4260.5044900361063</c:v>
                </c:pt>
                <c:pt idx="39">
                  <c:v>3873.4651070215541</c:v>
                </c:pt>
                <c:pt idx="40">
                  <c:v>3693.3371841987728</c:v>
                </c:pt>
                <c:pt idx="41">
                  <c:v>3521.5857583067464</c:v>
                </c:pt>
                <c:pt idx="42">
                  <c:v>3278.8174250952666</c:v>
                </c:pt>
                <c:pt idx="43">
                  <c:v>3278.8174250952084</c:v>
                </c:pt>
                <c:pt idx="44">
                  <c:v>3278.8174250951502</c:v>
                </c:pt>
                <c:pt idx="45">
                  <c:v>3278.8174250951383</c:v>
                </c:pt>
                <c:pt idx="46">
                  <c:v>3278.8174250950974</c:v>
                </c:pt>
                <c:pt idx="47">
                  <c:v>3201.6723813074491</c:v>
                </c:pt>
                <c:pt idx="48">
                  <c:v>3052.7848659510828</c:v>
                </c:pt>
                <c:pt idx="49">
                  <c:v>2980.9579870417761</c:v>
                </c:pt>
                <c:pt idx="50">
                  <c:v>2980.9579865449018</c:v>
                </c:pt>
                <c:pt idx="51">
                  <c:v>2775.4590295960002</c:v>
                </c:pt>
                <c:pt idx="52">
                  <c:v>2710.1571598637734</c:v>
                </c:pt>
                <c:pt idx="53">
                  <c:v>2710.1571598637424</c:v>
                </c:pt>
                <c:pt idx="54">
                  <c:v>2710.157159863682</c:v>
                </c:pt>
                <c:pt idx="55">
                  <c:v>2646.3917329848514</c:v>
                </c:pt>
                <c:pt idx="56">
                  <c:v>2584.1265990502866</c:v>
                </c:pt>
                <c:pt idx="57">
                  <c:v>2584.126599050202</c:v>
                </c:pt>
                <c:pt idx="58">
                  <c:v>2523.3264586975251</c:v>
                </c:pt>
                <c:pt idx="59">
                  <c:v>2294.09850740613</c:v>
                </c:pt>
                <c:pt idx="60">
                  <c:v>2240.1222388733136</c:v>
                </c:pt>
                <c:pt idx="61">
                  <c:v>2240.1222388732895</c:v>
                </c:pt>
                <c:pt idx="62">
                  <c:v>2240.1222388732399</c:v>
                </c:pt>
                <c:pt idx="63">
                  <c:v>2187.4159408997616</c:v>
                </c:pt>
                <c:pt idx="64">
                  <c:v>1988.70329592028</c:v>
                </c:pt>
                <c:pt idx="65">
                  <c:v>1896.2225367272772</c:v>
                </c:pt>
                <c:pt idx="66">
                  <c:v>1808.0424144560552</c:v>
                </c:pt>
                <c:pt idx="67">
                  <c:v>1643.7934100970872</c:v>
                </c:pt>
                <c:pt idx="68">
                  <c:v>1567.352010902905</c:v>
                </c:pt>
                <c:pt idx="69">
                  <c:v>1424.9681789681715</c:v>
                </c:pt>
                <c:pt idx="70">
                  <c:v>1295.5190008031959</c:v>
                </c:pt>
                <c:pt idx="71">
                  <c:v>1177.8294464494234</c:v>
                </c:pt>
                <c:pt idx="72">
                  <c:v>1123.0567905027219</c:v>
                </c:pt>
                <c:pt idx="73">
                  <c:v>1021.0343168020092</c:v>
                </c:pt>
                <c:pt idx="74">
                  <c:v>928.27992751875934</c:v>
                </c:pt>
                <c:pt idx="75">
                  <c:v>804.70535394770832</c:v>
                </c:pt>
                <c:pt idx="76">
                  <c:v>731.60305715895743</c:v>
                </c:pt>
                <c:pt idx="77">
                  <c:v>665.14163304435829</c:v>
                </c:pt>
                <c:pt idx="78">
                  <c:v>576.59658188989658</c:v>
                </c:pt>
              </c:numCache>
            </c:numRef>
          </c:yVal>
        </c:ser>
        <c:ser>
          <c:idx val="2"/>
          <c:order val="2"/>
          <c:tx>
            <c:strRef>
              <c:f>D_simultáneo_3!$V$2</c:f>
              <c:strCache>
                <c:ptCount val="1"/>
                <c:pt idx="0">
                  <c:v>Oferta final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D_simultáneo_3!$V$3:$V$81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3"/>
          <c:order val="3"/>
          <c:tx>
            <c:strRef>
              <c:f>D_simultáneo_3!$W$2</c:f>
              <c:strCache>
                <c:ptCount val="1"/>
                <c:pt idx="0">
                  <c:v>Oferta inicial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D_simultáneo_3!$W$3:$W$81</c:f>
              <c:numCache>
                <c:formatCode>General</c:formatCode>
                <c:ptCount val="79"/>
                <c:pt idx="1">
                  <c:v>1199.0510296364544</c:v>
                </c:pt>
                <c:pt idx="2">
                  <c:v>1539.6119979588193</c:v>
                </c:pt>
                <c:pt idx="3">
                  <c:v>1713.7317324684286</c:v>
                </c:pt>
                <c:pt idx="4">
                  <c:v>1976.900937216526</c:v>
                </c:pt>
                <c:pt idx="5">
                  <c:v>2200.475101873787</c:v>
                </c:pt>
                <c:pt idx="6">
                  <c:v>2449.3339968688692</c:v>
                </c:pt>
                <c:pt idx="7">
                  <c:v>2538.3910496598455</c:v>
                </c:pt>
                <c:pt idx="8">
                  <c:v>2630.6861902991263</c:v>
                </c:pt>
                <c:pt idx="9">
                  <c:v>2825.4659595945</c:v>
                </c:pt>
                <c:pt idx="10">
                  <c:v>2928.1990582426456</c:v>
                </c:pt>
                <c:pt idx="11">
                  <c:v>3145.0071059370125</c:v>
                </c:pt>
                <c:pt idx="12">
                  <c:v>3259.358625255928</c:v>
                </c:pt>
                <c:pt idx="13">
                  <c:v>3377.8679316735347</c:v>
                </c:pt>
                <c:pt idx="14">
                  <c:v>3627.9701061053697</c:v>
                </c:pt>
                <c:pt idx="15">
                  <c:v>3693.3371841986809</c:v>
                </c:pt>
                <c:pt idx="16">
                  <c:v>3693.3371841988119</c:v>
                </c:pt>
                <c:pt idx="17">
                  <c:v>3759.8820159046782</c:v>
                </c:pt>
                <c:pt idx="18">
                  <c:v>4038.2690596866946</c:v>
                </c:pt>
                <c:pt idx="19">
                  <c:v>4185.0993169289677</c:v>
                </c:pt>
                <c:pt idx="20">
                  <c:v>4337.2682784832859</c:v>
                </c:pt>
                <c:pt idx="21">
                  <c:v>4575.9583380515724</c:v>
                </c:pt>
                <c:pt idx="22">
                  <c:v>4575.9583380516542</c:v>
                </c:pt>
                <c:pt idx="23">
                  <c:v>4575.9583380517352</c:v>
                </c:pt>
                <c:pt idx="24">
                  <c:v>4658.4058272226339</c:v>
                </c:pt>
                <c:pt idx="25">
                  <c:v>4827.7840721687671</c:v>
                </c:pt>
                <c:pt idx="26">
                  <c:v>5185.2401120614404</c:v>
                </c:pt>
                <c:pt idx="27">
                  <c:v>5278.6653568746851</c:v>
                </c:pt>
                <c:pt idx="28">
                  <c:v>5278.6653568746851</c:v>
                </c:pt>
                <c:pt idx="29">
                  <c:v>5278.6653568747788</c:v>
                </c:pt>
                <c:pt idx="30">
                  <c:v>5278.6653568748734</c:v>
                </c:pt>
                <c:pt idx="31">
                  <c:v>5278.6653568748734</c:v>
                </c:pt>
                <c:pt idx="32">
                  <c:v>5373.7738942993192</c:v>
                </c:pt>
                <c:pt idx="33">
                  <c:v>5569.1627085660439</c:v>
                </c:pt>
                <c:pt idx="34">
                  <c:v>5875.6468117624363</c:v>
                </c:pt>
                <c:pt idx="35">
                  <c:v>5875.6468117624363</c:v>
                </c:pt>
                <c:pt idx="36">
                  <c:v>5875.6468117625409</c:v>
                </c:pt>
                <c:pt idx="37">
                  <c:v>5981.5114834000606</c:v>
                </c:pt>
                <c:pt idx="38">
                  <c:v>6198.9974549449644</c:v>
                </c:pt>
                <c:pt idx="39">
                  <c:v>6657.9800955157061</c:v>
                </c:pt>
                <c:pt idx="40">
                  <c:v>6900.0622638134155</c:v>
                </c:pt>
                <c:pt idx="41">
                  <c:v>7150.9464674683704</c:v>
                </c:pt>
                <c:pt idx="42">
                  <c:v>7544.4798457831548</c:v>
                </c:pt>
                <c:pt idx="43">
                  <c:v>7544.4798457832894</c:v>
                </c:pt>
                <c:pt idx="44">
                  <c:v>7544.4798457834231</c:v>
                </c:pt>
                <c:pt idx="45">
                  <c:v>7544.4798457834231</c:v>
                </c:pt>
                <c:pt idx="46">
                  <c:v>7544.4798457835568</c:v>
                </c:pt>
                <c:pt idx="47">
                  <c:v>7680.4127748953006</c:v>
                </c:pt>
                <c:pt idx="48">
                  <c:v>7959.6702901319859</c:v>
                </c:pt>
                <c:pt idx="49">
                  <c:v>8103.0839275752687</c:v>
                </c:pt>
                <c:pt idx="50">
                  <c:v>8103.0839285883167</c:v>
                </c:pt>
                <c:pt idx="51">
                  <c:v>8549.0156664431215</c:v>
                </c:pt>
                <c:pt idx="52">
                  <c:v>8703.0478547873936</c:v>
                </c:pt>
                <c:pt idx="53">
                  <c:v>8703.0478547873936</c:v>
                </c:pt>
                <c:pt idx="54">
                  <c:v>8703.0478547875482</c:v>
                </c:pt>
                <c:pt idx="55">
                  <c:v>8859.8553234644132</c:v>
                </c:pt>
                <c:pt idx="56">
                  <c:v>9019.4880761848126</c:v>
                </c:pt>
                <c:pt idx="57">
                  <c:v>9019.4880761851327</c:v>
                </c:pt>
                <c:pt idx="58">
                  <c:v>9181.9970176026764</c:v>
                </c:pt>
                <c:pt idx="59">
                  <c:v>9861.8452136188262</c:v>
                </c:pt>
                <c:pt idx="60">
                  <c:v>10039.531354179515</c:v>
                </c:pt>
                <c:pt idx="61">
                  <c:v>10039.531354179515</c:v>
                </c:pt>
                <c:pt idx="62">
                  <c:v>10039.531354179693</c:v>
                </c:pt>
                <c:pt idx="63">
                  <c:v>10220.418960983614</c:v>
                </c:pt>
                <c:pt idx="64">
                  <c:v>10977.153403374698</c:v>
                </c:pt>
                <c:pt idx="65">
                  <c:v>11376.279423504538</c:v>
                </c:pt>
                <c:pt idx="66">
                  <c:v>11789.917546552919</c:v>
                </c:pt>
                <c:pt idx="67">
                  <c:v>12662.859909726967</c:v>
                </c:pt>
                <c:pt idx="68">
                  <c:v>13123.277715100325</c:v>
                </c:pt>
                <c:pt idx="69">
                  <c:v>14094.943972813506</c:v>
                </c:pt>
                <c:pt idx="70">
                  <c:v>15138.55379042678</c:v>
                </c:pt>
                <c:pt idx="71">
                  <c:v>16259.433972045723</c:v>
                </c:pt>
                <c:pt idx="72">
                  <c:v>16850.622136440707</c:v>
                </c:pt>
                <c:pt idx="73">
                  <c:v>18098.266307882299</c:v>
                </c:pt>
                <c:pt idx="74">
                  <c:v>19438.287838802604</c:v>
                </c:pt>
                <c:pt idx="75">
                  <c:v>21636.627110191035</c:v>
                </c:pt>
                <c:pt idx="76">
                  <c:v>23238.633937304363</c:v>
                </c:pt>
                <c:pt idx="77">
                  <c:v>24959.25564191486</c:v>
                </c:pt>
                <c:pt idx="78">
                  <c:v>27781.979140880427</c:v>
                </c:pt>
              </c:numCache>
            </c:numRef>
          </c:yVal>
        </c:ser>
        <c:ser>
          <c:idx val="4"/>
          <c:order val="4"/>
          <c:tx>
            <c:strRef>
              <c:f>D_simultáneo_3!$X$2</c:f>
              <c:strCache>
                <c:ptCount val="1"/>
                <c:pt idx="0">
                  <c:v>P y Q de equilibrio final</c:v>
                </c:pt>
              </c:strCache>
            </c:strRef>
          </c:tx>
          <c:spPr>
            <a:ln w="2794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D_simultáneo_3!$X$3:$X$81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ser>
          <c:idx val="5"/>
          <c:order val="5"/>
          <c:tx>
            <c:strRef>
              <c:f>D_simultáneo_3!$Y$2</c:f>
              <c:strCache>
                <c:ptCount val="1"/>
                <c:pt idx="0">
                  <c:v>P y Q de equilibrio inicial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D_simultáneo_3!$S$3:$S$81</c:f>
              <c:numCache>
                <c:formatCode>General</c:formatCode>
                <c:ptCount val="79"/>
                <c:pt idx="0">
                  <c:v>0</c:v>
                </c:pt>
                <c:pt idx="1">
                  <c:v>106.8502767058939</c:v>
                </c:pt>
                <c:pt idx="2">
                  <c:v>130.50722267875619</c:v>
                </c:pt>
                <c:pt idx="3">
                  <c:v>142.18696651315832</c:v>
                </c:pt>
                <c:pt idx="4">
                  <c:v>159.40188173965629</c:v>
                </c:pt>
                <c:pt idx="5">
                  <c:v>173.66755307359932</c:v>
                </c:pt>
                <c:pt idx="6">
                  <c:v>189.20993065709615</c:v>
                </c:pt>
                <c:pt idx="7">
                  <c:v>194.69389801273746</c:v>
                </c:pt>
                <c:pt idx="8">
                  <c:v>200.33680997479217</c:v>
                </c:pt>
                <c:pt idx="9">
                  <c:v>212.11802832702193</c:v>
                </c:pt>
                <c:pt idx="10">
                  <c:v>218.26595269255904</c:v>
                </c:pt>
                <c:pt idx="11">
                  <c:v>231.10153117587177</c:v>
                </c:pt>
                <c:pt idx="12">
                  <c:v>237.79966402971237</c:v>
                </c:pt>
                <c:pt idx="13">
                  <c:v>244.69193226422104</c:v>
                </c:pt>
                <c:pt idx="14">
                  <c:v>259.08154485412166</c:v>
                </c:pt>
                <c:pt idx="15">
                  <c:v>262.80927301379512</c:v>
                </c:pt>
                <c:pt idx="16">
                  <c:v>262.80927301380046</c:v>
                </c:pt>
                <c:pt idx="17">
                  <c:v>266.59063663114881</c:v>
                </c:pt>
                <c:pt idx="18">
                  <c:v>282.2680475932483</c:v>
                </c:pt>
                <c:pt idx="19">
                  <c:v>290.44916553545221</c:v>
                </c:pt>
                <c:pt idx="20">
                  <c:v>298.86740096706109</c:v>
                </c:pt>
                <c:pt idx="21">
                  <c:v>311.95443730205125</c:v>
                </c:pt>
                <c:pt idx="22">
                  <c:v>311.95443730205346</c:v>
                </c:pt>
                <c:pt idx="23">
                  <c:v>311.95443730205739</c:v>
                </c:pt>
                <c:pt idx="24">
                  <c:v>316.44291347322201</c:v>
                </c:pt>
                <c:pt idx="25">
                  <c:v>325.61453888096082</c:v>
                </c:pt>
                <c:pt idx="26">
                  <c:v>344.7629718708796</c:v>
                </c:pt>
                <c:pt idx="27">
                  <c:v>349.72350520172932</c:v>
                </c:pt>
                <c:pt idx="28">
                  <c:v>349.72350520172932</c:v>
                </c:pt>
                <c:pt idx="29">
                  <c:v>349.72350520173336</c:v>
                </c:pt>
                <c:pt idx="30">
                  <c:v>349.72350520173649</c:v>
                </c:pt>
                <c:pt idx="31">
                  <c:v>349.72350520173649</c:v>
                </c:pt>
                <c:pt idx="32">
                  <c:v>354.75541189032111</c:v>
                </c:pt>
                <c:pt idx="33">
                  <c:v>365.03746786532986</c:v>
                </c:pt>
                <c:pt idx="34">
                  <c:v>381.02201014102519</c:v>
                </c:pt>
                <c:pt idx="35">
                  <c:v>381.02201014102758</c:v>
                </c:pt>
                <c:pt idx="36">
                  <c:v>381.02201014103298</c:v>
                </c:pt>
                <c:pt idx="37">
                  <c:v>386.50424731643307</c:v>
                </c:pt>
                <c:pt idx="38">
                  <c:v>397.70649588625747</c:v>
                </c:pt>
                <c:pt idx="39">
                  <c:v>421.09444475458952</c:v>
                </c:pt>
                <c:pt idx="40">
                  <c:v>433.29923855508542</c:v>
                </c:pt>
                <c:pt idx="41">
                  <c:v>445.85777008251836</c:v>
                </c:pt>
                <c:pt idx="42">
                  <c:v>465.38133410598044</c:v>
                </c:pt>
                <c:pt idx="43">
                  <c:v>465.38133410598499</c:v>
                </c:pt>
                <c:pt idx="44">
                  <c:v>465.38133410598994</c:v>
                </c:pt>
                <c:pt idx="45">
                  <c:v>465.38133410599119</c:v>
                </c:pt>
                <c:pt idx="46">
                  <c:v>465.38133410599448</c:v>
                </c:pt>
                <c:pt idx="47">
                  <c:v>472.07735371291187</c:v>
                </c:pt>
                <c:pt idx="48">
                  <c:v>485.75981101369121</c:v>
                </c:pt>
                <c:pt idx="49">
                  <c:v>492.74904109325155</c:v>
                </c:pt>
                <c:pt idx="50">
                  <c:v>492.74904114253127</c:v>
                </c:pt>
                <c:pt idx="51">
                  <c:v>514.32591626918054</c:v>
                </c:pt>
                <c:pt idx="52">
                  <c:v>521.72616240562036</c:v>
                </c:pt>
                <c:pt idx="53">
                  <c:v>521.72616240562411</c:v>
                </c:pt>
                <c:pt idx="54">
                  <c:v>521.72616240563104</c:v>
                </c:pt>
                <c:pt idx="55">
                  <c:v>529.23288507988286</c:v>
                </c:pt>
                <c:pt idx="56">
                  <c:v>536.84761630224784</c:v>
                </c:pt>
                <c:pt idx="57">
                  <c:v>536.8476163022583</c:v>
                </c:pt>
                <c:pt idx="58">
                  <c:v>544.57191012593034</c:v>
                </c:pt>
                <c:pt idx="59">
                  <c:v>576.59658188990477</c:v>
                </c:pt>
                <c:pt idx="60">
                  <c:v>584.89279347955244</c:v>
                </c:pt>
                <c:pt idx="61">
                  <c:v>584.89279347955608</c:v>
                </c:pt>
                <c:pt idx="62">
                  <c:v>584.89279347956381</c:v>
                </c:pt>
                <c:pt idx="63">
                  <c:v>593.30837297548487</c:v>
                </c:pt>
                <c:pt idx="64">
                  <c:v>628.19909272443374</c:v>
                </c:pt>
                <c:pt idx="65">
                  <c:v>646.40650554563319</c:v>
                </c:pt>
                <c:pt idx="66">
                  <c:v>665.14163304436363</c:v>
                </c:pt>
                <c:pt idx="67">
                  <c:v>704.25665546605603</c:v>
                </c:pt>
                <c:pt idx="68">
                  <c:v>724.66848319178007</c:v>
                </c:pt>
                <c:pt idx="69">
                  <c:v>767.28410452733976</c:v>
                </c:pt>
                <c:pt idx="70">
                  <c:v>812.40582516754546</c:v>
                </c:pt>
                <c:pt idx="71">
                  <c:v>860.18102143889746</c:v>
                </c:pt>
                <c:pt idx="72">
                  <c:v>885.11208412218707</c:v>
                </c:pt>
                <c:pt idx="73">
                  <c:v>937.16292156214899</c:v>
                </c:pt>
                <c:pt idx="74">
                  <c:v>992.27471560502886</c:v>
                </c:pt>
                <c:pt idx="75">
                  <c:v>1081.0783408277357</c:v>
                </c:pt>
                <c:pt idx="76">
                  <c:v>1144.6533772414518</c:v>
                </c:pt>
                <c:pt idx="77">
                  <c:v>1211.9670744925807</c:v>
                </c:pt>
                <c:pt idx="78">
                  <c:v>1320.4320672742167</c:v>
                </c:pt>
              </c:numCache>
            </c:numRef>
          </c:xVal>
          <c:yVal>
            <c:numRef>
              <c:f>D_simultáneo_3!$Y$3:$Y$81</c:f>
              <c:numCache>
                <c:formatCode>General</c:formatCode>
                <c:ptCount val="79"/>
                <c:pt idx="0">
                  <c:v>5278.6653568747515</c:v>
                </c:pt>
                <c:pt idx="1">
                  <c:v>5278.6653568747515</c:v>
                </c:pt>
                <c:pt idx="2">
                  <c:v>5278.6653568747515</c:v>
                </c:pt>
                <c:pt idx="3">
                  <c:v>5278.6653568747515</c:v>
                </c:pt>
                <c:pt idx="4">
                  <c:v>5278.6653568747515</c:v>
                </c:pt>
                <c:pt idx="5">
                  <c:v>5278.6653568747515</c:v>
                </c:pt>
                <c:pt idx="6">
                  <c:v>5278.6653568747515</c:v>
                </c:pt>
                <c:pt idx="7">
                  <c:v>5278.6653568747515</c:v>
                </c:pt>
                <c:pt idx="8">
                  <c:v>5278.6653568747515</c:v>
                </c:pt>
                <c:pt idx="9">
                  <c:v>5278.6653568747515</c:v>
                </c:pt>
                <c:pt idx="10">
                  <c:v>5278.6653568747515</c:v>
                </c:pt>
                <c:pt idx="11">
                  <c:v>5278.6653568747515</c:v>
                </c:pt>
                <c:pt idx="12">
                  <c:v>5278.6653568747515</c:v>
                </c:pt>
                <c:pt idx="13">
                  <c:v>5278.6653568747515</c:v>
                </c:pt>
                <c:pt idx="14">
                  <c:v>5278.6653568747515</c:v>
                </c:pt>
                <c:pt idx="15">
                  <c:v>5278.6653568747515</c:v>
                </c:pt>
                <c:pt idx="16">
                  <c:v>5278.6653568747515</c:v>
                </c:pt>
                <c:pt idx="17">
                  <c:v>5278.6653568747515</c:v>
                </c:pt>
                <c:pt idx="18">
                  <c:v>5278.6653568747515</c:v>
                </c:pt>
                <c:pt idx="19">
                  <c:v>5278.6653568747515</c:v>
                </c:pt>
                <c:pt idx="20">
                  <c:v>5278.6653568747515</c:v>
                </c:pt>
                <c:pt idx="21">
                  <c:v>5278.6653568747515</c:v>
                </c:pt>
                <c:pt idx="22">
                  <c:v>5278.6653568747515</c:v>
                </c:pt>
                <c:pt idx="23">
                  <c:v>5278.6653568747515</c:v>
                </c:pt>
                <c:pt idx="24">
                  <c:v>5278.6653568747515</c:v>
                </c:pt>
                <c:pt idx="25">
                  <c:v>5278.6653568747515</c:v>
                </c:pt>
                <c:pt idx="26">
                  <c:v>5278.6653568747515</c:v>
                </c:pt>
                <c:pt idx="27">
                  <c:v>5278.6653568747515</c:v>
                </c:pt>
                <c:pt idx="28">
                  <c:v>5278.6653568747515</c:v>
                </c:pt>
                <c:pt idx="29">
                  <c:v>5278.6653568747515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</c:numCache>
            </c:numRef>
          </c:yVal>
        </c:ser>
        <c:axId val="113217920"/>
        <c:axId val="113219840"/>
      </c:scatterChart>
      <c:valAx>
        <c:axId val="113217920"/>
        <c:scaling>
          <c:orientation val="minMax"/>
          <c:max val="800"/>
          <c:min val="100"/>
        </c:scaling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Cantidad (Q)</a:t>
                </a:r>
              </a:p>
            </c:rich>
          </c:tx>
          <c:layout>
            <c:manualLayout>
              <c:xMode val="edge"/>
              <c:yMode val="edge"/>
              <c:x val="0.44301457548331102"/>
              <c:y val="0.91523389015625356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219840"/>
        <c:crosses val="autoZero"/>
        <c:crossBetween val="midCat"/>
      </c:valAx>
      <c:valAx>
        <c:axId val="113219840"/>
        <c:scaling>
          <c:orientation val="minMax"/>
          <c:max val="100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Precio (P)</a:t>
                </a:r>
              </a:p>
            </c:rich>
          </c:tx>
          <c:layout>
            <c:manualLayout>
              <c:xMode val="edge"/>
              <c:yMode val="edge"/>
              <c:x val="2.0370367400063392E-2"/>
              <c:y val="0.13871782995451357"/>
            </c:manualLayout>
          </c:layout>
        </c:title>
        <c:numFmt formatCode="General" sourceLinked="1"/>
        <c:majorTickMark val="none"/>
        <c:tickLblPos val="none"/>
        <c:spPr>
          <a:ln w="25400">
            <a:solidFill>
              <a:schemeClr val="tx1"/>
            </a:solidFill>
          </a:ln>
        </c:spPr>
        <c:crossAx val="113217920"/>
        <c:crosses val="autoZero"/>
        <c:crossBetween val="midCat"/>
      </c:valAx>
      <c:spPr>
        <a:solidFill>
          <a:srgbClr val="EDFFCD"/>
        </a:solidFill>
      </c:spPr>
    </c:plotArea>
    <c:legend>
      <c:legendPos val="r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s-ES"/>
        </a:p>
      </c:txPr>
    </c:legend>
    <c:plotVisOnly val="1"/>
  </c:chart>
  <c:spPr>
    <a:solidFill>
      <a:srgbClr val="D8FF93"/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-nc-nd/3.0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creativecommons.org/licenses/by-nc-nd/3.0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creativecommons.org/licenses/by-nc-nd/3.0/" TargetMode="Externa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creativecommons.org/licenses/by-nc-nd/3.0/" TargetMode="Externa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http://creativecommons.org/licenses/by-nc-nd/3.0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</xdr:col>
      <xdr:colOff>502920</xdr:colOff>
      <xdr:row>7</xdr:row>
      <xdr:rowOff>137160</xdr:rowOff>
    </xdr:to>
    <xdr:pic>
      <xdr:nvPicPr>
        <xdr:cNvPr id="7" name="Picture 4" descr="Licencia de Creative Common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" y="6903720"/>
          <a:ext cx="838200" cy="2971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2</xdr:row>
      <xdr:rowOff>19050</xdr:rowOff>
    </xdr:from>
    <xdr:to>
      <xdr:col>14</xdr:col>
      <xdr:colOff>1152525</xdr:colOff>
      <xdr:row>16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502920</xdr:colOff>
      <xdr:row>23</xdr:row>
      <xdr:rowOff>137160</xdr:rowOff>
    </xdr:to>
    <xdr:pic>
      <xdr:nvPicPr>
        <xdr:cNvPr id="3" name="Picture 4" descr="Licencia de Creative Commons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960" y="1348740"/>
          <a:ext cx="838200" cy="3276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9</xdr:col>
      <xdr:colOff>390525</xdr:colOff>
      <xdr:row>20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502920</xdr:colOff>
      <xdr:row>22</xdr:row>
      <xdr:rowOff>137160</xdr:rowOff>
    </xdr:to>
    <xdr:pic>
      <xdr:nvPicPr>
        <xdr:cNvPr id="3" name="Picture 4" descr="Licencia de Creative Commons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960" y="1348740"/>
          <a:ext cx="838200" cy="3276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9</xdr:col>
      <xdr:colOff>390525</xdr:colOff>
      <xdr:row>20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502920</xdr:colOff>
      <xdr:row>22</xdr:row>
      <xdr:rowOff>137160</xdr:rowOff>
    </xdr:to>
    <xdr:pic>
      <xdr:nvPicPr>
        <xdr:cNvPr id="3" name="Picture 4" descr="Licencia de Creative Commons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1960" y="1348740"/>
          <a:ext cx="838200" cy="32766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390525</xdr:colOff>
      <xdr:row>20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419101</xdr:colOff>
      <xdr:row>0</xdr:row>
      <xdr:rowOff>9525</xdr:rowOff>
    </xdr:from>
    <xdr:to>
      <xdr:col>11</xdr:col>
      <xdr:colOff>466725</xdr:colOff>
      <xdr:row>20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504825</xdr:colOff>
      <xdr:row>0</xdr:row>
      <xdr:rowOff>0</xdr:rowOff>
    </xdr:from>
    <xdr:to>
      <xdr:col>20</xdr:col>
      <xdr:colOff>161925</xdr:colOff>
      <xdr:row>20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502920</xdr:colOff>
      <xdr:row>31</xdr:row>
      <xdr:rowOff>137160</xdr:rowOff>
    </xdr:to>
    <xdr:pic>
      <xdr:nvPicPr>
        <xdr:cNvPr id="5" name="Picture 4" descr="Licencia de Creative Commons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1960" y="1348740"/>
          <a:ext cx="838200" cy="327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/>
  </sheetViews>
  <sheetFormatPr baseColWidth="10" defaultColWidth="11.44140625" defaultRowHeight="14.4"/>
  <cols>
    <col min="1" max="1" width="6.44140625" style="28" customWidth="1"/>
    <col min="2" max="2" width="4.88671875" style="28" customWidth="1"/>
    <col min="3" max="16384" width="11.44140625" style="28"/>
  </cols>
  <sheetData>
    <row r="1" spans="1:8" ht="24.6">
      <c r="A1" s="41"/>
      <c r="B1" s="21" t="s">
        <v>118</v>
      </c>
      <c r="C1" s="22"/>
      <c r="D1" s="22"/>
      <c r="E1" s="22"/>
      <c r="F1" s="23"/>
      <c r="G1" s="23"/>
      <c r="H1" s="23"/>
    </row>
    <row r="2" spans="1:8">
      <c r="A2" s="23"/>
      <c r="B2" s="22"/>
      <c r="C2" s="22"/>
      <c r="D2" s="22"/>
      <c r="E2" s="22"/>
      <c r="F2" s="23"/>
      <c r="G2" s="23"/>
      <c r="H2" s="23"/>
    </row>
    <row r="3" spans="1:8" ht="17.399999999999999">
      <c r="A3" s="23"/>
      <c r="B3" s="24" t="s">
        <v>119</v>
      </c>
      <c r="C3" s="24"/>
      <c r="D3" s="22"/>
      <c r="E3" s="22"/>
      <c r="F3" s="23"/>
      <c r="G3" s="23"/>
      <c r="H3" s="23"/>
    </row>
    <row r="4" spans="1:8">
      <c r="A4" s="23"/>
      <c r="B4" s="22"/>
      <c r="C4" s="22"/>
      <c r="D4" s="22"/>
      <c r="E4" s="22"/>
      <c r="F4" s="23"/>
      <c r="G4" s="23"/>
      <c r="H4" s="23"/>
    </row>
    <row r="5" spans="1:8" ht="17.399999999999999">
      <c r="A5" s="23"/>
      <c r="B5" s="24" t="s">
        <v>74</v>
      </c>
      <c r="C5" s="22"/>
      <c r="D5" s="22"/>
      <c r="E5" s="22"/>
      <c r="F5" s="23"/>
      <c r="G5" s="23"/>
      <c r="H5" s="23"/>
    </row>
    <row r="6" spans="1:8" ht="18" thickBot="1">
      <c r="A6" s="23"/>
      <c r="B6" s="23"/>
      <c r="C6" s="23"/>
      <c r="D6" s="24"/>
      <c r="E6" s="22"/>
      <c r="F6" s="23"/>
      <c r="G6" s="23"/>
      <c r="H6" s="23"/>
    </row>
    <row r="7" spans="1:8" ht="15" thickBot="1">
      <c r="A7" s="23"/>
      <c r="B7" s="56"/>
      <c r="C7" s="23"/>
      <c r="D7" s="22"/>
      <c r="E7" s="22"/>
      <c r="F7" s="23"/>
      <c r="G7" s="23"/>
      <c r="H7" s="23"/>
    </row>
    <row r="8" spans="1:8" ht="15" thickBot="1">
      <c r="A8" s="23"/>
      <c r="B8" s="57"/>
      <c r="C8" s="23"/>
      <c r="D8" s="22"/>
      <c r="E8" s="22"/>
      <c r="F8" s="23"/>
      <c r="G8" s="23"/>
      <c r="H8" s="23"/>
    </row>
    <row r="9" spans="1:8" ht="18">
      <c r="A9" s="23"/>
      <c r="B9" s="55" t="s">
        <v>115</v>
      </c>
      <c r="C9" s="24"/>
      <c r="D9" s="23"/>
      <c r="E9" s="23"/>
      <c r="F9" s="23"/>
      <c r="G9" s="23"/>
      <c r="H9" s="23"/>
    </row>
    <row r="10" spans="1:8" ht="18">
      <c r="A10" s="23"/>
      <c r="B10" s="55" t="s">
        <v>117</v>
      </c>
      <c r="C10" s="22"/>
      <c r="D10" s="23"/>
      <c r="E10" s="23"/>
      <c r="F10" s="23"/>
      <c r="G10" s="23"/>
      <c r="H10" s="23"/>
    </row>
    <row r="11" spans="1:8" ht="18">
      <c r="A11" s="23"/>
      <c r="B11" s="55" t="s">
        <v>116</v>
      </c>
      <c r="C11" s="23"/>
      <c r="D11" s="23"/>
      <c r="E11" s="23"/>
      <c r="F11" s="23"/>
      <c r="G11" s="23"/>
      <c r="H11" s="23"/>
    </row>
    <row r="12" spans="1:8">
      <c r="A12" s="23"/>
      <c r="B12" s="23"/>
      <c r="C12" s="23"/>
      <c r="D12" s="23"/>
      <c r="E12" s="23"/>
      <c r="F12" s="23"/>
      <c r="G12" s="23"/>
      <c r="H12" s="23"/>
    </row>
    <row r="13" spans="1:8" ht="17.399999999999999">
      <c r="A13" s="23"/>
      <c r="B13" s="25" t="s">
        <v>76</v>
      </c>
      <c r="C13" s="22"/>
      <c r="D13" s="22"/>
      <c r="E13" s="22"/>
      <c r="F13" s="23"/>
      <c r="G13" s="23"/>
      <c r="H13" s="23"/>
    </row>
    <row r="14" spans="1:8" ht="17.399999999999999">
      <c r="A14" s="23"/>
      <c r="B14" s="25" t="s">
        <v>75</v>
      </c>
      <c r="C14" s="22"/>
      <c r="D14" s="22"/>
      <c r="E14" s="22"/>
      <c r="F14" s="23"/>
      <c r="G14" s="23"/>
      <c r="H14" s="23"/>
    </row>
    <row r="15" spans="1:8" ht="17.399999999999999">
      <c r="A15" s="23"/>
      <c r="B15" s="27"/>
      <c r="D15" s="22"/>
      <c r="E15" s="22"/>
      <c r="F15" s="23"/>
      <c r="G15" s="23"/>
      <c r="H15" s="23"/>
    </row>
    <row r="16" spans="1:8" ht="17.399999999999999">
      <c r="A16" s="23"/>
      <c r="B16" s="24" t="s">
        <v>120</v>
      </c>
      <c r="C16" s="26"/>
      <c r="E16" s="22"/>
      <c r="F16" s="23"/>
      <c r="G16" s="23"/>
      <c r="H16" s="23"/>
    </row>
    <row r="17" spans="1:11" ht="17.399999999999999">
      <c r="A17" s="23"/>
      <c r="B17" s="23"/>
      <c r="C17" s="24" t="s">
        <v>111</v>
      </c>
      <c r="D17" s="22"/>
      <c r="E17" s="22"/>
      <c r="F17" s="23"/>
      <c r="G17" s="23"/>
      <c r="H17" s="23"/>
    </row>
    <row r="18" spans="1:11" ht="17.399999999999999">
      <c r="A18" s="23"/>
      <c r="B18" s="23"/>
      <c r="C18" s="24"/>
      <c r="D18" s="22"/>
      <c r="E18" s="22"/>
      <c r="F18" s="23"/>
      <c r="G18" s="23"/>
      <c r="H18" s="23"/>
    </row>
    <row r="19" spans="1:11" ht="17.399999999999999">
      <c r="A19" s="23"/>
      <c r="B19" s="24" t="s">
        <v>108</v>
      </c>
      <c r="C19" s="24"/>
      <c r="D19" s="22"/>
      <c r="E19" s="22"/>
      <c r="F19" s="23"/>
      <c r="G19" s="23"/>
      <c r="H19" s="23"/>
    </row>
    <row r="20" spans="1:11" ht="17.399999999999999">
      <c r="A20" s="23"/>
      <c r="B20" s="24"/>
      <c r="C20" s="24" t="s">
        <v>106</v>
      </c>
      <c r="D20" s="22"/>
      <c r="E20" s="22"/>
      <c r="F20" s="23"/>
      <c r="G20" s="23"/>
      <c r="H20" s="23"/>
    </row>
    <row r="21" spans="1:11" ht="17.399999999999999">
      <c r="A21" s="23"/>
      <c r="B21" s="24"/>
      <c r="C21" s="24" t="s">
        <v>107</v>
      </c>
      <c r="D21" s="22"/>
      <c r="E21" s="22"/>
      <c r="F21" s="23"/>
      <c r="G21" s="23"/>
      <c r="H21" s="23"/>
    </row>
    <row r="22" spans="1:11" ht="17.399999999999999">
      <c r="A22" s="23"/>
      <c r="B22" s="24"/>
      <c r="C22" s="24"/>
      <c r="D22" s="22"/>
      <c r="E22" s="22"/>
      <c r="F22" s="23"/>
      <c r="G22" s="23"/>
      <c r="H22" s="23"/>
    </row>
    <row r="23" spans="1:11" ht="17.399999999999999">
      <c r="A23" s="23"/>
      <c r="B23" s="24" t="s">
        <v>109</v>
      </c>
      <c r="C23" s="24"/>
      <c r="D23" s="22"/>
      <c r="E23" s="22"/>
      <c r="F23" s="23"/>
      <c r="G23" s="23"/>
      <c r="H23" s="23"/>
    </row>
    <row r="24" spans="1:11" ht="17.399999999999999">
      <c r="A24" s="23"/>
      <c r="B24" s="24"/>
      <c r="C24" s="24" t="s">
        <v>110</v>
      </c>
      <c r="D24" s="22"/>
      <c r="E24" s="22"/>
      <c r="F24" s="23"/>
      <c r="G24" s="23"/>
      <c r="H24" s="23"/>
    </row>
    <row r="25" spans="1:11" ht="17.399999999999999">
      <c r="A25" s="23"/>
      <c r="B25" s="27"/>
      <c r="C25" s="24" t="s">
        <v>112</v>
      </c>
      <c r="D25" s="22"/>
      <c r="E25" s="22"/>
      <c r="F25" s="23"/>
      <c r="G25" s="23"/>
      <c r="H25" s="23"/>
    </row>
    <row r="26" spans="1:11" ht="17.399999999999999">
      <c r="A26" s="62"/>
      <c r="C26" s="24"/>
      <c r="D26" s="22"/>
      <c r="E26" s="22"/>
      <c r="F26" s="23"/>
      <c r="G26" s="23"/>
      <c r="H26" s="23"/>
    </row>
    <row r="27" spans="1:11" ht="18">
      <c r="A27" s="58"/>
      <c r="B27" s="59" t="s">
        <v>121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8">
      <c r="A28" s="58"/>
      <c r="B28" s="59" t="s">
        <v>123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18">
      <c r="B29" s="59" t="s">
        <v>122</v>
      </c>
    </row>
    <row r="30" spans="1:11" ht="18">
      <c r="A30" s="20"/>
      <c r="B30" s="59"/>
    </row>
    <row r="31" spans="1:11" ht="18">
      <c r="B31" s="59"/>
    </row>
  </sheetData>
  <sheetProtection password="EBDF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C1" sqref="C1"/>
    </sheetView>
  </sheetViews>
  <sheetFormatPr baseColWidth="10" defaultColWidth="11.44140625" defaultRowHeight="14.4"/>
  <cols>
    <col min="1" max="16384" width="11.44140625" style="13"/>
  </cols>
  <sheetData>
    <row r="1" spans="1:11">
      <c r="A1" s="13" t="s">
        <v>77</v>
      </c>
    </row>
    <row r="2" spans="1:11">
      <c r="A2" s="13" t="s">
        <v>78</v>
      </c>
      <c r="E2" s="13" t="s">
        <v>79</v>
      </c>
      <c r="F2" s="13" t="s">
        <v>80</v>
      </c>
      <c r="G2" s="13" t="s">
        <v>81</v>
      </c>
      <c r="H2" s="13" t="s">
        <v>82</v>
      </c>
    </row>
    <row r="3" spans="1:11">
      <c r="E3" s="13">
        <v>0</v>
      </c>
      <c r="F3" s="13">
        <f>IF(OR($B$11&lt;0,$B$12&lt;0),-10,(E3-$B$8)/$B$9)</f>
        <v>25</v>
      </c>
      <c r="G3" s="13">
        <f>IF(OR($B$11&lt;0,$B$12&lt;0),-10,(E3-$B$6)/$B$7)</f>
        <v>1.8333333333333333</v>
      </c>
      <c r="H3" s="13">
        <f>IF(OR($B$11&lt;0,$B$12&lt;0),-10,IF(E3&gt;$B$12,-10,$B$11))</f>
        <v>11.1</v>
      </c>
    </row>
    <row r="4" spans="1:11">
      <c r="E4" s="13">
        <f>E5-0.0000000001</f>
        <v>27.799999999899999</v>
      </c>
      <c r="F4" s="13">
        <f t="shared" ref="F4:F8" si="0">IF(OR($B$11&lt;0,$B$12&lt;0),-10,(E4-$B$8)/$B$9)</f>
        <v>11.100000000050001</v>
      </c>
      <c r="G4" s="13">
        <f t="shared" ref="G4:G7" si="1">IF(OR($B$11&lt;0,$B$12&lt;0),-10,(E4-$B$6)/$B$7)</f>
        <v>11.099999999966665</v>
      </c>
      <c r="H4" s="13">
        <f t="shared" ref="H4:H6" si="2">IF(OR($B$11&lt;0,$B$12&lt;0),-10,IF(E4&gt;$B$12,-10,$B$11))</f>
        <v>11.1</v>
      </c>
    </row>
    <row r="5" spans="1:11">
      <c r="E5" s="13">
        <f>B12</f>
        <v>27.799999999999997</v>
      </c>
      <c r="F5" s="13">
        <f t="shared" si="0"/>
        <v>11.100000000000001</v>
      </c>
      <c r="G5" s="13">
        <f t="shared" si="1"/>
        <v>11.1</v>
      </c>
      <c r="H5" s="13">
        <f t="shared" si="2"/>
        <v>11.1</v>
      </c>
    </row>
    <row r="6" spans="1:11">
      <c r="A6" s="14" t="s">
        <v>83</v>
      </c>
      <c r="B6" s="13">
        <f>Equilibrio!C5</f>
        <v>-5.5</v>
      </c>
      <c r="E6" s="13">
        <f>E5+0.0000000001</f>
        <v>27.800000000099995</v>
      </c>
      <c r="F6" s="13">
        <f t="shared" si="0"/>
        <v>11.099999999950002</v>
      </c>
      <c r="G6" s="13">
        <f t="shared" si="1"/>
        <v>11.100000000033333</v>
      </c>
      <c r="H6" s="13">
        <f t="shared" si="2"/>
        <v>-10</v>
      </c>
    </row>
    <row r="7" spans="1:11">
      <c r="A7" s="14" t="s">
        <v>3</v>
      </c>
      <c r="B7" s="13">
        <f>Equilibrio!E5</f>
        <v>3</v>
      </c>
      <c r="E7" s="13">
        <f>MIN(B8,B14)</f>
        <v>50</v>
      </c>
      <c r="F7" s="13">
        <f t="shared" si="0"/>
        <v>0</v>
      </c>
      <c r="G7" s="13">
        <f t="shared" si="1"/>
        <v>18.5</v>
      </c>
    </row>
    <row r="8" spans="1:11">
      <c r="A8" s="14" t="s">
        <v>84</v>
      </c>
      <c r="B8" s="13">
        <f>Equilibrio!C8</f>
        <v>50</v>
      </c>
      <c r="E8" s="13">
        <f>B8</f>
        <v>50</v>
      </c>
      <c r="F8" s="13">
        <f t="shared" si="0"/>
        <v>0</v>
      </c>
    </row>
    <row r="9" spans="1:11">
      <c r="A9" s="14" t="s">
        <v>4</v>
      </c>
      <c r="B9" s="13">
        <f>Equilibrio!E8</f>
        <v>-2</v>
      </c>
      <c r="H9" s="60" t="s">
        <v>81</v>
      </c>
      <c r="I9" s="60"/>
      <c r="J9" s="60" t="s">
        <v>80</v>
      </c>
      <c r="K9" s="60"/>
    </row>
    <row r="10" spans="1:11">
      <c r="H10" s="29" t="s">
        <v>85</v>
      </c>
      <c r="I10" s="29" t="s">
        <v>79</v>
      </c>
      <c r="J10" s="29" t="s">
        <v>85</v>
      </c>
      <c r="K10" s="29" t="s">
        <v>79</v>
      </c>
    </row>
    <row r="11" spans="1:11">
      <c r="A11" s="14" t="s">
        <v>86</v>
      </c>
      <c r="B11" s="13">
        <f>IF(OR(B7=0,B8=0,B9=0),-1,(B8-B6)/(B7-B9))</f>
        <v>11.1</v>
      </c>
      <c r="H11" s="29">
        <v>0</v>
      </c>
      <c r="I11" s="29">
        <f>$B$6</f>
        <v>-5.5</v>
      </c>
      <c r="J11" s="29">
        <v>0</v>
      </c>
      <c r="K11" s="29">
        <f>$B$8</f>
        <v>50</v>
      </c>
    </row>
    <row r="12" spans="1:11">
      <c r="A12" s="14" t="s">
        <v>87</v>
      </c>
      <c r="B12" s="13">
        <f>B6+B7*B11</f>
        <v>27.799999999999997</v>
      </c>
      <c r="D12" s="13" t="s">
        <v>88</v>
      </c>
      <c r="E12" s="13" t="str">
        <f>IF(OR(B7=0,B8=0,B9=0), "Introduce valores",IF(OR(B11&lt;0,B12&lt;0),"No hay equilibrio", "Cantidad intercambiada="))</f>
        <v>Cantidad intercambiada=</v>
      </c>
      <c r="H12" s="29">
        <f>-$B$6/$B$7</f>
        <v>1.8333333333333333</v>
      </c>
      <c r="I12" s="29">
        <v>0</v>
      </c>
      <c r="J12" s="29">
        <f>-$B$8/$B$9</f>
        <v>25</v>
      </c>
      <c r="K12" s="29">
        <v>0</v>
      </c>
    </row>
    <row r="14" spans="1:11">
      <c r="A14" s="14" t="s">
        <v>89</v>
      </c>
      <c r="B14" s="13">
        <f>B6-B7*1.1*(B8/B9)</f>
        <v>77</v>
      </c>
    </row>
  </sheetData>
  <sheetProtection password="EBDF" sheet="1" objects="1" scenarios="1" selectLockedCells="1" selectUnlockedCells="1"/>
  <mergeCells count="2">
    <mergeCell ref="H9:I9"/>
    <mergeCell ref="J9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E8" sqref="E8"/>
    </sheetView>
  </sheetViews>
  <sheetFormatPr baseColWidth="10" defaultColWidth="11.44140625" defaultRowHeight="17.399999999999999"/>
  <cols>
    <col min="1" max="1" width="6.6640625" style="30" customWidth="1"/>
    <col min="2" max="2" width="27" style="30" customWidth="1"/>
    <col min="3" max="3" width="13.5546875" style="30" customWidth="1"/>
    <col min="4" max="4" width="5.33203125" style="30" customWidth="1"/>
    <col min="5" max="5" width="7.6640625" style="30" customWidth="1"/>
    <col min="6" max="6" width="9.109375" style="30" customWidth="1"/>
    <col min="7" max="7" width="14" style="30" customWidth="1"/>
    <col min="8" max="8" width="2.88671875" style="30" customWidth="1"/>
    <col min="9" max="12" width="13.5546875" style="30" customWidth="1"/>
    <col min="13" max="13" width="3" style="30" customWidth="1"/>
    <col min="14" max="14" width="11.44140625" style="30"/>
    <col min="15" max="15" width="18.44140625" style="30" customWidth="1"/>
    <col min="16" max="16" width="6" style="30" customWidth="1"/>
    <col min="17" max="16384" width="11.44140625" style="30"/>
  </cols>
  <sheetData>
    <row r="1" spans="2:16">
      <c r="B1" s="30" t="s">
        <v>113</v>
      </c>
      <c r="M1" s="31" t="s">
        <v>90</v>
      </c>
      <c r="P1" s="31">
        <v>0.7</v>
      </c>
    </row>
    <row r="2" spans="2:16" ht="17.25" customHeight="1"/>
    <row r="4" spans="2:16">
      <c r="B4" s="32" t="s">
        <v>91</v>
      </c>
      <c r="C4" s="33" t="s">
        <v>92</v>
      </c>
      <c r="D4" s="34" t="s">
        <v>93</v>
      </c>
      <c r="E4" s="33" t="s">
        <v>94</v>
      </c>
      <c r="F4" s="35" t="s">
        <v>95</v>
      </c>
    </row>
    <row r="5" spans="2:16" ht="18">
      <c r="B5" s="32" t="s">
        <v>91</v>
      </c>
      <c r="C5" s="36">
        <v>-5.5</v>
      </c>
      <c r="D5" s="34" t="s">
        <v>93</v>
      </c>
      <c r="E5" s="36">
        <v>3</v>
      </c>
      <c r="F5" s="35" t="s">
        <v>95</v>
      </c>
    </row>
    <row r="6" spans="2:16">
      <c r="B6" s="35"/>
      <c r="C6" s="33"/>
      <c r="D6" s="32"/>
      <c r="E6" s="33"/>
      <c r="F6" s="35"/>
    </row>
    <row r="7" spans="2:16">
      <c r="B7" s="32" t="s">
        <v>96</v>
      </c>
      <c r="C7" s="33" t="s">
        <v>97</v>
      </c>
      <c r="D7" s="34" t="s">
        <v>93</v>
      </c>
      <c r="E7" s="33" t="s">
        <v>98</v>
      </c>
      <c r="F7" s="35" t="s">
        <v>95</v>
      </c>
    </row>
    <row r="8" spans="2:16" ht="18">
      <c r="B8" s="32" t="s">
        <v>96</v>
      </c>
      <c r="C8" s="36">
        <v>50</v>
      </c>
      <c r="D8" s="34" t="s">
        <v>93</v>
      </c>
      <c r="E8" s="36">
        <v>-2</v>
      </c>
      <c r="F8" s="35" t="s">
        <v>95</v>
      </c>
    </row>
    <row r="12" spans="2:16" ht="18">
      <c r="C12" s="51"/>
      <c r="D12" s="52"/>
      <c r="E12" s="52"/>
      <c r="F12" s="54" t="str">
        <f>Datos_equilibrio!E12</f>
        <v>Cantidad intercambiada=</v>
      </c>
      <c r="G12" s="53">
        <f>IF(OR(Datos_equilibrio!B12&lt;0,Datos_equilibrio!B11&lt;0), "",ROUND(Datos_equilibrio!B12,2))</f>
        <v>27.8</v>
      </c>
    </row>
    <row r="13" spans="2:16" ht="18">
      <c r="C13" s="51"/>
      <c r="D13" s="52"/>
      <c r="E13" s="52"/>
      <c r="F13" s="54" t="str">
        <f>IF(OR(Datos_equilibrio!B12&lt;0,Datos_equilibrio!B11&lt;0)," ","Precio de equilibrio=")</f>
        <v>Precio de equilibrio=</v>
      </c>
      <c r="G13" s="53">
        <f>IF(OR(Datos_equilibrio!B12&lt;0,Datos_equilibrio!B11&lt;0)," ",ROUND(Datos_equilibrio!B11,2))</f>
        <v>11.1</v>
      </c>
    </row>
    <row r="15" spans="2:16">
      <c r="B15" s="37" t="s">
        <v>99</v>
      </c>
      <c r="C15" s="30" t="s">
        <v>100</v>
      </c>
    </row>
    <row r="16" spans="2:16">
      <c r="C16" s="30" t="s">
        <v>101</v>
      </c>
      <c r="F16" s="38"/>
      <c r="G16" s="38"/>
    </row>
    <row r="17" spans="1:14">
      <c r="F17" s="38"/>
      <c r="G17" s="38"/>
    </row>
    <row r="18" spans="1:14">
      <c r="B18" s="30" t="s">
        <v>102</v>
      </c>
      <c r="F18" s="38"/>
      <c r="G18" s="38"/>
      <c r="I18" s="61" t="s">
        <v>81</v>
      </c>
      <c r="J18" s="61"/>
      <c r="K18" s="61" t="s">
        <v>80</v>
      </c>
      <c r="L18" s="61"/>
      <c r="N18" s="30" t="s">
        <v>50</v>
      </c>
    </row>
    <row r="19" spans="1:14">
      <c r="B19" s="30" t="s">
        <v>103</v>
      </c>
      <c r="I19" s="39" t="s">
        <v>85</v>
      </c>
      <c r="J19" s="39" t="s">
        <v>79</v>
      </c>
      <c r="K19" s="39" t="s">
        <v>85</v>
      </c>
      <c r="L19" s="39" t="s">
        <v>79</v>
      </c>
      <c r="N19" s="40" t="s">
        <v>104</v>
      </c>
    </row>
    <row r="20" spans="1:14" ht="18">
      <c r="B20" s="30" t="s">
        <v>105</v>
      </c>
      <c r="I20" s="49">
        <v>0</v>
      </c>
      <c r="J20" s="49">
        <f>ROUND(Datos_equilibrio!I11,2)</f>
        <v>-5.5</v>
      </c>
      <c r="K20" s="50">
        <v>0</v>
      </c>
      <c r="L20" s="50">
        <f>ROUND(Datos_equilibrio!K11,2)</f>
        <v>50</v>
      </c>
    </row>
    <row r="21" spans="1:14" ht="18">
      <c r="I21" s="49">
        <f>ROUND(Datos_equilibrio!H12,2)</f>
        <v>1.83</v>
      </c>
      <c r="J21" s="49">
        <v>0</v>
      </c>
      <c r="K21" s="50">
        <f>ROUND(Datos_equilibrio!J12,2)</f>
        <v>25</v>
      </c>
      <c r="L21" s="50">
        <v>0</v>
      </c>
    </row>
    <row r="22" spans="1:14" ht="18" thickBot="1"/>
    <row r="23" spans="1:14" s="28" customFormat="1" ht="15" thickBot="1">
      <c r="A23" s="23"/>
      <c r="B23" s="56"/>
      <c r="C23" s="23"/>
      <c r="D23" s="22"/>
      <c r="E23" s="22"/>
      <c r="F23" s="23"/>
      <c r="G23" s="23"/>
      <c r="H23" s="23"/>
    </row>
    <row r="24" spans="1:14" s="28" customFormat="1" ht="15" thickBot="1">
      <c r="A24" s="23"/>
      <c r="B24" s="57"/>
      <c r="C24" s="23"/>
      <c r="D24" s="22"/>
      <c r="E24" s="22"/>
      <c r="F24" s="23"/>
      <c r="G24" s="23"/>
      <c r="H24" s="23"/>
    </row>
    <row r="25" spans="1:14" s="28" customFormat="1" ht="18">
      <c r="A25" s="23"/>
      <c r="B25" s="55" t="s">
        <v>115</v>
      </c>
      <c r="C25" s="24"/>
      <c r="D25" s="23"/>
      <c r="E25" s="23"/>
      <c r="F25" s="23"/>
      <c r="G25" s="23"/>
      <c r="H25" s="23"/>
    </row>
    <row r="26" spans="1:14" s="28" customFormat="1" ht="18">
      <c r="A26" s="23"/>
      <c r="B26" s="55" t="s">
        <v>117</v>
      </c>
      <c r="C26" s="22"/>
      <c r="D26" s="23"/>
      <c r="E26" s="23"/>
      <c r="F26" s="23"/>
      <c r="G26" s="23"/>
      <c r="H26" s="23"/>
    </row>
    <row r="27" spans="1:14" s="28" customFormat="1" ht="18">
      <c r="A27" s="23"/>
      <c r="B27" s="55" t="s">
        <v>116</v>
      </c>
      <c r="C27" s="23"/>
      <c r="D27" s="23"/>
      <c r="E27" s="23"/>
      <c r="F27" s="23"/>
      <c r="G27" s="23"/>
      <c r="H27" s="23"/>
    </row>
    <row r="28" spans="1:14" s="28" customFormat="1" ht="14.4">
      <c r="A28" s="23"/>
      <c r="B28" s="23"/>
      <c r="C28" s="23"/>
      <c r="D28" s="23"/>
      <c r="E28" s="23"/>
      <c r="F28" s="23"/>
      <c r="G28" s="23"/>
      <c r="H28" s="23"/>
    </row>
  </sheetData>
  <sheetProtection password="EBDF" sheet="1" objects="1" scenarios="1" selectLockedCells="1"/>
  <mergeCells count="2">
    <mergeCell ref="I18:J18"/>
    <mergeCell ref="K18:L18"/>
  </mergeCells>
  <dataValidations count="4">
    <dataValidation type="decimal" allowBlank="1" showInputMessage="1" showErrorMessage="1" sqref="C5">
      <formula1>-9999999999</formula1>
      <formula2>9999999999</formula2>
    </dataValidation>
    <dataValidation type="decimal" operator="greaterThan" allowBlank="1" showInputMessage="1" showErrorMessage="1" error="Ley de la oferta" sqref="E5">
      <formula1>0</formula1>
    </dataValidation>
    <dataValidation type="decimal" operator="lessThan" allowBlank="1" showInputMessage="1" showErrorMessage="1" error="Ley de la demanda" sqref="E8">
      <formula1>0</formula1>
    </dataValidation>
    <dataValidation type="decimal" operator="greaterThan" allowBlank="1" showInputMessage="1" showErrorMessage="1" error="Introduce un valor positivo para que demanden alguna cantidad..." sqref="C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1"/>
  <sheetViews>
    <sheetView topLeftCell="B1" workbookViewId="0">
      <selection activeCell="D1" sqref="D1"/>
    </sheetView>
  </sheetViews>
  <sheetFormatPr baseColWidth="10" defaultColWidth="11.44140625" defaultRowHeight="14.4"/>
  <cols>
    <col min="1" max="5" width="11.44140625" style="13"/>
    <col min="6" max="6" width="12" style="13" bestFit="1" customWidth="1"/>
    <col min="7" max="7" width="6.88671875" style="13" customWidth="1"/>
    <col min="8" max="8" width="6" style="13" customWidth="1"/>
    <col min="9" max="13" width="11.44140625" style="13"/>
    <col min="14" max="17" width="0" style="13" hidden="1" customWidth="1"/>
    <col min="18" max="16384" width="11.44140625" style="13"/>
  </cols>
  <sheetData>
    <row r="1" spans="1:25">
      <c r="A1" s="13" t="s">
        <v>0</v>
      </c>
      <c r="T1" s="13" t="s">
        <v>30</v>
      </c>
      <c r="U1" s="13" t="s">
        <v>22</v>
      </c>
      <c r="V1" s="13" t="s">
        <v>23</v>
      </c>
      <c r="W1" s="13" t="s">
        <v>24</v>
      </c>
    </row>
    <row r="2" spans="1:25">
      <c r="A2" s="13" t="s">
        <v>1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13" t="s">
        <v>35</v>
      </c>
      <c r="O2" s="13" t="s">
        <v>36</v>
      </c>
      <c r="P2" s="13" t="s">
        <v>37</v>
      </c>
      <c r="Q2" s="13" t="s">
        <v>38</v>
      </c>
      <c r="S2" s="13" t="s">
        <v>19</v>
      </c>
      <c r="T2" s="13" t="s">
        <v>31</v>
      </c>
      <c r="U2" s="13" t="s">
        <v>32</v>
      </c>
      <c r="V2" s="13" t="s">
        <v>33</v>
      </c>
      <c r="W2" s="13" t="s">
        <v>34</v>
      </c>
      <c r="X2" s="13" t="s">
        <v>42</v>
      </c>
      <c r="Y2" s="13" t="s">
        <v>43</v>
      </c>
    </row>
    <row r="3" spans="1:25">
      <c r="A3" s="13" t="s">
        <v>10</v>
      </c>
      <c r="S3" s="13">
        <v>0</v>
      </c>
      <c r="X3" s="13">
        <f>IF(I3&gt;$E$7,-1,$E$9)</f>
        <v>4.2519105412971818</v>
      </c>
      <c r="Y3" s="13">
        <v>4.2519105412971818</v>
      </c>
    </row>
    <row r="4" spans="1:25">
      <c r="A4" s="14" t="s">
        <v>2</v>
      </c>
      <c r="B4" s="13">
        <v>100</v>
      </c>
      <c r="I4" s="13">
        <v>0.6</v>
      </c>
      <c r="J4" s="13">
        <f>($B$4+$B$6*$B$12+$B$7*$B$13-I4)/(-1*$B$5)</f>
        <v>1.6785714285714288</v>
      </c>
      <c r="K4" s="13">
        <v>1.6785714285714288</v>
      </c>
      <c r="L4" s="13">
        <f>(I4-$B$8-$B$10*$B$14-$B$11*$B$15)/$B$9</f>
        <v>0.79999999999999716</v>
      </c>
      <c r="M4" s="13">
        <v>0.79999999999999716</v>
      </c>
      <c r="S4" s="13">
        <f>EXP(I4)</f>
        <v>1.8221188003905089</v>
      </c>
      <c r="T4" s="13">
        <f>EXP(J4)</f>
        <v>5.3578963636141044</v>
      </c>
      <c r="U4" s="13">
        <f>EXP(K4)</f>
        <v>5.3578963636141044</v>
      </c>
      <c r="V4" s="13">
        <f>EXP(L4)</f>
        <v>2.2255409284924612</v>
      </c>
      <c r="W4" s="13">
        <f>EXP(M4)</f>
        <v>2.2255409284924612</v>
      </c>
      <c r="X4" s="13">
        <f>IF(I4&gt;$E$7,-1,$E$9)</f>
        <v>4.2519105412971818</v>
      </c>
      <c r="Y4" s="13">
        <v>4.2519105412971818</v>
      </c>
    </row>
    <row r="5" spans="1:25">
      <c r="A5" s="14" t="s">
        <v>3</v>
      </c>
      <c r="B5" s="13">
        <v>-5.6</v>
      </c>
      <c r="I5" s="13">
        <v>0.8</v>
      </c>
      <c r="J5" s="13">
        <f t="shared" ref="J5:J51" si="0">($B$4+$B$6*$B$12+$B$7*$B$13-I5)/(-1*$B$5)</f>
        <v>1.6428571428571428</v>
      </c>
      <c r="K5" s="13">
        <v>1.6428571428571428</v>
      </c>
      <c r="L5" s="13">
        <f t="shared" ref="L5:L51" si="1">(I5-$B$8-$B$10*$B$14-$B$11*$B$15)/$B$9</f>
        <v>0.89999999999999858</v>
      </c>
      <c r="M5" s="13">
        <v>0.89999999999999858</v>
      </c>
      <c r="S5" s="13">
        <f t="shared" ref="S5:S51" si="2">EXP(I5)</f>
        <v>2.2255409284924679</v>
      </c>
      <c r="T5" s="13">
        <f t="shared" ref="T5:T51" si="3">EXP(J5)</f>
        <v>5.1699196295459897</v>
      </c>
      <c r="U5" s="13">
        <f t="shared" ref="U5:U51" si="4">EXP(K5)</f>
        <v>5.1699196295459897</v>
      </c>
      <c r="V5" s="13">
        <f t="shared" ref="V5:V51" si="5">EXP(L5)</f>
        <v>2.4596031111569463</v>
      </c>
      <c r="W5" s="13">
        <f t="shared" ref="W5:W51" si="6">EXP(M5)</f>
        <v>2.4596031111569463</v>
      </c>
      <c r="X5" s="13">
        <f t="shared" ref="X5:X51" si="7">IF(I5&gt;$E$7,-1,$E$9)</f>
        <v>4.2519105412971818</v>
      </c>
      <c r="Y5" s="13">
        <v>4.2519105412971818</v>
      </c>
    </row>
    <row r="6" spans="1:25">
      <c r="A6" s="14" t="s">
        <v>4</v>
      </c>
      <c r="B6" s="13">
        <v>5</v>
      </c>
      <c r="D6" s="14" t="s">
        <v>25</v>
      </c>
      <c r="E6" s="13">
        <f>(B4+B6*B12+B7*B13-B8-B10*B14-B11*B15)/(B9-B5)</f>
        <v>1.4473684210526316</v>
      </c>
      <c r="I6" s="13">
        <v>0.99473684210526014</v>
      </c>
      <c r="J6" s="13">
        <f t="shared" si="0"/>
        <v>1.6080827067669179</v>
      </c>
      <c r="K6" s="13">
        <v>1.6080827067669179</v>
      </c>
      <c r="L6" s="13">
        <f t="shared" si="1"/>
        <v>0.99736842105262724</v>
      </c>
      <c r="M6" s="13">
        <v>0.99736842105262724</v>
      </c>
      <c r="S6" s="13">
        <f t="shared" si="2"/>
        <v>2.7040126653616245</v>
      </c>
      <c r="T6" s="13">
        <f t="shared" si="3"/>
        <v>4.9932285610466689</v>
      </c>
      <c r="U6" s="13">
        <f t="shared" si="4"/>
        <v>4.9932285610466689</v>
      </c>
      <c r="V6" s="13">
        <f t="shared" si="5"/>
        <v>2.7111378593084439</v>
      </c>
      <c r="W6" s="13">
        <f t="shared" si="6"/>
        <v>2.7111378593084439</v>
      </c>
      <c r="X6" s="13">
        <f t="shared" si="7"/>
        <v>4.2519105412971818</v>
      </c>
      <c r="Y6" s="13">
        <v>4.2519105412971818</v>
      </c>
    </row>
    <row r="7" spans="1:25">
      <c r="A7" s="14" t="s">
        <v>5</v>
      </c>
      <c r="B7" s="13">
        <v>-1</v>
      </c>
      <c r="D7" s="14" t="s">
        <v>39</v>
      </c>
      <c r="E7" s="13">
        <f>B4+B5*E6+B6*B12+B7*B13</f>
        <v>1.8947368421052602</v>
      </c>
      <c r="I7" s="13">
        <v>1</v>
      </c>
      <c r="J7" s="13">
        <f t="shared" si="0"/>
        <v>1.6071428571428572</v>
      </c>
      <c r="K7" s="13">
        <v>1.6071428571428572</v>
      </c>
      <c r="L7" s="13">
        <f t="shared" si="1"/>
        <v>1</v>
      </c>
      <c r="M7" s="13">
        <v>1</v>
      </c>
      <c r="S7" s="13">
        <f t="shared" si="2"/>
        <v>2.7182818284590451</v>
      </c>
      <c r="T7" s="13">
        <f t="shared" si="3"/>
        <v>4.9885378816726229</v>
      </c>
      <c r="U7" s="13">
        <f t="shared" si="4"/>
        <v>4.9885378816726229</v>
      </c>
      <c r="V7" s="13">
        <f t="shared" si="5"/>
        <v>2.7182818284590451</v>
      </c>
      <c r="W7" s="13">
        <f t="shared" si="6"/>
        <v>2.7182818284590451</v>
      </c>
      <c r="X7" s="13">
        <f t="shared" si="7"/>
        <v>4.2519105412971818</v>
      </c>
      <c r="Y7" s="13">
        <v>4.2519105412971818</v>
      </c>
    </row>
    <row r="8" spans="1:25">
      <c r="A8" s="14" t="s">
        <v>6</v>
      </c>
      <c r="B8" s="13">
        <v>110</v>
      </c>
      <c r="D8" s="14"/>
      <c r="I8" s="13">
        <v>1.1947368421052602</v>
      </c>
      <c r="J8" s="13">
        <f t="shared" si="0"/>
        <v>1.5723684210526321</v>
      </c>
      <c r="K8" s="13">
        <v>1.5723684210526321</v>
      </c>
      <c r="L8" s="13">
        <f t="shared" si="1"/>
        <v>1.0973684210526287</v>
      </c>
      <c r="M8" s="13">
        <v>1.0973684210526287</v>
      </c>
      <c r="S8" s="13">
        <f t="shared" si="2"/>
        <v>3.3026885275727209</v>
      </c>
      <c r="T8" s="13">
        <f t="shared" si="3"/>
        <v>4.8180458524494361</v>
      </c>
      <c r="U8" s="13">
        <f t="shared" si="4"/>
        <v>4.8180458524494361</v>
      </c>
      <c r="V8" s="13">
        <f t="shared" si="5"/>
        <v>2.996270717001563</v>
      </c>
      <c r="W8" s="13">
        <f t="shared" si="6"/>
        <v>2.996270717001563</v>
      </c>
      <c r="X8" s="13">
        <f t="shared" si="7"/>
        <v>4.2519105412971818</v>
      </c>
      <c r="Y8" s="13">
        <v>4.2519105412971818</v>
      </c>
    </row>
    <row r="9" spans="1:25">
      <c r="A9" s="14" t="s">
        <v>7</v>
      </c>
      <c r="B9" s="13">
        <f>2</f>
        <v>2</v>
      </c>
      <c r="D9" s="14" t="s">
        <v>40</v>
      </c>
      <c r="E9" s="13">
        <f>EXP(E6)</f>
        <v>4.2519105412971818</v>
      </c>
      <c r="I9" s="13">
        <v>1.2</v>
      </c>
      <c r="J9" s="13">
        <f t="shared" si="0"/>
        <v>1.5714285714285716</v>
      </c>
      <c r="K9" s="13">
        <v>1.5714285714285716</v>
      </c>
      <c r="L9" s="13">
        <f t="shared" si="1"/>
        <v>1.1000000000000014</v>
      </c>
      <c r="M9" s="13">
        <v>1.1000000000000014</v>
      </c>
      <c r="S9" s="13">
        <f t="shared" si="2"/>
        <v>3.3201169227365472</v>
      </c>
      <c r="T9" s="13">
        <f t="shared" si="3"/>
        <v>4.8135197411314818</v>
      </c>
      <c r="U9" s="13">
        <f t="shared" si="4"/>
        <v>4.8135197411314818</v>
      </c>
      <c r="V9" s="13">
        <f t="shared" si="5"/>
        <v>3.0041660239464374</v>
      </c>
      <c r="W9" s="13">
        <f t="shared" si="6"/>
        <v>3.0041660239464374</v>
      </c>
      <c r="X9" s="13">
        <f t="shared" si="7"/>
        <v>4.2519105412971818</v>
      </c>
      <c r="Y9" s="13">
        <v>4.2519105412971818</v>
      </c>
    </row>
    <row r="10" spans="1:25">
      <c r="A10" s="14" t="s">
        <v>8</v>
      </c>
      <c r="B10" s="13">
        <v>-40</v>
      </c>
      <c r="D10" s="14" t="s">
        <v>41</v>
      </c>
      <c r="E10" s="13">
        <f>EXP(E7)</f>
        <v>6.6507979643312476</v>
      </c>
      <c r="I10" s="13">
        <v>1.2578947368421098</v>
      </c>
      <c r="J10" s="13">
        <f t="shared" si="0"/>
        <v>1.5610902255639092</v>
      </c>
      <c r="K10" s="13">
        <v>1.5610902255639092</v>
      </c>
      <c r="L10" s="13">
        <f t="shared" si="1"/>
        <v>1.128947368421052</v>
      </c>
      <c r="M10" s="13">
        <v>1.128947368421052</v>
      </c>
      <c r="S10" s="13">
        <f t="shared" si="2"/>
        <v>3.5180073544807708</v>
      </c>
      <c r="T10" s="13">
        <f t="shared" si="3"/>
        <v>4.7640122628893389</v>
      </c>
      <c r="U10" s="13">
        <f t="shared" si="4"/>
        <v>4.7640122628893389</v>
      </c>
      <c r="V10" s="13">
        <f t="shared" si="5"/>
        <v>3.092399628778645</v>
      </c>
      <c r="W10" s="13">
        <f t="shared" si="6"/>
        <v>3.092399628778645</v>
      </c>
      <c r="X10" s="13">
        <f t="shared" si="7"/>
        <v>4.2519105412971818</v>
      </c>
      <c r="Y10" s="13">
        <v>4.2519105412971818</v>
      </c>
    </row>
    <row r="11" spans="1:25">
      <c r="A11" s="14" t="s">
        <v>9</v>
      </c>
      <c r="B11" s="13">
        <v>-10</v>
      </c>
      <c r="I11" s="13">
        <v>1.3947368421052602</v>
      </c>
      <c r="J11" s="13">
        <f t="shared" si="0"/>
        <v>1.5366541353383465</v>
      </c>
      <c r="K11" s="13">
        <v>1.5366541353383465</v>
      </c>
      <c r="L11" s="13">
        <f t="shared" si="1"/>
        <v>1.1973684210526301</v>
      </c>
      <c r="M11" s="13">
        <v>1.1973684210526301</v>
      </c>
      <c r="S11" s="13">
        <f t="shared" si="2"/>
        <v>4.0339128769212715</v>
      </c>
      <c r="T11" s="13">
        <f t="shared" si="3"/>
        <v>4.6490092637456293</v>
      </c>
      <c r="U11" s="13">
        <f t="shared" si="4"/>
        <v>4.6490092637456293</v>
      </c>
      <c r="V11" s="13">
        <f t="shared" si="5"/>
        <v>3.3113912591118013</v>
      </c>
      <c r="W11" s="13">
        <f t="shared" si="6"/>
        <v>3.3113912591118013</v>
      </c>
      <c r="X11" s="13">
        <f t="shared" si="7"/>
        <v>4.2519105412971818</v>
      </c>
      <c r="Y11" s="13">
        <v>4.2519105412971818</v>
      </c>
    </row>
    <row r="12" spans="1:25">
      <c r="A12" s="14" t="s">
        <v>26</v>
      </c>
      <c r="B12" s="13">
        <f>IF(B18=3,1.7,2)</f>
        <v>2</v>
      </c>
      <c r="I12" s="13">
        <v>1.4</v>
      </c>
      <c r="J12" s="13">
        <f t="shared" si="0"/>
        <v>1.5357142857142858</v>
      </c>
      <c r="K12" s="13">
        <v>1.5357142857142858</v>
      </c>
      <c r="L12" s="13">
        <f t="shared" si="1"/>
        <v>1.2000000000000028</v>
      </c>
      <c r="M12" s="13">
        <v>1.2000000000000028</v>
      </c>
      <c r="S12" s="13">
        <f t="shared" si="2"/>
        <v>4.0551999668446745</v>
      </c>
      <c r="T12" s="13">
        <f t="shared" si="3"/>
        <v>4.6446419467689299</v>
      </c>
      <c r="U12" s="13">
        <f t="shared" si="4"/>
        <v>4.6446419467689299</v>
      </c>
      <c r="V12" s="13">
        <f t="shared" si="5"/>
        <v>3.320116922736557</v>
      </c>
      <c r="W12" s="13">
        <f t="shared" si="6"/>
        <v>3.320116922736557</v>
      </c>
      <c r="X12" s="13">
        <f t="shared" si="7"/>
        <v>4.2519105412971818</v>
      </c>
      <c r="Y12" s="13">
        <v>4.2519105412971818</v>
      </c>
    </row>
    <row r="13" spans="1:25">
      <c r="A13" s="14" t="s">
        <v>27</v>
      </c>
      <c r="B13" s="13">
        <f>IF(B18=2,99,100)</f>
        <v>100</v>
      </c>
      <c r="I13" s="13">
        <v>1.4578947368421098</v>
      </c>
      <c r="J13" s="13">
        <f t="shared" si="0"/>
        <v>1.5253759398496232</v>
      </c>
      <c r="K13" s="13">
        <v>1.5253759398496232</v>
      </c>
      <c r="L13" s="13">
        <f t="shared" si="1"/>
        <v>1.2289473684210535</v>
      </c>
      <c r="M13" s="13">
        <v>1.2289473684210535</v>
      </c>
      <c r="S13" s="13">
        <f t="shared" si="2"/>
        <v>4.2969038859905755</v>
      </c>
      <c r="T13" s="13">
        <f t="shared" si="3"/>
        <v>4.596871391647416</v>
      </c>
      <c r="U13" s="13">
        <f t="shared" si="4"/>
        <v>4.596871391647416</v>
      </c>
      <c r="V13" s="13">
        <f t="shared" si="5"/>
        <v>3.417630136794092</v>
      </c>
      <c r="W13" s="13">
        <f t="shared" si="6"/>
        <v>3.417630136794092</v>
      </c>
      <c r="X13" s="13">
        <f t="shared" si="7"/>
        <v>4.2519105412971818</v>
      </c>
      <c r="Y13" s="13">
        <v>4.2519105412971818</v>
      </c>
    </row>
    <row r="14" spans="1:25">
      <c r="A14" s="14" t="s">
        <v>28</v>
      </c>
      <c r="B14" s="13">
        <v>2</v>
      </c>
      <c r="I14" s="13">
        <v>1.4999999999999001</v>
      </c>
      <c r="J14" s="13">
        <f t="shared" si="0"/>
        <v>1.5178571428571608</v>
      </c>
      <c r="K14" s="13">
        <v>1.5178571428571608</v>
      </c>
      <c r="L14" s="13">
        <f t="shared" si="1"/>
        <v>1.2499999999999503</v>
      </c>
      <c r="M14" s="13">
        <v>1.2499999999999503</v>
      </c>
      <c r="S14" s="13">
        <f t="shared" si="2"/>
        <v>4.4816890703376169</v>
      </c>
      <c r="T14" s="13">
        <f t="shared" si="3"/>
        <v>4.562438059685717</v>
      </c>
      <c r="U14" s="13">
        <f t="shared" si="4"/>
        <v>4.562438059685717</v>
      </c>
      <c r="V14" s="13">
        <f t="shared" si="5"/>
        <v>3.4903429574616678</v>
      </c>
      <c r="W14" s="13">
        <f t="shared" si="6"/>
        <v>3.4903429574616678</v>
      </c>
      <c r="X14" s="13">
        <f t="shared" si="7"/>
        <v>4.2519105412971818</v>
      </c>
      <c r="Y14" s="13">
        <v>4.2519105412971818</v>
      </c>
    </row>
    <row r="15" spans="1:25">
      <c r="A15" s="14" t="s">
        <v>29</v>
      </c>
      <c r="B15" s="13">
        <f>IF(B18=1,3,3.1)</f>
        <v>3.1</v>
      </c>
      <c r="I15" s="13">
        <v>1.50000000001</v>
      </c>
      <c r="J15" s="13">
        <f t="shared" si="0"/>
        <v>1.5178571428553571</v>
      </c>
      <c r="K15" s="13">
        <v>1.5178571428553571</v>
      </c>
      <c r="L15" s="13">
        <f t="shared" si="1"/>
        <v>1.2500000000050022</v>
      </c>
      <c r="M15" s="13">
        <v>1.2500000000050022</v>
      </c>
      <c r="S15" s="13">
        <f t="shared" si="2"/>
        <v>4.481689070382882</v>
      </c>
      <c r="T15" s="13">
        <f t="shared" si="3"/>
        <v>4.5624380596774881</v>
      </c>
      <c r="U15" s="13">
        <f t="shared" si="4"/>
        <v>4.5624380596774881</v>
      </c>
      <c r="V15" s="13">
        <f t="shared" si="5"/>
        <v>3.4903429574793008</v>
      </c>
      <c r="W15" s="13">
        <f t="shared" si="6"/>
        <v>3.4903429574793008</v>
      </c>
      <c r="X15" s="13">
        <f t="shared" si="7"/>
        <v>4.2519105412971818</v>
      </c>
      <c r="Y15" s="13">
        <v>4.2519105412971818</v>
      </c>
    </row>
    <row r="16" spans="1:25">
      <c r="I16" s="13">
        <v>1.5947368421052601</v>
      </c>
      <c r="J16" s="13">
        <f t="shared" si="0"/>
        <v>1.5009398496240609</v>
      </c>
      <c r="K16" s="13">
        <v>1.5009398496240609</v>
      </c>
      <c r="L16" s="13">
        <f t="shared" si="1"/>
        <v>1.2973684210526315</v>
      </c>
      <c r="M16" s="13">
        <v>1.2973684210526315</v>
      </c>
      <c r="S16" s="13">
        <f t="shared" si="2"/>
        <v>4.9270323140494661</v>
      </c>
      <c r="T16" s="13">
        <f t="shared" si="3"/>
        <v>4.4859031641230116</v>
      </c>
      <c r="U16" s="13">
        <f t="shared" si="4"/>
        <v>4.4859031641230116</v>
      </c>
      <c r="V16" s="13">
        <f t="shared" si="5"/>
        <v>3.6596533179402693</v>
      </c>
      <c r="W16" s="13">
        <f t="shared" si="6"/>
        <v>3.6596533179402693</v>
      </c>
      <c r="X16" s="13">
        <f t="shared" si="7"/>
        <v>4.2519105412971818</v>
      </c>
      <c r="Y16" s="13">
        <v>4.2519105412971818</v>
      </c>
    </row>
    <row r="17" spans="1:25">
      <c r="I17" s="13">
        <v>1.6</v>
      </c>
      <c r="J17" s="13">
        <f t="shared" si="0"/>
        <v>1.5000000000000002</v>
      </c>
      <c r="K17" s="13">
        <v>1.5000000000000002</v>
      </c>
      <c r="L17" s="13">
        <f t="shared" si="1"/>
        <v>1.2999999999999972</v>
      </c>
      <c r="M17" s="13">
        <v>1.2999999999999972</v>
      </c>
      <c r="S17" s="13">
        <f t="shared" si="2"/>
        <v>4.9530324243951149</v>
      </c>
      <c r="T17" s="13">
        <f t="shared" si="3"/>
        <v>4.4816890703380654</v>
      </c>
      <c r="U17" s="13">
        <f t="shared" si="4"/>
        <v>4.4816890703380654</v>
      </c>
      <c r="V17" s="13">
        <f t="shared" si="5"/>
        <v>3.6692966676192338</v>
      </c>
      <c r="W17" s="13">
        <f t="shared" si="6"/>
        <v>3.6692966676192338</v>
      </c>
      <c r="X17" s="13">
        <f t="shared" si="7"/>
        <v>4.2519105412971818</v>
      </c>
      <c r="Y17" s="13">
        <v>4.2519105412971818</v>
      </c>
    </row>
    <row r="18" spans="1:25">
      <c r="A18" s="13" t="s">
        <v>11</v>
      </c>
      <c r="B18" s="15">
        <v>5</v>
      </c>
      <c r="I18" s="13">
        <v>1.6578947368421098</v>
      </c>
      <c r="J18" s="13">
        <f t="shared" si="0"/>
        <v>1.4896616541353376</v>
      </c>
      <c r="K18" s="13">
        <v>1.4896616541353376</v>
      </c>
      <c r="L18" s="13">
        <f t="shared" si="1"/>
        <v>1.3289473684210549</v>
      </c>
      <c r="M18" s="13">
        <v>1.3289473684210549</v>
      </c>
      <c r="S18" s="13">
        <f t="shared" si="2"/>
        <v>5.2482502578980403</v>
      </c>
      <c r="T18" s="13">
        <f t="shared" si="3"/>
        <v>4.435594500029798</v>
      </c>
      <c r="U18" s="13">
        <f t="shared" si="4"/>
        <v>4.435594500029798</v>
      </c>
      <c r="V18" s="13">
        <f t="shared" si="5"/>
        <v>3.7770654359237334</v>
      </c>
      <c r="W18" s="13">
        <f t="shared" si="6"/>
        <v>3.7770654359237334</v>
      </c>
      <c r="X18" s="13">
        <f t="shared" si="7"/>
        <v>4.2519105412971818</v>
      </c>
      <c r="Y18" s="13">
        <v>4.2519105412971818</v>
      </c>
    </row>
    <row r="19" spans="1:25">
      <c r="A19" s="13" t="s">
        <v>45</v>
      </c>
      <c r="I19" s="13">
        <v>1.7315789473684249</v>
      </c>
      <c r="J19" s="13">
        <f t="shared" si="0"/>
        <v>1.4765037593984958</v>
      </c>
      <c r="K19" s="13">
        <v>1.4765037593984958</v>
      </c>
      <c r="L19" s="13">
        <f t="shared" si="1"/>
        <v>1.3657894736842096</v>
      </c>
      <c r="M19" s="13">
        <v>1.3657894736842096</v>
      </c>
      <c r="S19" s="13">
        <f t="shared" si="2"/>
        <v>5.6495672390614029</v>
      </c>
      <c r="T19" s="13">
        <f t="shared" si="3"/>
        <v>4.3776137036274649</v>
      </c>
      <c r="U19" s="13">
        <f t="shared" si="4"/>
        <v>4.3776137036274649</v>
      </c>
      <c r="V19" s="13">
        <f t="shared" si="5"/>
        <v>3.9188156328919153</v>
      </c>
      <c r="W19" s="13">
        <f t="shared" si="6"/>
        <v>3.9188156328919153</v>
      </c>
      <c r="X19" s="13">
        <f t="shared" si="7"/>
        <v>4.2519105412971818</v>
      </c>
      <c r="Y19" s="13">
        <v>4.2519105412971818</v>
      </c>
    </row>
    <row r="20" spans="1:25">
      <c r="A20" s="13" t="s">
        <v>46</v>
      </c>
      <c r="I20" s="13">
        <v>1.7947368421052601</v>
      </c>
      <c r="J20" s="13">
        <f t="shared" si="0"/>
        <v>1.4652255639097751</v>
      </c>
      <c r="K20" s="13">
        <v>1.4652255639097751</v>
      </c>
      <c r="L20" s="13">
        <f t="shared" si="1"/>
        <v>1.3973684210526329</v>
      </c>
      <c r="M20" s="13">
        <v>1.3973684210526329</v>
      </c>
      <c r="S20" s="13">
        <f t="shared" si="2"/>
        <v>6.0178908579243018</v>
      </c>
      <c r="T20" s="13">
        <f t="shared" si="3"/>
        <v>4.3285194879727582</v>
      </c>
      <c r="U20" s="13">
        <f t="shared" si="4"/>
        <v>4.3285194879727582</v>
      </c>
      <c r="V20" s="13">
        <f t="shared" si="5"/>
        <v>4.0445424172266433</v>
      </c>
      <c r="W20" s="13">
        <f t="shared" si="6"/>
        <v>4.0445424172266433</v>
      </c>
      <c r="X20" s="13">
        <f t="shared" si="7"/>
        <v>4.2519105412971818</v>
      </c>
      <c r="Y20" s="13">
        <v>4.2519105412971818</v>
      </c>
    </row>
    <row r="21" spans="1:25">
      <c r="A21" s="13" t="s">
        <v>47</v>
      </c>
      <c r="I21" s="13">
        <v>1.8</v>
      </c>
      <c r="J21" s="13">
        <f t="shared" si="0"/>
        <v>1.4642857142857142</v>
      </c>
      <c r="K21" s="13">
        <v>1.4642857142857142</v>
      </c>
      <c r="L21" s="13">
        <f t="shared" si="1"/>
        <v>1.3999999999999986</v>
      </c>
      <c r="M21" s="13">
        <v>1.3999999999999986</v>
      </c>
      <c r="S21" s="13">
        <f t="shared" si="2"/>
        <v>6.0496474644129465</v>
      </c>
      <c r="T21" s="13">
        <f t="shared" si="3"/>
        <v>4.324453241688583</v>
      </c>
      <c r="U21" s="13">
        <f t="shared" si="4"/>
        <v>4.324453241688583</v>
      </c>
      <c r="V21" s="13">
        <f t="shared" si="5"/>
        <v>4.0551999668446692</v>
      </c>
      <c r="W21" s="13">
        <f t="shared" si="6"/>
        <v>4.0551999668446692</v>
      </c>
      <c r="X21" s="13">
        <f t="shared" si="7"/>
        <v>4.2519105412971818</v>
      </c>
      <c r="Y21" s="13">
        <v>4.2519105412971818</v>
      </c>
    </row>
    <row r="22" spans="1:25">
      <c r="A22" s="13" t="s">
        <v>48</v>
      </c>
      <c r="I22" s="13">
        <v>1.8578947368421097</v>
      </c>
      <c r="J22" s="13">
        <f t="shared" si="0"/>
        <v>1.453947368421052</v>
      </c>
      <c r="K22" s="13">
        <v>1.453947368421052</v>
      </c>
      <c r="L22" s="13">
        <f t="shared" si="1"/>
        <v>1.4289473684210563</v>
      </c>
      <c r="M22" s="13">
        <v>1.4289473684210563</v>
      </c>
      <c r="S22" s="13">
        <f t="shared" si="2"/>
        <v>6.4102273405114891</v>
      </c>
      <c r="T22" s="13">
        <f t="shared" si="3"/>
        <v>4.2799758558491439</v>
      </c>
      <c r="U22" s="13">
        <f t="shared" si="4"/>
        <v>4.2799758558491439</v>
      </c>
      <c r="V22" s="13">
        <f t="shared" si="5"/>
        <v>4.1743028754516347</v>
      </c>
      <c r="W22" s="13">
        <f t="shared" si="6"/>
        <v>4.1743028754516347</v>
      </c>
      <c r="X22" s="13">
        <f t="shared" si="7"/>
        <v>4.2519105412971818</v>
      </c>
      <c r="Y22" s="13">
        <v>4.2519105412971818</v>
      </c>
    </row>
    <row r="23" spans="1:25">
      <c r="A23" s="13" t="s">
        <v>49</v>
      </c>
      <c r="I23" s="13">
        <v>1.89473684210525</v>
      </c>
      <c r="J23" s="13">
        <f t="shared" si="0"/>
        <v>1.4473684210526341</v>
      </c>
      <c r="K23" s="13">
        <v>1.4473684210526341</v>
      </c>
      <c r="L23" s="13">
        <f t="shared" si="1"/>
        <v>1.447368421052623</v>
      </c>
      <c r="M23" s="13">
        <v>1.447368421052623</v>
      </c>
      <c r="S23" s="13">
        <f t="shared" si="2"/>
        <v>6.6507979643311801</v>
      </c>
      <c r="T23" s="13">
        <f t="shared" si="3"/>
        <v>4.2519105412971925</v>
      </c>
      <c r="U23" s="13">
        <f t="shared" si="4"/>
        <v>4.2519105412971925</v>
      </c>
      <c r="V23" s="13">
        <f t="shared" si="5"/>
        <v>4.2519105412971454</v>
      </c>
      <c r="W23" s="13">
        <f t="shared" si="6"/>
        <v>4.2519105412971454</v>
      </c>
      <c r="X23" s="13">
        <f t="shared" si="7"/>
        <v>4.2519105412971818</v>
      </c>
      <c r="Y23" s="13">
        <v>4.2519105412971818</v>
      </c>
    </row>
    <row r="24" spans="1:25">
      <c r="I24" s="13">
        <v>1.8947368421052699</v>
      </c>
      <c r="J24" s="13">
        <f t="shared" si="0"/>
        <v>1.4473684210526303</v>
      </c>
      <c r="K24" s="13">
        <v>1.4473684210526303</v>
      </c>
      <c r="L24" s="13">
        <f t="shared" si="1"/>
        <v>1.4473684210526372</v>
      </c>
      <c r="M24" s="13">
        <v>1.4473684210526372</v>
      </c>
      <c r="S24" s="13">
        <f t="shared" si="2"/>
        <v>6.6507979643313133</v>
      </c>
      <c r="T24" s="13">
        <f t="shared" si="3"/>
        <v>4.2519105412971765</v>
      </c>
      <c r="U24" s="13">
        <f t="shared" si="4"/>
        <v>4.2519105412971765</v>
      </c>
      <c r="V24" s="13">
        <f t="shared" si="5"/>
        <v>4.2519105412972058</v>
      </c>
      <c r="W24" s="13">
        <f t="shared" si="6"/>
        <v>4.2519105412972058</v>
      </c>
      <c r="X24" s="13">
        <f t="shared" si="7"/>
        <v>-1</v>
      </c>
      <c r="Y24" s="13">
        <v>-1</v>
      </c>
    </row>
    <row r="25" spans="1:25">
      <c r="I25" s="13">
        <v>1.9315789473684248</v>
      </c>
      <c r="J25" s="13">
        <f t="shared" si="0"/>
        <v>1.4407894736842097</v>
      </c>
      <c r="K25" s="13">
        <v>1.4407894736842097</v>
      </c>
      <c r="L25" s="13">
        <f t="shared" si="1"/>
        <v>1.465789473684211</v>
      </c>
      <c r="M25" s="13">
        <v>1.465789473684211</v>
      </c>
      <c r="S25" s="13">
        <f t="shared" si="2"/>
        <v>6.9003970082009323</v>
      </c>
      <c r="T25" s="13">
        <f t="shared" si="3"/>
        <v>4.2240292609331229</v>
      </c>
      <c r="U25" s="13">
        <f t="shared" si="4"/>
        <v>4.2240292609331229</v>
      </c>
      <c r="V25" s="13">
        <f t="shared" si="5"/>
        <v>4.3309610707723643</v>
      </c>
      <c r="W25" s="13">
        <f t="shared" si="6"/>
        <v>4.3309610707723643</v>
      </c>
      <c r="X25" s="13">
        <f t="shared" si="7"/>
        <v>-1</v>
      </c>
      <c r="Y25" s="13">
        <v>-1</v>
      </c>
    </row>
    <row r="26" spans="1:25">
      <c r="I26" s="13">
        <v>1.9947368421052603</v>
      </c>
      <c r="J26" s="13">
        <f t="shared" si="0"/>
        <v>1.4295112781954895</v>
      </c>
      <c r="K26" s="13">
        <v>1.4295112781954895</v>
      </c>
      <c r="L26" s="13">
        <f t="shared" si="1"/>
        <v>1.4973684210526272</v>
      </c>
      <c r="M26" s="13">
        <v>1.4973684210526272</v>
      </c>
      <c r="S26" s="13">
        <f t="shared" si="2"/>
        <v>7.3502684921756147</v>
      </c>
      <c r="T26" s="13">
        <f t="shared" si="3"/>
        <v>4.1766574694714418</v>
      </c>
      <c r="U26" s="13">
        <f t="shared" si="4"/>
        <v>4.1766574694714418</v>
      </c>
      <c r="V26" s="13">
        <f t="shared" si="5"/>
        <v>4.4699106564422433</v>
      </c>
      <c r="W26" s="13">
        <f t="shared" si="6"/>
        <v>4.4699106564422433</v>
      </c>
      <c r="X26" s="13">
        <f t="shared" si="7"/>
        <v>-1</v>
      </c>
      <c r="Y26" s="13">
        <v>-1</v>
      </c>
    </row>
    <row r="27" spans="1:25">
      <c r="I27" s="13">
        <v>2</v>
      </c>
      <c r="J27" s="13">
        <f t="shared" si="0"/>
        <v>1.4285714285714286</v>
      </c>
      <c r="K27" s="13">
        <v>1.4285714285714286</v>
      </c>
      <c r="L27" s="13">
        <f t="shared" si="1"/>
        <v>1.5</v>
      </c>
      <c r="M27" s="13">
        <v>1.5</v>
      </c>
      <c r="S27" s="13">
        <f t="shared" si="2"/>
        <v>7.3890560989306504</v>
      </c>
      <c r="T27" s="13">
        <f t="shared" si="3"/>
        <v>4.172733883598096</v>
      </c>
      <c r="U27" s="13">
        <f t="shared" si="4"/>
        <v>4.172733883598096</v>
      </c>
      <c r="V27" s="13">
        <f t="shared" si="5"/>
        <v>4.4816890703380645</v>
      </c>
      <c r="W27" s="13">
        <f t="shared" si="6"/>
        <v>4.4816890703380645</v>
      </c>
      <c r="X27" s="13">
        <f t="shared" si="7"/>
        <v>-1</v>
      </c>
      <c r="Y27" s="13">
        <v>-1</v>
      </c>
    </row>
    <row r="28" spans="1:25">
      <c r="I28" s="13">
        <v>2.0578947368421097</v>
      </c>
      <c r="J28" s="13">
        <f t="shared" si="0"/>
        <v>1.4182330827067662</v>
      </c>
      <c r="K28" s="13">
        <v>1.4182330827067662</v>
      </c>
      <c r="L28" s="13">
        <f t="shared" si="1"/>
        <v>1.5289473684210577</v>
      </c>
      <c r="M28" s="13">
        <v>1.5289473684210577</v>
      </c>
      <c r="S28" s="13">
        <f t="shared" si="2"/>
        <v>7.8294693541344627</v>
      </c>
      <c r="T28" s="13">
        <f t="shared" si="3"/>
        <v>4.1298169448376196</v>
      </c>
      <c r="U28" s="13">
        <f t="shared" si="4"/>
        <v>4.1298169448376196</v>
      </c>
      <c r="V28" s="13">
        <f t="shared" si="5"/>
        <v>4.6133181411887048</v>
      </c>
      <c r="W28" s="13">
        <f t="shared" si="6"/>
        <v>4.6133181411887048</v>
      </c>
      <c r="X28" s="13">
        <f t="shared" si="7"/>
        <v>-1</v>
      </c>
      <c r="Y28" s="13">
        <v>-1</v>
      </c>
    </row>
    <row r="29" spans="1:25">
      <c r="I29" s="13">
        <v>2.1315789473684248</v>
      </c>
      <c r="J29" s="13">
        <f t="shared" si="0"/>
        <v>1.4050751879699241</v>
      </c>
      <c r="K29" s="13">
        <v>1.4050751879699241</v>
      </c>
      <c r="L29" s="13">
        <f t="shared" si="1"/>
        <v>1.5657894736842124</v>
      </c>
      <c r="M29" s="13">
        <v>1.5657894736842124</v>
      </c>
      <c r="S29" s="13">
        <f t="shared" si="2"/>
        <v>8.4281639382168034</v>
      </c>
      <c r="T29" s="13">
        <f t="shared" si="3"/>
        <v>4.0758331833698085</v>
      </c>
      <c r="U29" s="13">
        <f t="shared" si="4"/>
        <v>4.0758331833698085</v>
      </c>
      <c r="V29" s="13">
        <f t="shared" si="5"/>
        <v>4.7864522227353907</v>
      </c>
      <c r="W29" s="13">
        <f t="shared" si="6"/>
        <v>4.7864522227353907</v>
      </c>
      <c r="X29" s="13">
        <f t="shared" si="7"/>
        <v>-1</v>
      </c>
      <c r="Y29" s="13">
        <v>-1</v>
      </c>
    </row>
    <row r="30" spans="1:25">
      <c r="I30" s="13">
        <v>2.1578947368421</v>
      </c>
      <c r="J30" s="13">
        <f t="shared" si="0"/>
        <v>1.4003759398496252</v>
      </c>
      <c r="K30" s="13">
        <v>1.4003759398496252</v>
      </c>
      <c r="L30" s="13">
        <f t="shared" si="1"/>
        <v>1.5789473684210478</v>
      </c>
      <c r="M30" s="13">
        <v>1.5789473684210478</v>
      </c>
      <c r="S30" s="13">
        <f t="shared" si="2"/>
        <v>8.6529018341538482</v>
      </c>
      <c r="T30" s="13">
        <f t="shared" si="3"/>
        <v>4.0567247647085916</v>
      </c>
      <c r="U30" s="13">
        <f t="shared" si="4"/>
        <v>4.0567247647085916</v>
      </c>
      <c r="V30" s="13">
        <f t="shared" si="5"/>
        <v>4.8498480202188032</v>
      </c>
      <c r="W30" s="13">
        <f t="shared" si="6"/>
        <v>4.8498480202188032</v>
      </c>
      <c r="X30" s="13">
        <f t="shared" si="7"/>
        <v>-1</v>
      </c>
      <c r="Y30" s="13">
        <v>-1</v>
      </c>
    </row>
    <row r="31" spans="1:25">
      <c r="I31" s="13">
        <v>2.15789473684212</v>
      </c>
      <c r="J31" s="13">
        <f t="shared" si="0"/>
        <v>1.4003759398496214</v>
      </c>
      <c r="K31" s="13">
        <v>1.4003759398496214</v>
      </c>
      <c r="L31" s="13">
        <f t="shared" si="1"/>
        <v>1.578947368421062</v>
      </c>
      <c r="M31" s="13">
        <v>1.578947368421062</v>
      </c>
      <c r="S31" s="13">
        <f t="shared" si="2"/>
        <v>8.6529018341540205</v>
      </c>
      <c r="T31" s="13">
        <f t="shared" si="3"/>
        <v>4.0567247647085765</v>
      </c>
      <c r="U31" s="13">
        <f t="shared" si="4"/>
        <v>4.0567247647085765</v>
      </c>
      <c r="V31" s="13">
        <f t="shared" si="5"/>
        <v>4.8498480202188716</v>
      </c>
      <c r="W31" s="13">
        <f t="shared" si="6"/>
        <v>4.8498480202188716</v>
      </c>
      <c r="X31" s="13">
        <f t="shared" si="7"/>
        <v>-1</v>
      </c>
      <c r="Y31" s="13">
        <v>-1</v>
      </c>
    </row>
    <row r="32" spans="1:25">
      <c r="I32" s="13">
        <v>2.19473684210526</v>
      </c>
      <c r="J32" s="13">
        <f t="shared" si="0"/>
        <v>1.3937969924812037</v>
      </c>
      <c r="K32" s="13">
        <v>1.3937969924812037</v>
      </c>
      <c r="L32" s="13">
        <f t="shared" si="1"/>
        <v>1.5973684210526287</v>
      </c>
      <c r="M32" s="13">
        <v>1.5973684210526287</v>
      </c>
      <c r="S32" s="13">
        <f t="shared" si="2"/>
        <v>8.9776382095610856</v>
      </c>
      <c r="T32" s="13">
        <f t="shared" si="3"/>
        <v>4.0301233864749495</v>
      </c>
      <c r="U32" s="13">
        <f t="shared" si="4"/>
        <v>4.0301233864749495</v>
      </c>
      <c r="V32" s="13">
        <f t="shared" si="5"/>
        <v>4.9400152638964014</v>
      </c>
      <c r="W32" s="13">
        <f t="shared" si="6"/>
        <v>4.9400152638964014</v>
      </c>
      <c r="X32" s="13">
        <f t="shared" si="7"/>
        <v>-1</v>
      </c>
      <c r="Y32" s="13">
        <v>-1</v>
      </c>
    </row>
    <row r="33" spans="1:25">
      <c r="I33" s="13">
        <v>2.2000000000000002</v>
      </c>
      <c r="J33" s="13">
        <f t="shared" si="0"/>
        <v>1.392857142857143</v>
      </c>
      <c r="K33" s="13">
        <v>1.392857142857143</v>
      </c>
      <c r="L33" s="13">
        <f t="shared" si="1"/>
        <v>1.6000000000000014</v>
      </c>
      <c r="M33" s="13">
        <v>1.6000000000000014</v>
      </c>
      <c r="S33" s="13">
        <f t="shared" si="2"/>
        <v>9.025013499434122</v>
      </c>
      <c r="T33" s="13">
        <f t="shared" si="3"/>
        <v>4.0263374559066447</v>
      </c>
      <c r="U33" s="13">
        <f t="shared" si="4"/>
        <v>4.0263374559066447</v>
      </c>
      <c r="V33" s="13">
        <f t="shared" si="5"/>
        <v>4.953032424395122</v>
      </c>
      <c r="W33" s="13">
        <f t="shared" si="6"/>
        <v>4.953032424395122</v>
      </c>
      <c r="X33" s="13">
        <f t="shared" si="7"/>
        <v>-1</v>
      </c>
      <c r="Y33" s="13">
        <v>-1</v>
      </c>
    </row>
    <row r="34" spans="1:25">
      <c r="I34" s="13">
        <v>2.2578947368421098</v>
      </c>
      <c r="J34" s="13">
        <f t="shared" si="0"/>
        <v>1.3825187969924806</v>
      </c>
      <c r="K34" s="13">
        <v>1.3825187969924806</v>
      </c>
      <c r="L34" s="13">
        <f t="shared" si="1"/>
        <v>1.628947368421052</v>
      </c>
      <c r="M34" s="13">
        <v>1.628947368421052</v>
      </c>
      <c r="S34" s="13">
        <f t="shared" si="2"/>
        <v>9.5629354640703585</v>
      </c>
      <c r="T34" s="13">
        <f t="shared" si="3"/>
        <v>3.9849262174130078</v>
      </c>
      <c r="U34" s="13">
        <f t="shared" si="4"/>
        <v>3.9849262174130078</v>
      </c>
      <c r="V34" s="13">
        <f t="shared" si="5"/>
        <v>5.0985050454725327</v>
      </c>
      <c r="W34" s="13">
        <f t="shared" si="6"/>
        <v>5.0985050454725327</v>
      </c>
      <c r="X34" s="13">
        <f t="shared" si="7"/>
        <v>-1</v>
      </c>
      <c r="Y34" s="13">
        <v>-1</v>
      </c>
    </row>
    <row r="35" spans="1:25">
      <c r="I35" s="13">
        <v>2.331578947368425</v>
      </c>
      <c r="J35" s="13">
        <f t="shared" si="0"/>
        <v>1.3693609022556386</v>
      </c>
      <c r="K35" s="13">
        <v>1.3693609022556386</v>
      </c>
      <c r="L35" s="13">
        <f t="shared" si="1"/>
        <v>1.6657894736842138</v>
      </c>
      <c r="M35" s="13">
        <v>1.6657894736842138</v>
      </c>
      <c r="S35" s="13">
        <f t="shared" si="2"/>
        <v>10.294182680364084</v>
      </c>
      <c r="T35" s="13">
        <f t="shared" si="3"/>
        <v>3.9328364252355232</v>
      </c>
      <c r="U35" s="13">
        <f t="shared" si="4"/>
        <v>3.9328364252355232</v>
      </c>
      <c r="V35" s="13">
        <f t="shared" si="5"/>
        <v>5.2898477973257032</v>
      </c>
      <c r="W35" s="13">
        <f t="shared" si="6"/>
        <v>5.2898477973257032</v>
      </c>
      <c r="X35" s="13">
        <f t="shared" si="7"/>
        <v>-1</v>
      </c>
      <c r="Y35" s="13">
        <v>-1</v>
      </c>
    </row>
    <row r="36" spans="1:25">
      <c r="I36" s="13">
        <v>2.3947368421052602</v>
      </c>
      <c r="J36" s="13">
        <f t="shared" si="0"/>
        <v>1.3580827067669179</v>
      </c>
      <c r="K36" s="13">
        <v>1.3580827067669179</v>
      </c>
      <c r="L36" s="13">
        <f t="shared" si="1"/>
        <v>1.6973684210526301</v>
      </c>
      <c r="M36" s="13">
        <v>1.6973684210526301</v>
      </c>
      <c r="S36" s="13">
        <f t="shared" si="2"/>
        <v>10.965312070922041</v>
      </c>
      <c r="T36" s="13">
        <f t="shared" si="3"/>
        <v>3.8887303133976499</v>
      </c>
      <c r="U36" s="13">
        <f t="shared" si="4"/>
        <v>3.8887303133976499</v>
      </c>
      <c r="V36" s="13">
        <f t="shared" si="5"/>
        <v>5.4595612045081063</v>
      </c>
      <c r="W36" s="13">
        <f t="shared" si="6"/>
        <v>5.4595612045081063</v>
      </c>
      <c r="X36" s="13">
        <f t="shared" si="7"/>
        <v>-1</v>
      </c>
      <c r="Y36" s="13">
        <v>-1</v>
      </c>
    </row>
    <row r="37" spans="1:25">
      <c r="I37" s="13">
        <v>2.4</v>
      </c>
      <c r="J37" s="13">
        <f t="shared" si="0"/>
        <v>1.3571428571428572</v>
      </c>
      <c r="K37" s="13">
        <v>1.3571428571428572</v>
      </c>
      <c r="L37" s="13">
        <f t="shared" si="1"/>
        <v>1.7000000000000028</v>
      </c>
      <c r="M37" s="13">
        <v>1.7000000000000028</v>
      </c>
      <c r="S37" s="13">
        <f t="shared" si="2"/>
        <v>11.023176380641601</v>
      </c>
      <c r="T37" s="13">
        <f t="shared" si="3"/>
        <v>3.8850772086280059</v>
      </c>
      <c r="U37" s="13">
        <f t="shared" si="4"/>
        <v>3.8850772086280059</v>
      </c>
      <c r="V37" s="13">
        <f t="shared" si="5"/>
        <v>5.473947391727215</v>
      </c>
      <c r="W37" s="13">
        <f t="shared" si="6"/>
        <v>5.473947391727215</v>
      </c>
      <c r="X37" s="13">
        <f t="shared" si="7"/>
        <v>-1</v>
      </c>
      <c r="Y37" s="13">
        <v>-1</v>
      </c>
    </row>
    <row r="38" spans="1:25">
      <c r="I38" s="13">
        <v>2.4578947368421096</v>
      </c>
      <c r="J38" s="13">
        <f t="shared" si="0"/>
        <v>1.3468045112781948</v>
      </c>
      <c r="K38" s="13">
        <v>1.3468045112781948</v>
      </c>
      <c r="L38" s="13">
        <f t="shared" si="1"/>
        <v>1.7289473684210535</v>
      </c>
      <c r="M38" s="13">
        <v>1.7289473684210535</v>
      </c>
      <c r="S38" s="13">
        <f t="shared" si="2"/>
        <v>11.680195751923236</v>
      </c>
      <c r="T38" s="13">
        <f t="shared" si="3"/>
        <v>3.8451188443292885</v>
      </c>
      <c r="U38" s="13">
        <f t="shared" si="4"/>
        <v>3.8451188443292885</v>
      </c>
      <c r="V38" s="13">
        <f t="shared" si="5"/>
        <v>5.6347195019182079</v>
      </c>
      <c r="W38" s="13">
        <f t="shared" si="6"/>
        <v>5.6347195019182079</v>
      </c>
      <c r="X38" s="13">
        <f t="shared" si="7"/>
        <v>-1</v>
      </c>
      <c r="Y38" s="13">
        <v>-1</v>
      </c>
    </row>
    <row r="39" spans="1:25">
      <c r="I39" s="13">
        <v>2.5315789473684247</v>
      </c>
      <c r="J39" s="13">
        <f t="shared" si="0"/>
        <v>1.3336466165413527</v>
      </c>
      <c r="K39" s="13">
        <v>1.3336466165413527</v>
      </c>
      <c r="L39" s="13">
        <f t="shared" si="1"/>
        <v>1.7657894736842152</v>
      </c>
      <c r="M39" s="13">
        <v>1.7657894736842152</v>
      </c>
      <c r="S39" s="13">
        <f t="shared" si="2"/>
        <v>12.573343118801338</v>
      </c>
      <c r="T39" s="13">
        <f t="shared" si="3"/>
        <v>3.7948565733181905</v>
      </c>
      <c r="U39" s="13">
        <f t="shared" si="4"/>
        <v>3.7948565733181905</v>
      </c>
      <c r="V39" s="13">
        <f t="shared" si="5"/>
        <v>5.8461859466508983</v>
      </c>
      <c r="W39" s="13">
        <f t="shared" si="6"/>
        <v>5.8461859466508983</v>
      </c>
      <c r="X39" s="13">
        <f t="shared" si="7"/>
        <v>-1</v>
      </c>
      <c r="Y39" s="13">
        <v>-1</v>
      </c>
    </row>
    <row r="40" spans="1:25">
      <c r="I40" s="13">
        <v>2.5947368421052603</v>
      </c>
      <c r="J40" s="13">
        <f t="shared" si="0"/>
        <v>1.3223684210526321</v>
      </c>
      <c r="K40" s="13">
        <v>1.3223684210526321</v>
      </c>
      <c r="L40" s="13">
        <f t="shared" si="1"/>
        <v>1.7973684210526315</v>
      </c>
      <c r="M40" s="13">
        <v>1.7973684210526315</v>
      </c>
      <c r="S40" s="13">
        <f t="shared" si="2"/>
        <v>13.393062407511186</v>
      </c>
      <c r="T40" s="13">
        <f t="shared" si="3"/>
        <v>3.7522978827615554</v>
      </c>
      <c r="U40" s="13">
        <f t="shared" si="4"/>
        <v>3.7522978827615554</v>
      </c>
      <c r="V40" s="13">
        <f t="shared" si="5"/>
        <v>6.0337482686764208</v>
      </c>
      <c r="W40" s="13">
        <f t="shared" si="6"/>
        <v>6.0337482686764208</v>
      </c>
      <c r="X40" s="13">
        <f t="shared" si="7"/>
        <v>-1</v>
      </c>
      <c r="Y40" s="13">
        <v>-1</v>
      </c>
    </row>
    <row r="41" spans="1:25">
      <c r="I41" s="13">
        <v>2.6315789473684101</v>
      </c>
      <c r="J41" s="13">
        <f t="shared" si="0"/>
        <v>1.3157894736842124</v>
      </c>
      <c r="K41" s="13">
        <v>1.3157894736842124</v>
      </c>
      <c r="L41" s="13">
        <f t="shared" si="1"/>
        <v>1.8157894736842053</v>
      </c>
      <c r="M41" s="13">
        <v>1.8157894736842053</v>
      </c>
      <c r="S41" s="13">
        <f t="shared" si="2"/>
        <v>13.895693157885599</v>
      </c>
      <c r="T41" s="13">
        <f t="shared" si="3"/>
        <v>3.7276927392001884</v>
      </c>
      <c r="U41" s="13">
        <f t="shared" si="4"/>
        <v>3.7276927392001884</v>
      </c>
      <c r="V41" s="13">
        <f t="shared" si="5"/>
        <v>6.1459263097537322</v>
      </c>
      <c r="W41" s="13">
        <f t="shared" si="6"/>
        <v>6.1459263097537322</v>
      </c>
      <c r="X41" s="13">
        <f t="shared" si="7"/>
        <v>-1</v>
      </c>
      <c r="Y41" s="13">
        <v>-1</v>
      </c>
    </row>
    <row r="42" spans="1:25">
      <c r="I42" s="13">
        <v>2.6315789473684301</v>
      </c>
      <c r="J42" s="13">
        <f t="shared" si="0"/>
        <v>1.3157894736842091</v>
      </c>
      <c r="K42" s="13">
        <v>1.3157894736842091</v>
      </c>
      <c r="L42" s="13">
        <f t="shared" si="1"/>
        <v>1.8157894736842124</v>
      </c>
      <c r="M42" s="13">
        <v>1.8157894736842124</v>
      </c>
      <c r="S42" s="13">
        <f t="shared" si="2"/>
        <v>13.895693157885878</v>
      </c>
      <c r="T42" s="13">
        <f t="shared" si="3"/>
        <v>3.727692739200176</v>
      </c>
      <c r="U42" s="13">
        <f t="shared" si="4"/>
        <v>3.727692739200176</v>
      </c>
      <c r="V42" s="13">
        <f t="shared" si="5"/>
        <v>6.1459263097537757</v>
      </c>
      <c r="W42" s="13">
        <f t="shared" si="6"/>
        <v>6.1459263097537757</v>
      </c>
      <c r="X42" s="13">
        <f t="shared" si="7"/>
        <v>-1</v>
      </c>
      <c r="Y42" s="13">
        <v>-1</v>
      </c>
    </row>
    <row r="43" spans="1:25">
      <c r="A43" s="13" t="s">
        <v>12</v>
      </c>
      <c r="I43" s="13">
        <v>2.6578947368421098</v>
      </c>
      <c r="J43" s="13">
        <f t="shared" si="0"/>
        <v>1.311090225563909</v>
      </c>
      <c r="K43" s="13">
        <v>1.311090225563909</v>
      </c>
      <c r="L43" s="13">
        <f t="shared" si="1"/>
        <v>1.8289473684210549</v>
      </c>
      <c r="M43" s="13">
        <v>1.8289473684210549</v>
      </c>
      <c r="S43" s="13">
        <f t="shared" si="2"/>
        <v>14.266223307249742</v>
      </c>
      <c r="T43" s="13">
        <f t="shared" si="3"/>
        <v>3.7102164808999913</v>
      </c>
      <c r="U43" s="13">
        <f t="shared" si="4"/>
        <v>3.7102164808999913</v>
      </c>
      <c r="V43" s="13">
        <f t="shared" si="5"/>
        <v>6.2273281250337114</v>
      </c>
      <c r="W43" s="13">
        <f t="shared" si="6"/>
        <v>6.2273281250337114</v>
      </c>
      <c r="X43" s="13">
        <f t="shared" si="7"/>
        <v>-1</v>
      </c>
      <c r="Y43" s="13">
        <v>-1</v>
      </c>
    </row>
    <row r="44" spans="1:25">
      <c r="A44" s="13" t="s">
        <v>15</v>
      </c>
      <c r="I44" s="13">
        <v>2.7315789473684249</v>
      </c>
      <c r="J44" s="13">
        <f t="shared" si="0"/>
        <v>1.2979323308270672</v>
      </c>
      <c r="K44" s="13">
        <v>1.2979323308270672</v>
      </c>
      <c r="L44" s="13">
        <f t="shared" si="1"/>
        <v>1.8657894736842096</v>
      </c>
      <c r="M44" s="13">
        <v>1.8657894736842096</v>
      </c>
      <c r="S44" s="13">
        <f t="shared" si="2"/>
        <v>15.357115964598149</v>
      </c>
      <c r="T44" s="13">
        <f t="shared" si="3"/>
        <v>3.6617176142010184</v>
      </c>
      <c r="U44" s="13">
        <f t="shared" si="4"/>
        <v>3.6617176142010184</v>
      </c>
      <c r="V44" s="13">
        <f t="shared" si="5"/>
        <v>6.4610346899010853</v>
      </c>
      <c r="W44" s="13">
        <f t="shared" si="6"/>
        <v>6.4610346899010853</v>
      </c>
      <c r="X44" s="13">
        <f t="shared" si="7"/>
        <v>-1</v>
      </c>
      <c r="Y44" s="13">
        <v>-1</v>
      </c>
    </row>
    <row r="45" spans="1:25">
      <c r="A45" s="13" t="s">
        <v>16</v>
      </c>
      <c r="I45" s="13">
        <v>2.7947368421052601</v>
      </c>
      <c r="J45" s="13">
        <f t="shared" si="0"/>
        <v>1.2866541353383465</v>
      </c>
      <c r="K45" s="13">
        <v>1.2866541353383465</v>
      </c>
      <c r="L45" s="13">
        <f t="shared" si="1"/>
        <v>1.8973684210526329</v>
      </c>
      <c r="M45" s="13">
        <v>1.8973684210526329</v>
      </c>
      <c r="S45" s="13">
        <f t="shared" si="2"/>
        <v>16.358323364745445</v>
      </c>
      <c r="T45" s="13">
        <f t="shared" si="3"/>
        <v>3.6206520551113113</v>
      </c>
      <c r="U45" s="13">
        <f t="shared" si="4"/>
        <v>3.6206520551113113</v>
      </c>
      <c r="V45" s="13">
        <f t="shared" si="5"/>
        <v>6.6683231135304792</v>
      </c>
      <c r="W45" s="13">
        <f t="shared" si="6"/>
        <v>6.6683231135304792</v>
      </c>
      <c r="X45" s="13">
        <f t="shared" si="7"/>
        <v>-1</v>
      </c>
      <c r="Y45" s="13">
        <v>-1</v>
      </c>
    </row>
    <row r="46" spans="1:25">
      <c r="A46" s="13" t="s">
        <v>17</v>
      </c>
      <c r="I46" s="13">
        <v>2.8578947368421099</v>
      </c>
      <c r="J46" s="13">
        <f t="shared" si="0"/>
        <v>1.2753759398496234</v>
      </c>
      <c r="K46" s="13">
        <v>1.2753759398496234</v>
      </c>
      <c r="L46" s="13">
        <f t="shared" si="1"/>
        <v>1.9289473684210563</v>
      </c>
      <c r="M46" s="13">
        <v>1.9289473684210563</v>
      </c>
      <c r="S46" s="13">
        <f t="shared" si="2"/>
        <v>17.424804496003738</v>
      </c>
      <c r="T46" s="13">
        <f t="shared" si="3"/>
        <v>3.5800470394935471</v>
      </c>
      <c r="U46" s="13">
        <f t="shared" si="4"/>
        <v>3.5800470394935471</v>
      </c>
      <c r="V46" s="13">
        <f t="shared" si="5"/>
        <v>6.8822619411018175</v>
      </c>
      <c r="W46" s="13">
        <f t="shared" si="6"/>
        <v>6.8822619411018175</v>
      </c>
      <c r="X46" s="13">
        <f t="shared" si="7"/>
        <v>-1</v>
      </c>
      <c r="Y46" s="13">
        <v>-1</v>
      </c>
    </row>
    <row r="47" spans="1:25">
      <c r="A47" s="13" t="s">
        <v>18</v>
      </c>
      <c r="I47" s="13">
        <v>2.9315789473684246</v>
      </c>
      <c r="J47" s="13">
        <f t="shared" si="0"/>
        <v>1.2622180451127814</v>
      </c>
      <c r="K47" s="13">
        <v>1.2622180451127814</v>
      </c>
      <c r="L47" s="13">
        <f t="shared" si="1"/>
        <v>1.965789473684211</v>
      </c>
      <c r="M47" s="13">
        <v>1.965789473684211</v>
      </c>
      <c r="S47" s="13">
        <f t="shared" si="2"/>
        <v>18.757223796545752</v>
      </c>
      <c r="T47" s="13">
        <f t="shared" si="3"/>
        <v>3.533249709731717</v>
      </c>
      <c r="U47" s="13">
        <f t="shared" si="4"/>
        <v>3.533249709731717</v>
      </c>
      <c r="V47" s="13">
        <f t="shared" si="5"/>
        <v>7.1405476399565995</v>
      </c>
      <c r="W47" s="13">
        <f t="shared" si="6"/>
        <v>7.1405476399565995</v>
      </c>
      <c r="X47" s="13">
        <f t="shared" si="7"/>
        <v>-1</v>
      </c>
      <c r="Y47" s="13">
        <v>-1</v>
      </c>
    </row>
    <row r="48" spans="1:25">
      <c r="I48" s="13">
        <v>3.0578947368421097</v>
      </c>
      <c r="J48" s="13">
        <f t="shared" si="0"/>
        <v>1.2396616541353376</v>
      </c>
      <c r="K48" s="13">
        <v>1.2396616541353376</v>
      </c>
      <c r="L48" s="13">
        <f t="shared" si="1"/>
        <v>2.0289473684210577</v>
      </c>
      <c r="M48" s="13">
        <v>2.0289473684210577</v>
      </c>
      <c r="S48" s="13">
        <f t="shared" si="2"/>
        <v>21.282704271820688</v>
      </c>
      <c r="T48" s="13">
        <f t="shared" si="3"/>
        <v>3.4544444700104235</v>
      </c>
      <c r="U48" s="13">
        <f t="shared" si="4"/>
        <v>3.4544444700104235</v>
      </c>
      <c r="V48" s="13">
        <f t="shared" si="5"/>
        <v>7.6060757478845948</v>
      </c>
      <c r="W48" s="13">
        <f t="shared" si="6"/>
        <v>7.6060757478845948</v>
      </c>
      <c r="X48" s="13">
        <f t="shared" si="7"/>
        <v>-1</v>
      </c>
      <c r="Y48" s="13">
        <v>-1</v>
      </c>
    </row>
    <row r="49" spans="1:25">
      <c r="A49" s="13" t="s">
        <v>13</v>
      </c>
      <c r="I49" s="13">
        <v>3.1315789473684248</v>
      </c>
      <c r="J49" s="13">
        <f t="shared" si="0"/>
        <v>1.2265037593984955</v>
      </c>
      <c r="K49" s="13">
        <v>1.2265037593984955</v>
      </c>
      <c r="L49" s="13">
        <f t="shared" si="1"/>
        <v>2.0657894736842124</v>
      </c>
      <c r="M49" s="13">
        <v>2.0657894736842124</v>
      </c>
      <c r="S49" s="13">
        <f t="shared" si="2"/>
        <v>22.91012488052856</v>
      </c>
      <c r="T49" s="13">
        <f t="shared" si="3"/>
        <v>3.4092889803691819</v>
      </c>
      <c r="U49" s="13">
        <f t="shared" si="4"/>
        <v>3.4092889803691819</v>
      </c>
      <c r="V49" s="13">
        <f t="shared" si="5"/>
        <v>7.8915255908137452</v>
      </c>
      <c r="W49" s="13">
        <f t="shared" si="6"/>
        <v>7.8915255908137452</v>
      </c>
      <c r="X49" s="13">
        <f t="shared" si="7"/>
        <v>-1</v>
      </c>
      <c r="Y49" s="13">
        <v>-1</v>
      </c>
    </row>
    <row r="50" spans="1:25">
      <c r="A50" s="13" t="s">
        <v>14</v>
      </c>
      <c r="I50" s="13">
        <v>3.331578947368425</v>
      </c>
      <c r="J50" s="13">
        <f t="shared" si="0"/>
        <v>1.19078947368421</v>
      </c>
      <c r="K50" s="13">
        <v>1.19078947368421</v>
      </c>
      <c r="L50" s="13">
        <f t="shared" si="1"/>
        <v>2.1657894736842138</v>
      </c>
      <c r="M50" s="13">
        <v>2.1657894736842138</v>
      </c>
      <c r="S50" s="13">
        <f t="shared" si="2"/>
        <v>27.982489718871516</v>
      </c>
      <c r="T50" s="13">
        <f t="shared" si="3"/>
        <v>3.2896772961312442</v>
      </c>
      <c r="U50" s="13">
        <f t="shared" si="4"/>
        <v>3.2896772961312442</v>
      </c>
      <c r="V50" s="13">
        <f t="shared" si="5"/>
        <v>8.7214845822171068</v>
      </c>
      <c r="W50" s="13">
        <f t="shared" si="6"/>
        <v>8.7214845822171068</v>
      </c>
      <c r="X50" s="13">
        <f t="shared" si="7"/>
        <v>-1</v>
      </c>
      <c r="Y50" s="13">
        <v>-1</v>
      </c>
    </row>
    <row r="51" spans="1:25">
      <c r="I51" s="13">
        <v>3.5315789473684247</v>
      </c>
      <c r="J51" s="13">
        <f t="shared" si="0"/>
        <v>1.1550751879699241</v>
      </c>
      <c r="K51" s="13">
        <v>1.1550751879699241</v>
      </c>
      <c r="L51" s="13">
        <f t="shared" si="1"/>
        <v>2.2657894736842152</v>
      </c>
      <c r="M51" s="13">
        <v>2.2657894736842152</v>
      </c>
      <c r="S51" s="13">
        <f t="shared" si="2"/>
        <v>34.177890122818255</v>
      </c>
      <c r="T51" s="13">
        <f t="shared" si="3"/>
        <v>3.174262074876824</v>
      </c>
      <c r="U51" s="13">
        <f t="shared" si="4"/>
        <v>3.174262074876824</v>
      </c>
      <c r="V51" s="13">
        <f t="shared" si="5"/>
        <v>9.6387311227114996</v>
      </c>
      <c r="W51" s="13">
        <f t="shared" si="6"/>
        <v>9.6387311227114996</v>
      </c>
      <c r="X51" s="13">
        <f t="shared" si="7"/>
        <v>-1</v>
      </c>
      <c r="Y51" s="13">
        <v>-1</v>
      </c>
    </row>
  </sheetData>
  <sheetProtection password="EBDF" sheet="1" objects="1" scenarios="1" selectLockedCells="1" selectUnlockedCells="1"/>
  <sortState ref="I4:I57">
    <sortCondition ref="I4:I5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8"/>
  <sheetViews>
    <sheetView workbookViewId="0"/>
  </sheetViews>
  <sheetFormatPr baseColWidth="10" defaultColWidth="11.44140625" defaultRowHeight="14.4"/>
  <cols>
    <col min="1" max="1" width="5.6640625" style="1" customWidth="1"/>
    <col min="2" max="9" width="11.44140625" style="1"/>
    <col min="10" max="10" width="7.88671875" style="1" customWidth="1"/>
    <col min="11" max="11" width="6.109375" style="1" customWidth="1"/>
    <col min="12" max="16384" width="11.44140625" style="1"/>
  </cols>
  <sheetData>
    <row r="1" spans="1:19">
      <c r="A1" s="20"/>
    </row>
    <row r="7" spans="1:19" ht="15.6">
      <c r="J7" s="8"/>
      <c r="K7" s="46"/>
      <c r="L7" s="47" t="s">
        <v>114</v>
      </c>
      <c r="M7" s="48"/>
      <c r="N7" s="48"/>
      <c r="O7" s="48"/>
      <c r="P7" s="48"/>
      <c r="Q7" s="2"/>
      <c r="S7" s="2"/>
    </row>
    <row r="8" spans="1:19" ht="21.75" customHeight="1">
      <c r="K8" s="6"/>
      <c r="L8" s="42" t="s">
        <v>70</v>
      </c>
      <c r="M8" s="6"/>
      <c r="N8" s="6"/>
      <c r="O8" s="6"/>
      <c r="P8" s="6"/>
      <c r="Q8" s="2"/>
      <c r="S8" s="2"/>
    </row>
    <row r="9" spans="1:19" ht="21.75" customHeight="1">
      <c r="K9" s="6"/>
      <c r="L9" s="42" t="s">
        <v>52</v>
      </c>
      <c r="M9" s="6"/>
      <c r="N9" s="6"/>
      <c r="O9" s="6"/>
      <c r="P9" s="6"/>
      <c r="Q9" s="2"/>
      <c r="R9" s="2"/>
      <c r="S9" s="2"/>
    </row>
    <row r="10" spans="1:19" ht="21.75" customHeight="1">
      <c r="K10" s="6"/>
      <c r="L10" s="42" t="s">
        <v>54</v>
      </c>
      <c r="M10" s="6"/>
      <c r="N10" s="6"/>
      <c r="O10" s="6"/>
      <c r="P10" s="6"/>
      <c r="Q10" s="2"/>
      <c r="R10" s="2"/>
      <c r="S10" s="2"/>
    </row>
    <row r="11" spans="1:19" ht="21.75" customHeight="1">
      <c r="K11" s="6"/>
      <c r="L11" s="42" t="s">
        <v>53</v>
      </c>
      <c r="M11" s="6"/>
      <c r="N11" s="6"/>
      <c r="O11" s="6"/>
      <c r="P11" s="6"/>
      <c r="Q11" s="2"/>
      <c r="R11" s="2"/>
      <c r="S11" s="2"/>
    </row>
    <row r="12" spans="1:19" ht="21.75" customHeight="1">
      <c r="K12" s="6"/>
      <c r="L12" s="42" t="s">
        <v>44</v>
      </c>
      <c r="M12" s="6"/>
      <c r="N12" s="6"/>
      <c r="O12" s="6"/>
      <c r="P12" s="6"/>
      <c r="Q12" s="2"/>
      <c r="R12" s="5"/>
      <c r="S12" s="2"/>
    </row>
    <row r="13" spans="1:19">
      <c r="K13" s="45"/>
      <c r="L13" s="45"/>
      <c r="M13" s="45"/>
      <c r="N13" s="45"/>
      <c r="O13" s="45"/>
      <c r="P13" s="45"/>
    </row>
    <row r="15" spans="1:19" ht="15.6">
      <c r="K15" s="3" t="s">
        <v>50</v>
      </c>
    </row>
    <row r="16" spans="1:19">
      <c r="K16" s="4" t="s">
        <v>51</v>
      </c>
    </row>
    <row r="18" spans="1:14">
      <c r="N18" s="44"/>
    </row>
    <row r="20" spans="1:14">
      <c r="A20" s="20"/>
    </row>
    <row r="21" spans="1:14" ht="15" thickBot="1"/>
    <row r="22" spans="1:14" s="28" customFormat="1" ht="15" thickBot="1">
      <c r="A22" s="23"/>
      <c r="B22" s="56"/>
      <c r="C22" s="23"/>
      <c r="D22" s="22"/>
      <c r="E22" s="22"/>
      <c r="F22" s="23"/>
      <c r="G22" s="23"/>
      <c r="H22" s="23"/>
    </row>
    <row r="23" spans="1:14" s="28" customFormat="1" ht="15" thickBot="1">
      <c r="A23" s="23"/>
      <c r="B23" s="57"/>
      <c r="C23" s="23"/>
      <c r="D23" s="22"/>
      <c r="E23" s="22"/>
      <c r="F23" s="23"/>
      <c r="G23" s="23"/>
      <c r="H23" s="23"/>
    </row>
    <row r="24" spans="1:14" s="28" customFormat="1" ht="18">
      <c r="A24" s="23"/>
      <c r="B24" s="55" t="s">
        <v>115</v>
      </c>
      <c r="C24" s="24"/>
      <c r="D24" s="23"/>
      <c r="E24" s="23"/>
      <c r="F24" s="23"/>
      <c r="G24" s="23"/>
      <c r="H24" s="23"/>
    </row>
    <row r="25" spans="1:14" s="28" customFormat="1" ht="18">
      <c r="A25" s="23"/>
      <c r="B25" s="55" t="s">
        <v>117</v>
      </c>
      <c r="C25" s="22"/>
      <c r="D25" s="23"/>
      <c r="E25" s="23"/>
      <c r="F25" s="23"/>
      <c r="G25" s="23"/>
      <c r="H25" s="23"/>
    </row>
    <row r="26" spans="1:14" s="28" customFormat="1" ht="18">
      <c r="A26" s="23"/>
      <c r="B26" s="55" t="s">
        <v>116</v>
      </c>
      <c r="C26" s="23"/>
      <c r="D26" s="23"/>
      <c r="E26" s="23"/>
      <c r="F26" s="23"/>
      <c r="G26" s="23"/>
      <c r="H26" s="23"/>
    </row>
    <row r="27" spans="1:14" s="28" customFormat="1">
      <c r="A27" s="23"/>
      <c r="B27" s="23"/>
      <c r="C27" s="23"/>
      <c r="D27" s="23"/>
      <c r="E27" s="23"/>
      <c r="F27" s="23"/>
      <c r="G27" s="23"/>
      <c r="H27" s="23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password="EBDF" sheet="1" objects="1" scenarios="1" selectLockedCells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3"/>
  <sheetViews>
    <sheetView workbookViewId="0">
      <selection activeCell="C1" sqref="C1"/>
    </sheetView>
  </sheetViews>
  <sheetFormatPr baseColWidth="10" defaultColWidth="11.44140625" defaultRowHeight="14.4"/>
  <cols>
    <col min="1" max="5" width="11.44140625" style="16"/>
    <col min="6" max="6" width="12" style="16" bestFit="1" customWidth="1"/>
    <col min="7" max="7" width="6.88671875" style="16" customWidth="1"/>
    <col min="8" max="8" width="6" style="16" customWidth="1"/>
    <col min="9" max="13" width="11.44140625" style="16"/>
    <col min="14" max="17" width="0" style="16" hidden="1" customWidth="1"/>
    <col min="18" max="16384" width="11.44140625" style="16"/>
  </cols>
  <sheetData>
    <row r="1" spans="1:25">
      <c r="A1" s="16" t="s">
        <v>0</v>
      </c>
      <c r="T1" s="16" t="s">
        <v>30</v>
      </c>
      <c r="U1" s="16" t="s">
        <v>22</v>
      </c>
      <c r="V1" s="16" t="s">
        <v>23</v>
      </c>
      <c r="W1" s="16" t="s">
        <v>24</v>
      </c>
    </row>
    <row r="2" spans="1:25">
      <c r="A2" s="16" t="s">
        <v>1</v>
      </c>
      <c r="I2" s="16" t="s">
        <v>20</v>
      </c>
      <c r="J2" s="16" t="s">
        <v>21</v>
      </c>
      <c r="K2" s="16" t="s">
        <v>22</v>
      </c>
      <c r="L2" s="16" t="s">
        <v>23</v>
      </c>
      <c r="M2" s="16" t="s">
        <v>24</v>
      </c>
      <c r="N2" s="16" t="s">
        <v>35</v>
      </c>
      <c r="O2" s="16" t="s">
        <v>36</v>
      </c>
      <c r="P2" s="16" t="s">
        <v>37</v>
      </c>
      <c r="Q2" s="16" t="s">
        <v>38</v>
      </c>
      <c r="S2" s="16" t="s">
        <v>19</v>
      </c>
      <c r="T2" s="16" t="s">
        <v>31</v>
      </c>
      <c r="U2" s="16" t="s">
        <v>32</v>
      </c>
      <c r="V2" s="16" t="s">
        <v>33</v>
      </c>
      <c r="W2" s="16" t="s">
        <v>34</v>
      </c>
      <c r="X2" s="16" t="s">
        <v>42</v>
      </c>
      <c r="Y2" s="16" t="s">
        <v>43</v>
      </c>
    </row>
    <row r="3" spans="1:25">
      <c r="A3" s="16" t="s">
        <v>12</v>
      </c>
      <c r="S3" s="16">
        <v>0</v>
      </c>
      <c r="X3" s="16">
        <f>IF(I3&gt;$E$7,-1,$E$9)</f>
        <v>5278.6653568747515</v>
      </c>
      <c r="Y3" s="16">
        <v>5278.6653568747515</v>
      </c>
    </row>
    <row r="4" spans="1:25">
      <c r="A4" s="17" t="s">
        <v>2</v>
      </c>
      <c r="B4" s="16">
        <v>1</v>
      </c>
      <c r="I4" s="16">
        <v>4.671428571428569</v>
      </c>
      <c r="J4" s="16">
        <f>($B$4+$B$6*$B$12+$B$7*$B$13-I4)/(-1*$B$5)</f>
        <v>10.547619047619053</v>
      </c>
      <c r="K4" s="16">
        <v>10.547619047619053</v>
      </c>
      <c r="L4" s="16">
        <f>(I4-$B$8-$B$10*$B$14-$B$11*$B$15)/$B$9</f>
        <v>7.0892857142857046</v>
      </c>
      <c r="M4" s="16">
        <v>7.0892857142857046</v>
      </c>
      <c r="S4" s="16">
        <f>EXP(I4)</f>
        <v>106.8502767058939</v>
      </c>
      <c r="T4" s="16">
        <f>EXP(J4)</f>
        <v>38086.647776016376</v>
      </c>
      <c r="U4" s="16">
        <f>EXP(K4)</f>
        <v>38086.647776016376</v>
      </c>
      <c r="V4" s="16">
        <f>EXP(L4)</f>
        <v>1199.0510296364544</v>
      </c>
      <c r="W4" s="16">
        <f>EXP(M4)</f>
        <v>1199.0510296364544</v>
      </c>
      <c r="X4" s="16">
        <f>IF(I4&gt;$E$7,-1,$E$9)</f>
        <v>5278.6653568747515</v>
      </c>
      <c r="Y4" s="16">
        <v>5278.6653568747515</v>
      </c>
    </row>
    <row r="5" spans="1:25">
      <c r="A5" s="17" t="s">
        <v>3</v>
      </c>
      <c r="B5" s="16">
        <v>-0.6</v>
      </c>
      <c r="I5" s="16">
        <v>4.8714285714285692</v>
      </c>
      <c r="J5" s="16">
        <f t="shared" ref="J5:J63" si="0">($B$4+$B$6*$B$12+$B$7*$B$13-I5)/(-1*$B$5)</f>
        <v>10.214285714285719</v>
      </c>
      <c r="K5" s="16">
        <v>10.214285714285719</v>
      </c>
      <c r="L5" s="16">
        <f t="shared" ref="L5:L63" si="1">(I5-$B$8-$B$10*$B$14-$B$11*$B$15)/$B$9</f>
        <v>7.3392857142857082</v>
      </c>
      <c r="M5" s="16">
        <v>7.3392857142857082</v>
      </c>
      <c r="S5" s="16">
        <f t="shared" ref="S5:W51" si="2">EXP(I5)</f>
        <v>130.50722267875619</v>
      </c>
      <c r="T5" s="16">
        <f t="shared" si="2"/>
        <v>27290.275646311296</v>
      </c>
      <c r="U5" s="16">
        <f t="shared" si="2"/>
        <v>27290.275646311296</v>
      </c>
      <c r="V5" s="16">
        <f t="shared" si="2"/>
        <v>1539.6119979588193</v>
      </c>
      <c r="W5" s="16">
        <f t="shared" si="2"/>
        <v>1539.6119979588193</v>
      </c>
      <c r="X5" s="16">
        <f t="shared" ref="X5:X51" si="3">IF(I5&gt;$E$7,-1,$E$9)</f>
        <v>5278.6653568747515</v>
      </c>
      <c r="Y5" s="16">
        <v>5278.6653568747515</v>
      </c>
    </row>
    <row r="6" spans="1:25">
      <c r="A6" s="17" t="s">
        <v>4</v>
      </c>
      <c r="B6" s="16">
        <v>-5</v>
      </c>
      <c r="D6" s="17" t="s">
        <v>25</v>
      </c>
      <c r="E6" s="16">
        <f>(B4+B6*B12+B7*B13-B8-B10*B14-B11*B15)/(B9-B5)</f>
        <v>8.5714285714285712</v>
      </c>
      <c r="I6" s="16">
        <v>4.9571428571428608</v>
      </c>
      <c r="J6" s="16">
        <f t="shared" si="0"/>
        <v>10.071428571428566</v>
      </c>
      <c r="K6" s="16">
        <v>10.071428571428566</v>
      </c>
      <c r="L6" s="16">
        <f t="shared" si="1"/>
        <v>7.4464285714285694</v>
      </c>
      <c r="M6" s="16">
        <v>7.4464285714285694</v>
      </c>
      <c r="S6" s="16">
        <f t="shared" si="2"/>
        <v>142.18696651315832</v>
      </c>
      <c r="T6" s="16">
        <f t="shared" si="2"/>
        <v>23657.336835877628</v>
      </c>
      <c r="U6" s="16">
        <f t="shared" si="2"/>
        <v>23657.336835877628</v>
      </c>
      <c r="V6" s="16">
        <f t="shared" si="2"/>
        <v>1713.7317324684286</v>
      </c>
      <c r="W6" s="16">
        <f t="shared" si="2"/>
        <v>1713.7317324684286</v>
      </c>
      <c r="X6" s="16">
        <f t="shared" si="3"/>
        <v>5278.6653568747515</v>
      </c>
      <c r="Y6" s="16">
        <v>5278.6653568747515</v>
      </c>
    </row>
    <row r="7" spans="1:25">
      <c r="A7" s="17" t="s">
        <v>5</v>
      </c>
      <c r="B7" s="16">
        <v>1</v>
      </c>
      <c r="D7" s="17" t="s">
        <v>39</v>
      </c>
      <c r="E7" s="16">
        <f>B4+B5*E6+B6*B12+B7*B13</f>
        <v>5.8571428571428612</v>
      </c>
      <c r="I7" s="16">
        <v>5.0714285714285694</v>
      </c>
      <c r="J7" s="16">
        <f t="shared" si="0"/>
        <v>9.8809523809523849</v>
      </c>
      <c r="K7" s="16">
        <v>9.8809523809523849</v>
      </c>
      <c r="L7" s="16">
        <f t="shared" si="1"/>
        <v>7.5892857142857117</v>
      </c>
      <c r="M7" s="16">
        <v>7.5892857142857117</v>
      </c>
      <c r="S7" s="16">
        <f t="shared" si="2"/>
        <v>159.40188173965629</v>
      </c>
      <c r="T7" s="16">
        <f t="shared" si="2"/>
        <v>19554.336974771384</v>
      </c>
      <c r="U7" s="16">
        <f t="shared" si="2"/>
        <v>19554.336974771384</v>
      </c>
      <c r="V7" s="16">
        <f t="shared" si="2"/>
        <v>1976.900937216526</v>
      </c>
      <c r="W7" s="16">
        <f t="shared" si="2"/>
        <v>1976.900937216526</v>
      </c>
      <c r="X7" s="16">
        <f t="shared" si="3"/>
        <v>5278.6653568747515</v>
      </c>
      <c r="Y7" s="16">
        <v>5278.6653568747515</v>
      </c>
    </row>
    <row r="8" spans="1:25">
      <c r="A8" s="17" t="s">
        <v>6</v>
      </c>
      <c r="B8" s="16">
        <v>110</v>
      </c>
      <c r="D8" s="17"/>
      <c r="I8" s="16">
        <v>5.157142857142861</v>
      </c>
      <c r="J8" s="16">
        <f t="shared" si="0"/>
        <v>9.7380952380952319</v>
      </c>
      <c r="K8" s="16">
        <v>9.7380952380952319</v>
      </c>
      <c r="L8" s="16">
        <f t="shared" si="1"/>
        <v>7.696428571428573</v>
      </c>
      <c r="M8" s="16">
        <v>7.696428571428573</v>
      </c>
      <c r="S8" s="16">
        <f t="shared" si="2"/>
        <v>173.66755307359932</v>
      </c>
      <c r="T8" s="16">
        <f t="shared" si="2"/>
        <v>16951.222567696965</v>
      </c>
      <c r="U8" s="16">
        <f t="shared" si="2"/>
        <v>16951.222567696965</v>
      </c>
      <c r="V8" s="16">
        <f t="shared" si="2"/>
        <v>2200.475101873787</v>
      </c>
      <c r="W8" s="16">
        <f t="shared" si="2"/>
        <v>2200.475101873787</v>
      </c>
      <c r="X8" s="16">
        <f t="shared" si="3"/>
        <v>5278.6653568747515</v>
      </c>
      <c r="Y8" s="16">
        <v>5278.6653568747515</v>
      </c>
    </row>
    <row r="9" spans="1:25">
      <c r="A9" s="17" t="s">
        <v>7</v>
      </c>
      <c r="B9" s="16">
        <f>0.8</f>
        <v>0.8</v>
      </c>
      <c r="D9" s="17" t="s">
        <v>40</v>
      </c>
      <c r="E9" s="16">
        <f>EXP(E6)</f>
        <v>5278.6653568747515</v>
      </c>
      <c r="I9" s="16">
        <v>5.2428571428571384</v>
      </c>
      <c r="J9" s="16">
        <f t="shared" si="0"/>
        <v>9.5952380952381038</v>
      </c>
      <c r="K9" s="16">
        <v>9.5952380952381038</v>
      </c>
      <c r="L9" s="16">
        <f t="shared" si="1"/>
        <v>7.8035714285714164</v>
      </c>
      <c r="M9" s="16">
        <v>7.8035714285714164</v>
      </c>
      <c r="S9" s="16">
        <f t="shared" si="2"/>
        <v>189.20993065709615</v>
      </c>
      <c r="T9" s="16">
        <f t="shared" si="2"/>
        <v>14694.640217683243</v>
      </c>
      <c r="U9" s="16">
        <f t="shared" si="2"/>
        <v>14694.640217683243</v>
      </c>
      <c r="V9" s="16">
        <f t="shared" si="2"/>
        <v>2449.3339968688692</v>
      </c>
      <c r="W9" s="16">
        <f t="shared" si="2"/>
        <v>2449.3339968688692</v>
      </c>
      <c r="X9" s="16">
        <f t="shared" si="3"/>
        <v>5278.6653568747515</v>
      </c>
      <c r="Y9" s="16">
        <v>5278.6653568747515</v>
      </c>
    </row>
    <row r="10" spans="1:25">
      <c r="A10" s="17" t="s">
        <v>8</v>
      </c>
      <c r="B10" s="16">
        <v>-40</v>
      </c>
      <c r="D10" s="17" t="s">
        <v>41</v>
      </c>
      <c r="E10" s="16">
        <f>EXP(E7)</f>
        <v>349.72350520173336</v>
      </c>
      <c r="I10" s="16">
        <v>5.2714285714285696</v>
      </c>
      <c r="J10" s="16">
        <f t="shared" si="0"/>
        <v>9.547619047619051</v>
      </c>
      <c r="K10" s="16">
        <v>9.547619047619051</v>
      </c>
      <c r="L10" s="16">
        <f t="shared" si="1"/>
        <v>7.8392857142857153</v>
      </c>
      <c r="M10" s="16">
        <v>7.8392857142857153</v>
      </c>
      <c r="S10" s="16">
        <f t="shared" si="2"/>
        <v>194.69389801273746</v>
      </c>
      <c r="T10" s="16">
        <f t="shared" si="2"/>
        <v>14011.294699934437</v>
      </c>
      <c r="U10" s="16">
        <f t="shared" si="2"/>
        <v>14011.294699934437</v>
      </c>
      <c r="V10" s="16">
        <f t="shared" si="2"/>
        <v>2538.3910496598455</v>
      </c>
      <c r="W10" s="16">
        <f t="shared" si="2"/>
        <v>2538.3910496598455</v>
      </c>
      <c r="X10" s="16">
        <f t="shared" si="3"/>
        <v>5278.6653568747515</v>
      </c>
      <c r="Y10" s="16">
        <v>5278.6653568747515</v>
      </c>
    </row>
    <row r="11" spans="1:25">
      <c r="A11" s="17" t="s">
        <v>9</v>
      </c>
      <c r="B11" s="16">
        <v>-10</v>
      </c>
      <c r="I11" s="16">
        <v>5.3000000000000025</v>
      </c>
      <c r="J11" s="16">
        <f t="shared" si="0"/>
        <v>9.4999999999999964</v>
      </c>
      <c r="K11" s="16">
        <v>9.4999999999999964</v>
      </c>
      <c r="L11" s="16">
        <f t="shared" si="1"/>
        <v>7.8749999999999964</v>
      </c>
      <c r="M11" s="16">
        <v>7.8749999999999964</v>
      </c>
      <c r="S11" s="16">
        <f t="shared" si="2"/>
        <v>200.33680997479217</v>
      </c>
      <c r="T11" s="16">
        <f t="shared" si="2"/>
        <v>13359.726829661824</v>
      </c>
      <c r="U11" s="16">
        <f t="shared" si="2"/>
        <v>13359.726829661824</v>
      </c>
      <c r="V11" s="16">
        <f t="shared" si="2"/>
        <v>2630.6861902991263</v>
      </c>
      <c r="W11" s="16">
        <f t="shared" si="2"/>
        <v>2630.6861902991263</v>
      </c>
      <c r="X11" s="16">
        <f t="shared" si="3"/>
        <v>5278.6653568747515</v>
      </c>
      <c r="Y11" s="16">
        <v>5278.6653568747515</v>
      </c>
    </row>
    <row r="12" spans="1:25">
      <c r="A12" s="17" t="s">
        <v>26</v>
      </c>
      <c r="B12" s="16">
        <f>IF(B18=4,17.9,18)</f>
        <v>18</v>
      </c>
      <c r="I12" s="16">
        <v>5.3571428571428612</v>
      </c>
      <c r="J12" s="16">
        <f t="shared" si="0"/>
        <v>9.404761904761898</v>
      </c>
      <c r="K12" s="16">
        <v>9.404761904761898</v>
      </c>
      <c r="L12" s="16">
        <f t="shared" si="1"/>
        <v>7.9464285714285765</v>
      </c>
      <c r="M12" s="16">
        <v>7.9464285714285765</v>
      </c>
      <c r="S12" s="16">
        <f t="shared" si="2"/>
        <v>212.11802832702193</v>
      </c>
      <c r="T12" s="16">
        <f t="shared" si="2"/>
        <v>12146.081722259893</v>
      </c>
      <c r="U12" s="16">
        <f t="shared" si="2"/>
        <v>12146.081722259893</v>
      </c>
      <c r="V12" s="16">
        <f t="shared" si="2"/>
        <v>2825.4659595945</v>
      </c>
      <c r="W12" s="16">
        <f t="shared" si="2"/>
        <v>2825.4659595945</v>
      </c>
      <c r="X12" s="16">
        <f t="shared" si="3"/>
        <v>5278.6653568747515</v>
      </c>
      <c r="Y12" s="16">
        <v>5278.6653568747515</v>
      </c>
    </row>
    <row r="13" spans="1:25">
      <c r="A13" s="17" t="s">
        <v>27</v>
      </c>
      <c r="B13" s="16">
        <f>IF(B18=2,99.5,100)</f>
        <v>100</v>
      </c>
      <c r="I13" s="16">
        <v>5.3857142857142914</v>
      </c>
      <c r="J13" s="16">
        <f t="shared" si="0"/>
        <v>9.3571428571428488</v>
      </c>
      <c r="K13" s="16">
        <v>9.3571428571428488</v>
      </c>
      <c r="L13" s="16">
        <f t="shared" si="1"/>
        <v>7.9821428571428577</v>
      </c>
      <c r="M13" s="16">
        <v>7.9821428571428577</v>
      </c>
      <c r="S13" s="16">
        <f t="shared" si="2"/>
        <v>218.26595269255904</v>
      </c>
      <c r="T13" s="16">
        <f t="shared" si="2"/>
        <v>11581.251935333339</v>
      </c>
      <c r="U13" s="16">
        <f t="shared" si="2"/>
        <v>11581.251935333339</v>
      </c>
      <c r="V13" s="16">
        <f t="shared" si="2"/>
        <v>2928.1990582426456</v>
      </c>
      <c r="W13" s="16">
        <f t="shared" si="2"/>
        <v>2928.1990582426456</v>
      </c>
      <c r="X13" s="16">
        <f t="shared" si="3"/>
        <v>5278.6653568747515</v>
      </c>
      <c r="Y13" s="16">
        <v>5278.6653568747515</v>
      </c>
    </row>
    <row r="14" spans="1:25">
      <c r="A14" s="17" t="s">
        <v>28</v>
      </c>
      <c r="B14" s="16">
        <f>IF(B18=1,1.98,2)</f>
        <v>2</v>
      </c>
      <c r="I14" s="16">
        <v>5.4428571428571386</v>
      </c>
      <c r="J14" s="16">
        <f t="shared" si="0"/>
        <v>9.2619047619047699</v>
      </c>
      <c r="K14" s="16">
        <v>9.2619047619047699</v>
      </c>
      <c r="L14" s="16">
        <f t="shared" si="1"/>
        <v>8.0535714285714199</v>
      </c>
      <c r="M14" s="16">
        <v>8.0535714285714199</v>
      </c>
      <c r="S14" s="16">
        <f t="shared" si="2"/>
        <v>231.10153117587177</v>
      </c>
      <c r="T14" s="16">
        <f t="shared" si="2"/>
        <v>10529.169813586879</v>
      </c>
      <c r="U14" s="16">
        <f t="shared" si="2"/>
        <v>10529.169813586879</v>
      </c>
      <c r="V14" s="16">
        <f t="shared" si="2"/>
        <v>3145.0071059370125</v>
      </c>
      <c r="W14" s="16">
        <f t="shared" si="2"/>
        <v>3145.0071059370125</v>
      </c>
      <c r="X14" s="16">
        <f t="shared" si="3"/>
        <v>5278.6653568747515</v>
      </c>
      <c r="Y14" s="16">
        <v>5278.6653568747515</v>
      </c>
    </row>
    <row r="15" spans="1:25">
      <c r="A15" s="17" t="s">
        <v>29</v>
      </c>
      <c r="B15" s="16">
        <f>IF(B18=3,3,3.1)</f>
        <v>3.1</v>
      </c>
      <c r="I15" s="16">
        <v>5.4714285714285698</v>
      </c>
      <c r="J15" s="16">
        <f t="shared" si="0"/>
        <v>9.2142857142857171</v>
      </c>
      <c r="K15" s="16">
        <v>9.2142857142857171</v>
      </c>
      <c r="L15" s="16">
        <f t="shared" si="1"/>
        <v>8.0892857142857189</v>
      </c>
      <c r="M15" s="16">
        <v>8.0892857142857189</v>
      </c>
      <c r="S15" s="16">
        <f t="shared" si="2"/>
        <v>237.79966402971237</v>
      </c>
      <c r="T15" s="16">
        <f t="shared" si="2"/>
        <v>10039.531354179604</v>
      </c>
      <c r="U15" s="16">
        <f t="shared" si="2"/>
        <v>10039.531354179604</v>
      </c>
      <c r="V15" s="16">
        <f t="shared" si="2"/>
        <v>3259.358625255928</v>
      </c>
      <c r="W15" s="16">
        <f t="shared" si="2"/>
        <v>3259.358625255928</v>
      </c>
      <c r="X15" s="16">
        <f t="shared" si="3"/>
        <v>5278.6653568747515</v>
      </c>
      <c r="Y15" s="16">
        <v>5278.6653568747515</v>
      </c>
    </row>
    <row r="16" spans="1:25">
      <c r="I16" s="16">
        <v>5.5000000000000027</v>
      </c>
      <c r="J16" s="16">
        <f t="shared" si="0"/>
        <v>9.1666666666666625</v>
      </c>
      <c r="K16" s="16">
        <v>9.1666666666666625</v>
      </c>
      <c r="L16" s="16">
        <f t="shared" si="1"/>
        <v>8.125</v>
      </c>
      <c r="M16" s="16">
        <v>8.125</v>
      </c>
      <c r="S16" s="16">
        <f t="shared" si="2"/>
        <v>244.69193226422104</v>
      </c>
      <c r="T16" s="16">
        <f t="shared" si="2"/>
        <v>9572.662574165397</v>
      </c>
      <c r="U16" s="16">
        <f t="shared" si="2"/>
        <v>9572.662574165397</v>
      </c>
      <c r="V16" s="16">
        <f t="shared" si="2"/>
        <v>3377.8679316735347</v>
      </c>
      <c r="W16" s="16">
        <f t="shared" si="2"/>
        <v>3377.8679316735347</v>
      </c>
      <c r="X16" s="16">
        <f t="shared" si="3"/>
        <v>5278.6653568747515</v>
      </c>
      <c r="Y16" s="16">
        <v>5278.6653568747515</v>
      </c>
    </row>
    <row r="17" spans="1:25">
      <c r="I17" s="16">
        <v>5.5571428571428614</v>
      </c>
      <c r="J17" s="16">
        <f t="shared" si="0"/>
        <v>9.0714285714285641</v>
      </c>
      <c r="K17" s="16">
        <v>9.0714285714285641</v>
      </c>
      <c r="L17" s="16">
        <f t="shared" si="1"/>
        <v>8.1964285714285801</v>
      </c>
      <c r="M17" s="16">
        <v>8.1964285714285801</v>
      </c>
      <c r="S17" s="16">
        <f t="shared" si="2"/>
        <v>259.08154485412166</v>
      </c>
      <c r="T17" s="16">
        <f t="shared" si="2"/>
        <v>8703.0478547872226</v>
      </c>
      <c r="U17" s="16">
        <f t="shared" si="2"/>
        <v>8703.0478547872226</v>
      </c>
      <c r="V17" s="16">
        <f t="shared" si="2"/>
        <v>3627.9701061053697</v>
      </c>
      <c r="W17" s="16">
        <f t="shared" si="2"/>
        <v>3627.9701061053697</v>
      </c>
      <c r="X17" s="16">
        <f t="shared" si="3"/>
        <v>5278.6653568747515</v>
      </c>
      <c r="Y17" s="16">
        <v>5278.6653568747515</v>
      </c>
    </row>
    <row r="18" spans="1:25">
      <c r="A18" s="16" t="s">
        <v>11</v>
      </c>
      <c r="B18" s="15">
        <v>5</v>
      </c>
      <c r="I18" s="16">
        <v>5.5714285714285596</v>
      </c>
      <c r="J18" s="16">
        <f t="shared" si="0"/>
        <v>9.047619047619067</v>
      </c>
      <c r="K18" s="16">
        <v>9.047619047619067</v>
      </c>
      <c r="L18" s="16">
        <f t="shared" si="1"/>
        <v>8.214285714285694</v>
      </c>
      <c r="M18" s="16">
        <v>8.214285714285694</v>
      </c>
      <c r="S18" s="16">
        <f t="shared" si="2"/>
        <v>262.80927301379512</v>
      </c>
      <c r="T18" s="16">
        <f t="shared" si="2"/>
        <v>8498.2798177794939</v>
      </c>
      <c r="U18" s="16">
        <f t="shared" si="2"/>
        <v>8498.2798177794939</v>
      </c>
      <c r="V18" s="16">
        <f t="shared" si="2"/>
        <v>3693.3371841986809</v>
      </c>
      <c r="W18" s="16">
        <f t="shared" si="2"/>
        <v>3693.3371841986809</v>
      </c>
      <c r="X18" s="16">
        <f t="shared" si="3"/>
        <v>5278.6653568747515</v>
      </c>
      <c r="Y18" s="16">
        <v>5278.6653568747515</v>
      </c>
    </row>
    <row r="19" spans="1:25">
      <c r="A19" s="16" t="s">
        <v>12</v>
      </c>
      <c r="I19" s="16">
        <v>5.5714285714285801</v>
      </c>
      <c r="J19" s="16">
        <f t="shared" si="0"/>
        <v>9.0476190476190332</v>
      </c>
      <c r="K19" s="16">
        <v>9.0476190476190332</v>
      </c>
      <c r="L19" s="16">
        <f t="shared" si="1"/>
        <v>8.2142857142857295</v>
      </c>
      <c r="M19" s="16">
        <v>8.2142857142857295</v>
      </c>
      <c r="S19" s="16">
        <f t="shared" si="2"/>
        <v>262.80927301380046</v>
      </c>
      <c r="T19" s="16">
        <f t="shared" si="2"/>
        <v>8498.2798177792083</v>
      </c>
      <c r="U19" s="16">
        <f t="shared" si="2"/>
        <v>8498.2798177792083</v>
      </c>
      <c r="V19" s="16">
        <f t="shared" si="2"/>
        <v>3693.3371841988119</v>
      </c>
      <c r="W19" s="16">
        <f t="shared" si="2"/>
        <v>3693.3371841988119</v>
      </c>
      <c r="X19" s="16">
        <f t="shared" si="3"/>
        <v>5278.6653568747515</v>
      </c>
      <c r="Y19" s="16">
        <v>5278.6653568747515</v>
      </c>
    </row>
    <row r="20" spans="1:25">
      <c r="A20" s="16" t="s">
        <v>55</v>
      </c>
      <c r="I20" s="16">
        <v>5.5857142857142916</v>
      </c>
      <c r="J20" s="16">
        <f t="shared" si="0"/>
        <v>9.0238095238095148</v>
      </c>
      <c r="K20" s="16">
        <v>9.0238095238095148</v>
      </c>
      <c r="L20" s="16">
        <f t="shared" si="1"/>
        <v>8.2321428571428612</v>
      </c>
      <c r="M20" s="16">
        <v>8.2321428571428612</v>
      </c>
      <c r="S20" s="16">
        <f t="shared" si="2"/>
        <v>266.59063663114881</v>
      </c>
      <c r="T20" s="16">
        <f t="shared" si="2"/>
        <v>8298.3296273096257</v>
      </c>
      <c r="U20" s="16">
        <f t="shared" si="2"/>
        <v>8298.3296273096257</v>
      </c>
      <c r="V20" s="16">
        <f t="shared" si="2"/>
        <v>3759.8820159046782</v>
      </c>
      <c r="W20" s="16">
        <f t="shared" si="2"/>
        <v>3759.8820159046782</v>
      </c>
      <c r="X20" s="16">
        <f t="shared" si="3"/>
        <v>5278.6653568747515</v>
      </c>
      <c r="Y20" s="16">
        <v>5278.6653568747515</v>
      </c>
    </row>
    <row r="21" spans="1:25">
      <c r="A21" s="16" t="s">
        <v>56</v>
      </c>
      <c r="I21" s="16">
        <v>5.6428571428571388</v>
      </c>
      <c r="J21" s="16">
        <f t="shared" si="0"/>
        <v>8.9285714285714359</v>
      </c>
      <c r="K21" s="16">
        <v>8.9285714285714359</v>
      </c>
      <c r="L21" s="16">
        <f t="shared" si="1"/>
        <v>8.3035714285714235</v>
      </c>
      <c r="M21" s="16">
        <v>8.3035714285714235</v>
      </c>
      <c r="S21" s="16">
        <f t="shared" si="2"/>
        <v>282.2680475932483</v>
      </c>
      <c r="T21" s="16">
        <f t="shared" si="2"/>
        <v>7544.4798457833831</v>
      </c>
      <c r="U21" s="16">
        <f t="shared" si="2"/>
        <v>7544.4798457833831</v>
      </c>
      <c r="V21" s="16">
        <f t="shared" si="2"/>
        <v>4038.2690596866946</v>
      </c>
      <c r="W21" s="16">
        <f t="shared" si="2"/>
        <v>4038.2690596866946</v>
      </c>
      <c r="X21" s="16">
        <f t="shared" si="3"/>
        <v>5278.6653568747515</v>
      </c>
      <c r="Y21" s="16">
        <v>5278.6653568747515</v>
      </c>
    </row>
    <row r="22" spans="1:25">
      <c r="A22" s="16" t="s">
        <v>57</v>
      </c>
      <c r="I22" s="16">
        <v>5.671428571428569</v>
      </c>
      <c r="J22" s="16">
        <f t="shared" si="0"/>
        <v>8.8809523809523849</v>
      </c>
      <c r="K22" s="16">
        <v>8.8809523809523849</v>
      </c>
      <c r="L22" s="16">
        <f t="shared" si="1"/>
        <v>8.3392857142857046</v>
      </c>
      <c r="M22" s="16">
        <v>8.3392857142857046</v>
      </c>
      <c r="S22" s="16">
        <f t="shared" si="2"/>
        <v>290.44916553545221</v>
      </c>
      <c r="T22" s="16">
        <f t="shared" si="2"/>
        <v>7193.6385587569694</v>
      </c>
      <c r="U22" s="16">
        <f t="shared" si="2"/>
        <v>7193.6385587569694</v>
      </c>
      <c r="V22" s="16">
        <f t="shared" si="2"/>
        <v>4185.0993169289677</v>
      </c>
      <c r="W22" s="16">
        <f t="shared" si="2"/>
        <v>4185.0993169289677</v>
      </c>
      <c r="X22" s="16">
        <f t="shared" si="3"/>
        <v>5278.6653568747515</v>
      </c>
      <c r="Y22" s="16">
        <v>5278.6653568747515</v>
      </c>
    </row>
    <row r="23" spans="1:25">
      <c r="A23" s="16" t="s">
        <v>58</v>
      </c>
      <c r="I23" s="16">
        <v>5.7000000000000028</v>
      </c>
      <c r="J23" s="16">
        <f t="shared" si="0"/>
        <v>8.8333333333333286</v>
      </c>
      <c r="K23" s="16">
        <v>8.8333333333333286</v>
      </c>
      <c r="L23" s="16">
        <f t="shared" si="1"/>
        <v>8.3750000000000036</v>
      </c>
      <c r="M23" s="16">
        <v>8.3750000000000036</v>
      </c>
      <c r="S23" s="16">
        <f t="shared" si="2"/>
        <v>298.86740096706109</v>
      </c>
      <c r="T23" s="16">
        <f t="shared" si="2"/>
        <v>6859.1124599473906</v>
      </c>
      <c r="U23" s="16">
        <f t="shared" si="2"/>
        <v>6859.1124599473906</v>
      </c>
      <c r="V23" s="16">
        <f t="shared" si="2"/>
        <v>4337.2682784832859</v>
      </c>
      <c r="W23" s="16">
        <f t="shared" si="2"/>
        <v>4337.2682784832859</v>
      </c>
      <c r="X23" s="16">
        <f t="shared" si="3"/>
        <v>5278.6653568747515</v>
      </c>
      <c r="Y23" s="16">
        <v>5278.6653568747515</v>
      </c>
    </row>
    <row r="24" spans="1:25">
      <c r="A24" s="16" t="s">
        <v>49</v>
      </c>
      <c r="I24" s="16">
        <v>5.7571428571428616</v>
      </c>
      <c r="J24" s="16">
        <f t="shared" si="0"/>
        <v>8.7380952380952319</v>
      </c>
      <c r="K24" s="16">
        <v>8.7380952380952319</v>
      </c>
      <c r="L24" s="16">
        <f t="shared" si="1"/>
        <v>8.4464285714285836</v>
      </c>
      <c r="M24" s="16">
        <v>8.4464285714285836</v>
      </c>
      <c r="S24" s="16">
        <f t="shared" si="2"/>
        <v>316.44291347322201</v>
      </c>
      <c r="T24" s="16">
        <f t="shared" si="2"/>
        <v>6236.0062853771014</v>
      </c>
      <c r="U24" s="16">
        <f t="shared" si="2"/>
        <v>6236.0062853771014</v>
      </c>
      <c r="V24" s="16">
        <f t="shared" si="2"/>
        <v>4658.4058272226339</v>
      </c>
      <c r="W24" s="16">
        <f t="shared" si="2"/>
        <v>4658.4058272226339</v>
      </c>
      <c r="X24" s="16">
        <f t="shared" si="3"/>
        <v>5278.6653568747515</v>
      </c>
      <c r="Y24" s="16">
        <v>5278.6653568747515</v>
      </c>
    </row>
    <row r="25" spans="1:25">
      <c r="I25" s="16">
        <v>5.7857142857142918</v>
      </c>
      <c r="J25" s="16">
        <f t="shared" si="0"/>
        <v>8.6904761904761809</v>
      </c>
      <c r="K25" s="16">
        <v>8.6904761904761809</v>
      </c>
      <c r="L25" s="16">
        <f t="shared" si="1"/>
        <v>8.4821428571428648</v>
      </c>
      <c r="M25" s="16">
        <v>8.4821428571428648</v>
      </c>
      <c r="S25" s="16">
        <f t="shared" si="2"/>
        <v>325.61453888096082</v>
      </c>
      <c r="T25" s="16">
        <f t="shared" si="2"/>
        <v>5946.0130034294671</v>
      </c>
      <c r="U25" s="16">
        <f t="shared" si="2"/>
        <v>5946.0130034294671</v>
      </c>
      <c r="V25" s="16">
        <f t="shared" si="2"/>
        <v>4827.7840721687671</v>
      </c>
      <c r="W25" s="16">
        <f t="shared" si="2"/>
        <v>4827.7840721687671</v>
      </c>
      <c r="X25" s="16">
        <f t="shared" si="3"/>
        <v>5278.6653568747515</v>
      </c>
      <c r="Y25" s="16">
        <v>5278.6653568747515</v>
      </c>
    </row>
    <row r="26" spans="1:25">
      <c r="I26" s="16">
        <v>5.842857142857139</v>
      </c>
      <c r="J26" s="16">
        <f t="shared" si="0"/>
        <v>8.595238095238102</v>
      </c>
      <c r="K26" s="16">
        <v>8.595238095238102</v>
      </c>
      <c r="L26" s="16">
        <f t="shared" si="1"/>
        <v>8.553571428571427</v>
      </c>
      <c r="M26" s="16">
        <v>8.553571428571427</v>
      </c>
      <c r="S26" s="16">
        <f t="shared" si="2"/>
        <v>344.7629718708796</v>
      </c>
      <c r="T26" s="16">
        <f t="shared" si="2"/>
        <v>5405.8560314967035</v>
      </c>
      <c r="U26" s="16">
        <f t="shared" si="2"/>
        <v>5405.8560314967035</v>
      </c>
      <c r="V26" s="16">
        <f t="shared" si="2"/>
        <v>5185.2401120614404</v>
      </c>
      <c r="W26" s="16">
        <f t="shared" si="2"/>
        <v>5185.2401120614404</v>
      </c>
      <c r="X26" s="16">
        <f t="shared" si="3"/>
        <v>5278.6653568747515</v>
      </c>
      <c r="Y26" s="16">
        <v>5278.6653568747515</v>
      </c>
    </row>
    <row r="27" spans="1:25">
      <c r="A27" s="16" t="s">
        <v>13</v>
      </c>
      <c r="I27" s="16">
        <v>5.8571428571428497</v>
      </c>
      <c r="J27" s="16">
        <f t="shared" si="0"/>
        <v>8.5714285714285836</v>
      </c>
      <c r="K27" s="16">
        <v>8.5714285714285836</v>
      </c>
      <c r="L27" s="16">
        <f t="shared" si="1"/>
        <v>8.5714285714285587</v>
      </c>
      <c r="M27" s="16">
        <v>8.5714285714285587</v>
      </c>
      <c r="S27" s="16">
        <f t="shared" si="2"/>
        <v>349.72350520172932</v>
      </c>
      <c r="T27" s="16">
        <f t="shared" si="2"/>
        <v>5278.665356874817</v>
      </c>
      <c r="U27" s="16">
        <f t="shared" si="2"/>
        <v>5278.665356874817</v>
      </c>
      <c r="V27" s="16">
        <f t="shared" si="2"/>
        <v>5278.6653568746851</v>
      </c>
      <c r="W27" s="16">
        <f t="shared" si="2"/>
        <v>5278.6653568746851</v>
      </c>
      <c r="X27" s="16">
        <f t="shared" si="3"/>
        <v>5278.6653568747515</v>
      </c>
      <c r="Y27" s="16">
        <v>5278.6653568747515</v>
      </c>
    </row>
    <row r="28" spans="1:25">
      <c r="A28" s="16" t="s">
        <v>14</v>
      </c>
      <c r="I28" s="16">
        <v>5.8571428571428701</v>
      </c>
      <c r="J28" s="16">
        <f t="shared" si="0"/>
        <v>8.5714285714285499</v>
      </c>
      <c r="K28" s="16">
        <v>8.5714285714285499</v>
      </c>
      <c r="L28" s="16">
        <f t="shared" si="1"/>
        <v>8.5714285714285943</v>
      </c>
      <c r="M28" s="16">
        <v>8.5714285714285943</v>
      </c>
      <c r="S28" s="16">
        <f t="shared" si="2"/>
        <v>349.72350520173649</v>
      </c>
      <c r="T28" s="16">
        <f t="shared" si="2"/>
        <v>5278.6653568746387</v>
      </c>
      <c r="U28" s="16">
        <f t="shared" si="2"/>
        <v>5278.6653568746387</v>
      </c>
      <c r="V28" s="16">
        <f t="shared" si="2"/>
        <v>5278.6653568748734</v>
      </c>
      <c r="W28" s="16">
        <f t="shared" si="2"/>
        <v>5278.6653568748734</v>
      </c>
      <c r="X28" s="16">
        <f t="shared" si="3"/>
        <v>-1</v>
      </c>
      <c r="Y28" s="16">
        <v>-1</v>
      </c>
    </row>
    <row r="29" spans="1:25">
      <c r="I29" s="16">
        <v>5.8714285714285692</v>
      </c>
      <c r="J29" s="16">
        <f t="shared" si="0"/>
        <v>8.547619047619051</v>
      </c>
      <c r="K29" s="16">
        <v>8.547619047619051</v>
      </c>
      <c r="L29" s="16">
        <f t="shared" si="1"/>
        <v>8.5892857142857082</v>
      </c>
      <c r="M29" s="16">
        <v>8.5892857142857082</v>
      </c>
      <c r="S29" s="16">
        <f t="shared" si="2"/>
        <v>354.75541189032111</v>
      </c>
      <c r="T29" s="16">
        <f t="shared" si="2"/>
        <v>5154.4672643002723</v>
      </c>
      <c r="U29" s="16">
        <f t="shared" si="2"/>
        <v>5154.4672643002723</v>
      </c>
      <c r="V29" s="16">
        <f t="shared" si="2"/>
        <v>5373.7738942993192</v>
      </c>
      <c r="W29" s="16">
        <f t="shared" si="2"/>
        <v>5373.7738942993192</v>
      </c>
      <c r="X29" s="16">
        <f t="shared" si="3"/>
        <v>-1</v>
      </c>
      <c r="Y29" s="16">
        <v>-1</v>
      </c>
    </row>
    <row r="30" spans="1:25">
      <c r="I30" s="16">
        <v>5.900000000000003</v>
      </c>
      <c r="J30" s="16">
        <f t="shared" si="0"/>
        <v>8.4999999999999947</v>
      </c>
      <c r="K30" s="16">
        <v>8.4999999999999947</v>
      </c>
      <c r="L30" s="16">
        <f t="shared" si="1"/>
        <v>8.6250000000000071</v>
      </c>
      <c r="M30" s="16">
        <v>8.6250000000000071</v>
      </c>
      <c r="S30" s="16">
        <f t="shared" si="2"/>
        <v>365.03746786532986</v>
      </c>
      <c r="T30" s="16">
        <f t="shared" si="2"/>
        <v>4914.768840299108</v>
      </c>
      <c r="U30" s="16">
        <f t="shared" si="2"/>
        <v>4914.768840299108</v>
      </c>
      <c r="V30" s="16">
        <f t="shared" si="2"/>
        <v>5569.1627085660439</v>
      </c>
      <c r="W30" s="16">
        <f t="shared" si="2"/>
        <v>5569.1627085660439</v>
      </c>
      <c r="X30" s="16">
        <f t="shared" si="3"/>
        <v>-1</v>
      </c>
      <c r="Y30" s="16">
        <v>-1</v>
      </c>
    </row>
    <row r="31" spans="1:25">
      <c r="I31" s="16">
        <v>5.9571428571428608</v>
      </c>
      <c r="J31" s="16">
        <f t="shared" si="0"/>
        <v>8.4047619047618998</v>
      </c>
      <c r="K31" s="16">
        <v>8.4047619047618998</v>
      </c>
      <c r="L31" s="16">
        <f t="shared" si="1"/>
        <v>8.6964285714285694</v>
      </c>
      <c r="M31" s="16">
        <v>8.6964285714285694</v>
      </c>
      <c r="S31" s="16">
        <f t="shared" si="2"/>
        <v>386.50424731643307</v>
      </c>
      <c r="T31" s="16">
        <f t="shared" si="2"/>
        <v>4468.2937564076474</v>
      </c>
      <c r="U31" s="16">
        <f t="shared" si="2"/>
        <v>4468.2937564076474</v>
      </c>
      <c r="V31" s="16">
        <f t="shared" si="2"/>
        <v>5981.5114834000606</v>
      </c>
      <c r="W31" s="16">
        <f t="shared" si="2"/>
        <v>5981.5114834000606</v>
      </c>
      <c r="X31" s="16">
        <f t="shared" si="3"/>
        <v>-1</v>
      </c>
      <c r="Y31" s="16">
        <v>-1</v>
      </c>
    </row>
    <row r="32" spans="1:25">
      <c r="I32" s="16">
        <v>5.985714285714292</v>
      </c>
      <c r="J32" s="16">
        <f t="shared" si="0"/>
        <v>8.357142857142847</v>
      </c>
      <c r="K32" s="16">
        <v>8.357142857142847</v>
      </c>
      <c r="L32" s="16">
        <f t="shared" si="1"/>
        <v>8.7321428571428683</v>
      </c>
      <c r="M32" s="16">
        <v>8.7321428571428683</v>
      </c>
      <c r="S32" s="16">
        <f t="shared" si="2"/>
        <v>397.70649588625747</v>
      </c>
      <c r="T32" s="16">
        <f t="shared" si="2"/>
        <v>4260.5044900361063</v>
      </c>
      <c r="U32" s="16">
        <f t="shared" si="2"/>
        <v>4260.5044900361063</v>
      </c>
      <c r="V32" s="16">
        <f t="shared" si="2"/>
        <v>6198.9974549449644</v>
      </c>
      <c r="W32" s="16">
        <f t="shared" si="2"/>
        <v>6198.9974549449644</v>
      </c>
      <c r="X32" s="16">
        <f t="shared" si="3"/>
        <v>-1</v>
      </c>
      <c r="Y32" s="16">
        <v>-1</v>
      </c>
    </row>
    <row r="33" spans="9:25">
      <c r="I33" s="16">
        <v>6.0428571428571392</v>
      </c>
      <c r="J33" s="16">
        <f t="shared" si="0"/>
        <v>8.2619047619047681</v>
      </c>
      <c r="K33" s="16">
        <v>8.2619047619047681</v>
      </c>
      <c r="L33" s="16">
        <f t="shared" si="1"/>
        <v>8.8035714285714306</v>
      </c>
      <c r="M33" s="16">
        <v>8.8035714285714306</v>
      </c>
      <c r="S33" s="16">
        <f t="shared" si="2"/>
        <v>421.09444475458952</v>
      </c>
      <c r="T33" s="16">
        <f t="shared" si="2"/>
        <v>3873.4651070215541</v>
      </c>
      <c r="U33" s="16">
        <f t="shared" si="2"/>
        <v>3873.4651070215541</v>
      </c>
      <c r="V33" s="16">
        <f t="shared" si="2"/>
        <v>6657.9800955157061</v>
      </c>
      <c r="W33" s="16">
        <f t="shared" si="2"/>
        <v>6657.9800955157061</v>
      </c>
      <c r="X33" s="16">
        <f t="shared" si="3"/>
        <v>-1</v>
      </c>
      <c r="Y33" s="16">
        <v>-1</v>
      </c>
    </row>
    <row r="34" spans="9:25">
      <c r="I34" s="16">
        <v>6.0714285714285694</v>
      </c>
      <c r="J34" s="16">
        <f t="shared" si="0"/>
        <v>8.2142857142857189</v>
      </c>
      <c r="K34" s="16">
        <v>8.2142857142857189</v>
      </c>
      <c r="L34" s="16">
        <f t="shared" si="1"/>
        <v>8.8392857142857117</v>
      </c>
      <c r="M34" s="16">
        <v>8.8392857142857117</v>
      </c>
      <c r="S34" s="16">
        <f t="shared" si="2"/>
        <v>433.29923855508542</v>
      </c>
      <c r="T34" s="16">
        <f t="shared" si="2"/>
        <v>3693.3371841987728</v>
      </c>
      <c r="U34" s="16">
        <f t="shared" si="2"/>
        <v>3693.3371841987728</v>
      </c>
      <c r="V34" s="16">
        <f t="shared" si="2"/>
        <v>6900.0622638134155</v>
      </c>
      <c r="W34" s="16">
        <f t="shared" si="2"/>
        <v>6900.0622638134155</v>
      </c>
      <c r="X34" s="16">
        <f t="shared" si="3"/>
        <v>-1</v>
      </c>
      <c r="Y34" s="16">
        <v>-1</v>
      </c>
    </row>
    <row r="35" spans="9:25">
      <c r="I35" s="16">
        <v>6.1000000000000032</v>
      </c>
      <c r="J35" s="16">
        <f t="shared" si="0"/>
        <v>8.1666666666666625</v>
      </c>
      <c r="K35" s="16">
        <v>8.1666666666666625</v>
      </c>
      <c r="L35" s="16">
        <f t="shared" si="1"/>
        <v>8.8750000000000107</v>
      </c>
      <c r="M35" s="16">
        <v>8.8750000000000107</v>
      </c>
      <c r="S35" s="16">
        <f t="shared" si="2"/>
        <v>445.85777008251836</v>
      </c>
      <c r="T35" s="16">
        <f t="shared" si="2"/>
        <v>3521.5857583067464</v>
      </c>
      <c r="U35" s="16">
        <f t="shared" si="2"/>
        <v>3521.5857583067464</v>
      </c>
      <c r="V35" s="16">
        <f t="shared" si="2"/>
        <v>7150.9464674683704</v>
      </c>
      <c r="W35" s="16">
        <f t="shared" si="2"/>
        <v>7150.9464674683704</v>
      </c>
      <c r="X35" s="16">
        <f t="shared" si="3"/>
        <v>-1</v>
      </c>
      <c r="Y35" s="16">
        <v>-1</v>
      </c>
    </row>
    <row r="36" spans="9:25">
      <c r="I36" s="16">
        <v>6.1428571428571299</v>
      </c>
      <c r="J36" s="16">
        <f t="shared" si="0"/>
        <v>8.095238095238118</v>
      </c>
      <c r="K36" s="16">
        <v>8.095238095238118</v>
      </c>
      <c r="L36" s="16">
        <f t="shared" si="1"/>
        <v>8.9285714285714057</v>
      </c>
      <c r="M36" s="16">
        <v>8.9285714285714057</v>
      </c>
      <c r="S36" s="16">
        <f t="shared" si="2"/>
        <v>465.38133410598044</v>
      </c>
      <c r="T36" s="16">
        <f t="shared" si="2"/>
        <v>3278.8174250952666</v>
      </c>
      <c r="U36" s="16">
        <f t="shared" si="2"/>
        <v>3278.8174250952666</v>
      </c>
      <c r="V36" s="16">
        <f t="shared" si="2"/>
        <v>7544.4798457831548</v>
      </c>
      <c r="W36" s="16">
        <f t="shared" si="2"/>
        <v>7544.4798457831548</v>
      </c>
      <c r="X36" s="16">
        <f t="shared" si="3"/>
        <v>-1</v>
      </c>
      <c r="Y36" s="16">
        <v>-1</v>
      </c>
    </row>
    <row r="37" spans="9:25">
      <c r="I37" s="16">
        <v>6.1428571428571503</v>
      </c>
      <c r="J37" s="16">
        <f t="shared" si="0"/>
        <v>8.0952380952380825</v>
      </c>
      <c r="K37" s="16">
        <v>8.0952380952380825</v>
      </c>
      <c r="L37" s="16">
        <f t="shared" si="1"/>
        <v>8.9285714285714413</v>
      </c>
      <c r="M37" s="16">
        <v>8.9285714285714413</v>
      </c>
      <c r="S37" s="16">
        <f t="shared" si="2"/>
        <v>465.38133410598994</v>
      </c>
      <c r="T37" s="16">
        <f t="shared" si="2"/>
        <v>3278.8174250951502</v>
      </c>
      <c r="U37" s="16">
        <f t="shared" si="2"/>
        <v>3278.8174250951502</v>
      </c>
      <c r="V37" s="16">
        <f t="shared" si="2"/>
        <v>7544.4798457834231</v>
      </c>
      <c r="W37" s="16">
        <f t="shared" si="2"/>
        <v>7544.4798457834231</v>
      </c>
      <c r="X37" s="16">
        <f t="shared" si="3"/>
        <v>-1</v>
      </c>
      <c r="Y37" s="16">
        <v>-1</v>
      </c>
    </row>
    <row r="38" spans="9:25">
      <c r="I38" s="16">
        <v>6.157142857142861</v>
      </c>
      <c r="J38" s="16">
        <f t="shared" si="0"/>
        <v>8.0714285714285658</v>
      </c>
      <c r="K38" s="16">
        <v>8.0714285714285658</v>
      </c>
      <c r="L38" s="16">
        <f t="shared" si="1"/>
        <v>8.946428571428573</v>
      </c>
      <c r="M38" s="16">
        <v>8.946428571428573</v>
      </c>
      <c r="S38" s="16">
        <f t="shared" si="2"/>
        <v>472.07735371291187</v>
      </c>
      <c r="T38" s="16">
        <f t="shared" si="2"/>
        <v>3201.6723813074491</v>
      </c>
      <c r="U38" s="16">
        <f t="shared" si="2"/>
        <v>3201.6723813074491</v>
      </c>
      <c r="V38" s="16">
        <f t="shared" si="2"/>
        <v>7680.4127748953006</v>
      </c>
      <c r="W38" s="16">
        <f t="shared" si="2"/>
        <v>7680.4127748953006</v>
      </c>
      <c r="X38" s="16">
        <f t="shared" si="3"/>
        <v>-1</v>
      </c>
      <c r="Y38" s="16">
        <v>-1</v>
      </c>
    </row>
    <row r="39" spans="9:25">
      <c r="I39" s="16">
        <v>6.1857142857142922</v>
      </c>
      <c r="J39" s="16">
        <f t="shared" si="0"/>
        <v>8.0238095238095131</v>
      </c>
      <c r="K39" s="16">
        <v>8.0238095238095131</v>
      </c>
      <c r="L39" s="16">
        <f t="shared" si="1"/>
        <v>8.9821428571428719</v>
      </c>
      <c r="M39" s="16">
        <v>8.9821428571428719</v>
      </c>
      <c r="S39" s="16">
        <f t="shared" si="2"/>
        <v>485.75981101369121</v>
      </c>
      <c r="T39" s="16">
        <f t="shared" si="2"/>
        <v>3052.7848659510828</v>
      </c>
      <c r="U39" s="16">
        <f t="shared" si="2"/>
        <v>3052.7848659510828</v>
      </c>
      <c r="V39" s="16">
        <f t="shared" si="2"/>
        <v>7959.6702901319859</v>
      </c>
      <c r="W39" s="16">
        <f t="shared" si="2"/>
        <v>7959.6702901319859</v>
      </c>
      <c r="X39" s="16">
        <f t="shared" si="3"/>
        <v>-1</v>
      </c>
      <c r="Y39" s="16">
        <v>-1</v>
      </c>
    </row>
    <row r="40" spans="9:25">
      <c r="I40" s="16">
        <v>6.1999999999999904</v>
      </c>
      <c r="J40" s="16">
        <f t="shared" si="0"/>
        <v>8.000000000000016</v>
      </c>
      <c r="K40" s="16">
        <v>8.000000000000016</v>
      </c>
      <c r="L40" s="16">
        <f t="shared" si="1"/>
        <v>8.9999999999999858</v>
      </c>
      <c r="M40" s="16">
        <v>8.9999999999999858</v>
      </c>
      <c r="S40" s="16">
        <f t="shared" si="2"/>
        <v>492.74904109325155</v>
      </c>
      <c r="T40" s="16">
        <f t="shared" si="2"/>
        <v>2980.9579870417761</v>
      </c>
      <c r="U40" s="16">
        <f t="shared" si="2"/>
        <v>2980.9579870417761</v>
      </c>
      <c r="V40" s="16">
        <f t="shared" si="2"/>
        <v>8103.0839275752687</v>
      </c>
      <c r="W40" s="16">
        <f t="shared" si="2"/>
        <v>8103.0839275752687</v>
      </c>
      <c r="X40" s="16">
        <f t="shared" si="3"/>
        <v>-1</v>
      </c>
      <c r="Y40" s="16">
        <v>-1</v>
      </c>
    </row>
    <row r="41" spans="9:25">
      <c r="I41" s="16">
        <v>6.2000000001000002</v>
      </c>
      <c r="J41" s="16">
        <f t="shared" si="0"/>
        <v>7.9999999998333333</v>
      </c>
      <c r="K41" s="16">
        <v>7.9999999998333333</v>
      </c>
      <c r="L41" s="16">
        <f t="shared" si="1"/>
        <v>9.0000000001250058</v>
      </c>
      <c r="M41" s="16">
        <v>9.0000000001250058</v>
      </c>
      <c r="S41" s="16">
        <f t="shared" si="2"/>
        <v>492.74904114253127</v>
      </c>
      <c r="T41" s="16">
        <f t="shared" si="2"/>
        <v>2980.9579865449018</v>
      </c>
      <c r="U41" s="16">
        <f t="shared" si="2"/>
        <v>2980.9579865449018</v>
      </c>
      <c r="V41" s="16">
        <f t="shared" si="2"/>
        <v>8103.0839285883167</v>
      </c>
      <c r="W41" s="16">
        <f t="shared" si="2"/>
        <v>8103.0839285883167</v>
      </c>
      <c r="X41" s="16">
        <f t="shared" si="3"/>
        <v>-1</v>
      </c>
      <c r="Y41" s="16">
        <v>-1</v>
      </c>
    </row>
    <row r="42" spans="9:25">
      <c r="I42" s="16">
        <v>6.2428571428571384</v>
      </c>
      <c r="J42" s="16">
        <f t="shared" si="0"/>
        <v>7.9285714285714359</v>
      </c>
      <c r="K42" s="16">
        <v>7.9285714285714359</v>
      </c>
      <c r="L42" s="16">
        <f t="shared" si="1"/>
        <v>9.0535714285714164</v>
      </c>
      <c r="M42" s="16">
        <v>9.0535714285714164</v>
      </c>
      <c r="S42" s="16">
        <f t="shared" si="2"/>
        <v>514.32591626918054</v>
      </c>
      <c r="T42" s="16">
        <f t="shared" si="2"/>
        <v>2775.4590295960002</v>
      </c>
      <c r="U42" s="16">
        <f t="shared" si="2"/>
        <v>2775.4590295960002</v>
      </c>
      <c r="V42" s="16">
        <f t="shared" si="2"/>
        <v>8549.0156664431215</v>
      </c>
      <c r="W42" s="16">
        <f t="shared" si="2"/>
        <v>8549.0156664431215</v>
      </c>
      <c r="X42" s="16">
        <f t="shared" si="3"/>
        <v>-1</v>
      </c>
      <c r="Y42" s="16">
        <v>-1</v>
      </c>
    </row>
    <row r="43" spans="9:25">
      <c r="I43" s="16">
        <v>6.2714285714285696</v>
      </c>
      <c r="J43" s="16">
        <f t="shared" si="0"/>
        <v>7.880952380952384</v>
      </c>
      <c r="K43" s="16">
        <v>7.880952380952384</v>
      </c>
      <c r="L43" s="16">
        <f t="shared" si="1"/>
        <v>9.0892857142857153</v>
      </c>
      <c r="M43" s="16">
        <v>9.0892857142857153</v>
      </c>
      <c r="S43" s="16">
        <f t="shared" si="2"/>
        <v>529.23288507988286</v>
      </c>
      <c r="T43" s="16">
        <f t="shared" si="2"/>
        <v>2646.3917329848514</v>
      </c>
      <c r="U43" s="16">
        <f t="shared" si="2"/>
        <v>2646.3917329848514</v>
      </c>
      <c r="V43" s="16">
        <f t="shared" si="2"/>
        <v>8859.8553234644132</v>
      </c>
      <c r="W43" s="16">
        <f t="shared" si="2"/>
        <v>8859.8553234644132</v>
      </c>
      <c r="X43" s="16">
        <f t="shared" si="3"/>
        <v>-1</v>
      </c>
      <c r="Y43" s="16">
        <v>-1</v>
      </c>
    </row>
    <row r="44" spans="9:25">
      <c r="I44" s="16">
        <v>6.2857142857142803</v>
      </c>
      <c r="J44" s="16">
        <f t="shared" si="0"/>
        <v>7.8571428571428665</v>
      </c>
      <c r="K44" s="16">
        <v>7.8571428571428665</v>
      </c>
      <c r="L44" s="16">
        <f t="shared" si="1"/>
        <v>9.107142857142847</v>
      </c>
      <c r="M44" s="16">
        <v>9.107142857142847</v>
      </c>
      <c r="S44" s="16">
        <f t="shared" si="2"/>
        <v>536.84761630224784</v>
      </c>
      <c r="T44" s="16">
        <f t="shared" si="2"/>
        <v>2584.1265990502866</v>
      </c>
      <c r="U44" s="16">
        <f t="shared" si="2"/>
        <v>2584.1265990502866</v>
      </c>
      <c r="V44" s="16">
        <f t="shared" si="2"/>
        <v>9019.4880761848126</v>
      </c>
      <c r="W44" s="16">
        <f t="shared" si="2"/>
        <v>9019.4880761848126</v>
      </c>
      <c r="X44" s="16">
        <f t="shared" si="3"/>
        <v>-1</v>
      </c>
      <c r="Y44" s="16">
        <v>-1</v>
      </c>
    </row>
    <row r="45" spans="9:25">
      <c r="I45" s="16">
        <v>6.2857142857142998</v>
      </c>
      <c r="J45" s="16">
        <f t="shared" si="0"/>
        <v>7.8571428571428337</v>
      </c>
      <c r="K45" s="16">
        <v>7.8571428571428337</v>
      </c>
      <c r="L45" s="16">
        <f t="shared" si="1"/>
        <v>9.1071428571428825</v>
      </c>
      <c r="M45" s="16">
        <v>9.1071428571428825</v>
      </c>
      <c r="S45" s="16">
        <f t="shared" si="2"/>
        <v>536.8476163022583</v>
      </c>
      <c r="T45" s="16">
        <f t="shared" si="2"/>
        <v>2584.126599050202</v>
      </c>
      <c r="U45" s="16">
        <f t="shared" si="2"/>
        <v>2584.126599050202</v>
      </c>
      <c r="V45" s="16">
        <f t="shared" si="2"/>
        <v>9019.4880761851327</v>
      </c>
      <c r="W45" s="16">
        <f t="shared" si="2"/>
        <v>9019.4880761851327</v>
      </c>
      <c r="X45" s="16">
        <f t="shared" si="3"/>
        <v>-1</v>
      </c>
      <c r="Y45" s="16">
        <v>-1</v>
      </c>
    </row>
    <row r="46" spans="9:25">
      <c r="I46" s="16">
        <v>6.3000000000000025</v>
      </c>
      <c r="J46" s="16">
        <f t="shared" si="0"/>
        <v>7.8333333333333295</v>
      </c>
      <c r="K46" s="16">
        <v>7.8333333333333295</v>
      </c>
      <c r="L46" s="16">
        <f t="shared" si="1"/>
        <v>9.1249999999999964</v>
      </c>
      <c r="M46" s="16">
        <v>9.1249999999999964</v>
      </c>
      <c r="S46" s="16">
        <f t="shared" si="2"/>
        <v>544.57191012593034</v>
      </c>
      <c r="T46" s="16">
        <f t="shared" si="2"/>
        <v>2523.3264586975251</v>
      </c>
      <c r="U46" s="16">
        <f t="shared" si="2"/>
        <v>2523.3264586975251</v>
      </c>
      <c r="V46" s="16">
        <f t="shared" si="2"/>
        <v>9181.9970176026764</v>
      </c>
      <c r="W46" s="16">
        <f t="shared" si="2"/>
        <v>9181.9970176026764</v>
      </c>
      <c r="X46" s="16">
        <f t="shared" si="3"/>
        <v>-1</v>
      </c>
      <c r="Y46" s="16">
        <v>-1</v>
      </c>
    </row>
    <row r="47" spans="9:25">
      <c r="I47" s="16">
        <v>6.3571428571428612</v>
      </c>
      <c r="J47" s="16">
        <f t="shared" si="0"/>
        <v>7.7380952380952319</v>
      </c>
      <c r="K47" s="16">
        <v>7.7380952380952319</v>
      </c>
      <c r="L47" s="16">
        <f t="shared" si="1"/>
        <v>9.1964285714285765</v>
      </c>
      <c r="M47" s="16">
        <v>9.1964285714285765</v>
      </c>
      <c r="S47" s="16">
        <f t="shared" si="2"/>
        <v>576.59658188990477</v>
      </c>
      <c r="T47" s="16">
        <f t="shared" si="2"/>
        <v>2294.09850740613</v>
      </c>
      <c r="U47" s="16">
        <f t="shared" si="2"/>
        <v>2294.09850740613</v>
      </c>
      <c r="V47" s="16">
        <f t="shared" si="2"/>
        <v>9861.8452136188262</v>
      </c>
      <c r="W47" s="16">
        <f t="shared" si="2"/>
        <v>9861.8452136188262</v>
      </c>
      <c r="X47" s="16">
        <f t="shared" si="3"/>
        <v>-1</v>
      </c>
      <c r="Y47" s="16">
        <v>-1</v>
      </c>
    </row>
    <row r="48" spans="9:25">
      <c r="I48" s="16">
        <v>6.3857142857142914</v>
      </c>
      <c r="J48" s="16">
        <f t="shared" si="0"/>
        <v>7.6904761904761809</v>
      </c>
      <c r="K48" s="16">
        <v>7.6904761904761809</v>
      </c>
      <c r="L48" s="16">
        <f t="shared" si="1"/>
        <v>9.2321428571428577</v>
      </c>
      <c r="M48" s="16">
        <v>9.2321428571428577</v>
      </c>
      <c r="S48" s="16">
        <f t="shared" si="2"/>
        <v>593.30837297548487</v>
      </c>
      <c r="T48" s="16">
        <f t="shared" si="2"/>
        <v>2187.4159408997616</v>
      </c>
      <c r="U48" s="16">
        <f t="shared" si="2"/>
        <v>2187.4159408997616</v>
      </c>
      <c r="V48" s="16">
        <f t="shared" si="2"/>
        <v>10220.418960983614</v>
      </c>
      <c r="W48" s="16">
        <f t="shared" si="2"/>
        <v>10220.418960983614</v>
      </c>
      <c r="X48" s="16">
        <f t="shared" si="3"/>
        <v>-1</v>
      </c>
      <c r="Y48" s="16">
        <v>-1</v>
      </c>
    </row>
    <row r="49" spans="9:25">
      <c r="I49" s="16">
        <v>6.4428571428571386</v>
      </c>
      <c r="J49" s="16">
        <f t="shared" si="0"/>
        <v>7.5952380952381029</v>
      </c>
      <c r="K49" s="16">
        <v>7.5952380952381029</v>
      </c>
      <c r="L49" s="16">
        <f t="shared" si="1"/>
        <v>9.3035714285714199</v>
      </c>
      <c r="M49" s="16">
        <v>9.3035714285714199</v>
      </c>
      <c r="S49" s="16">
        <f t="shared" si="2"/>
        <v>628.19909272443374</v>
      </c>
      <c r="T49" s="16">
        <f t="shared" si="2"/>
        <v>1988.70329592028</v>
      </c>
      <c r="U49" s="16">
        <f t="shared" si="2"/>
        <v>1988.70329592028</v>
      </c>
      <c r="V49" s="16">
        <f t="shared" si="2"/>
        <v>10977.153403374698</v>
      </c>
      <c r="W49" s="16">
        <f t="shared" si="2"/>
        <v>10977.153403374698</v>
      </c>
      <c r="X49" s="16">
        <f t="shared" si="3"/>
        <v>-1</v>
      </c>
      <c r="Y49" s="16">
        <v>-1</v>
      </c>
    </row>
    <row r="50" spans="9:25">
      <c r="I50" s="16">
        <v>6.4714285714285698</v>
      </c>
      <c r="J50" s="16">
        <f t="shared" si="0"/>
        <v>7.547619047619051</v>
      </c>
      <c r="K50" s="16">
        <v>7.547619047619051</v>
      </c>
      <c r="L50" s="16">
        <f t="shared" si="1"/>
        <v>9.3392857142857189</v>
      </c>
      <c r="M50" s="16">
        <v>9.3392857142857189</v>
      </c>
      <c r="S50" s="16">
        <f t="shared" si="2"/>
        <v>646.40650554563319</v>
      </c>
      <c r="T50" s="16">
        <f t="shared" si="2"/>
        <v>1896.2225367272772</v>
      </c>
      <c r="U50" s="16">
        <f t="shared" si="2"/>
        <v>1896.2225367272772</v>
      </c>
      <c r="V50" s="16">
        <f t="shared" si="2"/>
        <v>11376.279423504538</v>
      </c>
      <c r="W50" s="16">
        <f t="shared" si="2"/>
        <v>11376.279423504538</v>
      </c>
      <c r="X50" s="16">
        <f t="shared" si="3"/>
        <v>-1</v>
      </c>
      <c r="Y50" s="16">
        <v>-1</v>
      </c>
    </row>
    <row r="51" spans="9:25">
      <c r="I51" s="16">
        <v>6.5000000000000027</v>
      </c>
      <c r="J51" s="16">
        <f t="shared" si="0"/>
        <v>7.4999999999999956</v>
      </c>
      <c r="K51" s="16">
        <v>7.4999999999999956</v>
      </c>
      <c r="L51" s="16">
        <f t="shared" si="1"/>
        <v>9.375</v>
      </c>
      <c r="M51" s="16">
        <v>9.375</v>
      </c>
      <c r="S51" s="16">
        <f t="shared" si="2"/>
        <v>665.14163304436363</v>
      </c>
      <c r="T51" s="16">
        <f t="shared" si="2"/>
        <v>1808.0424144560552</v>
      </c>
      <c r="U51" s="16">
        <f t="shared" si="2"/>
        <v>1808.0424144560552</v>
      </c>
      <c r="V51" s="16">
        <f t="shared" si="2"/>
        <v>11789.917546552919</v>
      </c>
      <c r="W51" s="16">
        <f t="shared" si="2"/>
        <v>11789.917546552919</v>
      </c>
      <c r="X51" s="16">
        <f t="shared" si="3"/>
        <v>-1</v>
      </c>
      <c r="Y51" s="16">
        <v>-1</v>
      </c>
    </row>
    <row r="52" spans="9:25">
      <c r="I52" s="16">
        <v>6.5571428571428614</v>
      </c>
      <c r="J52" s="16">
        <f t="shared" si="0"/>
        <v>7.404761904761898</v>
      </c>
      <c r="K52" s="16">
        <v>7.404761904761898</v>
      </c>
      <c r="L52" s="16">
        <f t="shared" si="1"/>
        <v>9.4464285714285801</v>
      </c>
      <c r="M52" s="16">
        <v>9.4464285714285801</v>
      </c>
      <c r="S52" s="16">
        <f t="shared" ref="S52:S63" si="4">EXP(I52)</f>
        <v>704.25665546605603</v>
      </c>
      <c r="T52" s="16">
        <f t="shared" ref="T52:T63" si="5">EXP(J52)</f>
        <v>1643.7934100970872</v>
      </c>
      <c r="U52" s="16">
        <f t="shared" ref="U52:U63" si="6">EXP(K52)</f>
        <v>1643.7934100970872</v>
      </c>
      <c r="V52" s="16">
        <f t="shared" ref="V52:V63" si="7">EXP(L52)</f>
        <v>12662.859909726967</v>
      </c>
      <c r="W52" s="16">
        <f t="shared" ref="W52:W63" si="8">EXP(M52)</f>
        <v>12662.859909726967</v>
      </c>
      <c r="X52" s="16">
        <f t="shared" ref="X52:X63" si="9">IF(I52&gt;$E$7,-1,$E$9)</f>
        <v>-1</v>
      </c>
      <c r="Y52" s="16">
        <v>-1</v>
      </c>
    </row>
    <row r="53" spans="9:25">
      <c r="I53" s="16">
        <v>6.5857142857142916</v>
      </c>
      <c r="J53" s="16">
        <f t="shared" si="0"/>
        <v>7.3571428571428479</v>
      </c>
      <c r="K53" s="16">
        <v>7.3571428571428479</v>
      </c>
      <c r="L53" s="16">
        <f t="shared" si="1"/>
        <v>9.4821428571428612</v>
      </c>
      <c r="M53" s="16">
        <v>9.4821428571428612</v>
      </c>
      <c r="S53" s="16">
        <f t="shared" si="4"/>
        <v>724.66848319178007</v>
      </c>
      <c r="T53" s="16">
        <f t="shared" si="5"/>
        <v>1567.352010902905</v>
      </c>
      <c r="U53" s="16">
        <f t="shared" si="6"/>
        <v>1567.352010902905</v>
      </c>
      <c r="V53" s="16">
        <f t="shared" si="7"/>
        <v>13123.277715100325</v>
      </c>
      <c r="W53" s="16">
        <f t="shared" si="8"/>
        <v>13123.277715100325</v>
      </c>
      <c r="X53" s="16">
        <f t="shared" si="9"/>
        <v>-1</v>
      </c>
      <c r="Y53" s="16">
        <v>-1</v>
      </c>
    </row>
    <row r="54" spans="9:25">
      <c r="I54" s="16">
        <v>6.6428571428571388</v>
      </c>
      <c r="J54" s="16">
        <f t="shared" si="0"/>
        <v>7.261904761904769</v>
      </c>
      <c r="K54" s="16">
        <v>7.261904761904769</v>
      </c>
      <c r="L54" s="16">
        <f t="shared" si="1"/>
        <v>9.5535714285714235</v>
      </c>
      <c r="M54" s="16">
        <v>9.5535714285714235</v>
      </c>
      <c r="S54" s="16">
        <f t="shared" si="4"/>
        <v>767.28410452733976</v>
      </c>
      <c r="T54" s="16">
        <f t="shared" si="5"/>
        <v>1424.9681789681715</v>
      </c>
      <c r="U54" s="16">
        <f t="shared" si="6"/>
        <v>1424.9681789681715</v>
      </c>
      <c r="V54" s="16">
        <f t="shared" si="7"/>
        <v>14094.943972813506</v>
      </c>
      <c r="W54" s="16">
        <f t="shared" si="8"/>
        <v>14094.943972813506</v>
      </c>
      <c r="X54" s="16">
        <f t="shared" si="9"/>
        <v>-1</v>
      </c>
      <c r="Y54" s="16">
        <v>-1</v>
      </c>
    </row>
    <row r="55" spans="9:25">
      <c r="I55" s="16">
        <v>6.7000000000000028</v>
      </c>
      <c r="J55" s="16">
        <f t="shared" si="0"/>
        <v>7.1666666666666625</v>
      </c>
      <c r="K55" s="16">
        <v>7.1666666666666625</v>
      </c>
      <c r="L55" s="16">
        <f t="shared" si="1"/>
        <v>9.6250000000000036</v>
      </c>
      <c r="M55" s="16">
        <v>9.6250000000000036</v>
      </c>
      <c r="S55" s="16">
        <f t="shared" si="4"/>
        <v>812.40582516754546</v>
      </c>
      <c r="T55" s="16">
        <f t="shared" si="5"/>
        <v>1295.5190008031959</v>
      </c>
      <c r="U55" s="16">
        <f t="shared" si="6"/>
        <v>1295.5190008031959</v>
      </c>
      <c r="V55" s="16">
        <f t="shared" si="7"/>
        <v>15138.55379042678</v>
      </c>
      <c r="W55" s="16">
        <f t="shared" si="8"/>
        <v>15138.55379042678</v>
      </c>
      <c r="X55" s="16">
        <f t="shared" si="9"/>
        <v>-1</v>
      </c>
      <c r="Y55" s="16">
        <v>-1</v>
      </c>
    </row>
    <row r="56" spans="9:25">
      <c r="I56" s="16">
        <v>6.7571428571428616</v>
      </c>
      <c r="J56" s="16">
        <f t="shared" si="0"/>
        <v>7.0714285714285641</v>
      </c>
      <c r="K56" s="16">
        <v>7.0714285714285641</v>
      </c>
      <c r="L56" s="16">
        <f t="shared" si="1"/>
        <v>9.6964285714285836</v>
      </c>
      <c r="M56" s="16">
        <v>9.6964285714285836</v>
      </c>
      <c r="S56" s="16">
        <f t="shared" si="4"/>
        <v>860.18102143889746</v>
      </c>
      <c r="T56" s="16">
        <f t="shared" si="5"/>
        <v>1177.8294464494234</v>
      </c>
      <c r="U56" s="16">
        <f t="shared" si="6"/>
        <v>1177.8294464494234</v>
      </c>
      <c r="V56" s="16">
        <f t="shared" si="7"/>
        <v>16259.433972045723</v>
      </c>
      <c r="W56" s="16">
        <f t="shared" si="8"/>
        <v>16259.433972045723</v>
      </c>
      <c r="X56" s="16">
        <f t="shared" si="9"/>
        <v>-1</v>
      </c>
      <c r="Y56" s="16">
        <v>-1</v>
      </c>
    </row>
    <row r="57" spans="9:25">
      <c r="I57" s="16">
        <v>6.7857142857142918</v>
      </c>
      <c r="J57" s="16">
        <f t="shared" si="0"/>
        <v>7.023809523809514</v>
      </c>
      <c r="K57" s="16">
        <v>7.023809523809514</v>
      </c>
      <c r="L57" s="16">
        <f t="shared" si="1"/>
        <v>9.7321428571428648</v>
      </c>
      <c r="M57" s="16">
        <v>9.7321428571428648</v>
      </c>
      <c r="S57" s="16">
        <f t="shared" si="4"/>
        <v>885.11208412218707</v>
      </c>
      <c r="T57" s="16">
        <f t="shared" si="5"/>
        <v>1123.0567905027219</v>
      </c>
      <c r="U57" s="16">
        <f t="shared" si="6"/>
        <v>1123.0567905027219</v>
      </c>
      <c r="V57" s="16">
        <f t="shared" si="7"/>
        <v>16850.622136440707</v>
      </c>
      <c r="W57" s="16">
        <f t="shared" si="8"/>
        <v>16850.622136440707</v>
      </c>
      <c r="X57" s="16">
        <f t="shared" si="9"/>
        <v>-1</v>
      </c>
      <c r="Y57" s="16">
        <v>-1</v>
      </c>
    </row>
    <row r="58" spans="9:25">
      <c r="I58" s="16">
        <v>6.842857142857139</v>
      </c>
      <c r="J58" s="16">
        <f t="shared" si="0"/>
        <v>6.928571428571435</v>
      </c>
      <c r="K58" s="16">
        <v>6.928571428571435</v>
      </c>
      <c r="L58" s="16">
        <f t="shared" si="1"/>
        <v>9.803571428571427</v>
      </c>
      <c r="M58" s="16">
        <v>9.803571428571427</v>
      </c>
      <c r="S58" s="16">
        <f t="shared" si="4"/>
        <v>937.16292156214899</v>
      </c>
      <c r="T58" s="16">
        <f t="shared" si="5"/>
        <v>1021.0343168020092</v>
      </c>
      <c r="U58" s="16">
        <f t="shared" si="6"/>
        <v>1021.0343168020092</v>
      </c>
      <c r="V58" s="16">
        <f t="shared" si="7"/>
        <v>18098.266307882299</v>
      </c>
      <c r="W58" s="16">
        <f t="shared" si="8"/>
        <v>18098.266307882299</v>
      </c>
      <c r="X58" s="16">
        <f t="shared" si="9"/>
        <v>-1</v>
      </c>
      <c r="Y58" s="16">
        <v>-1</v>
      </c>
    </row>
    <row r="59" spans="9:25">
      <c r="I59" s="16">
        <v>6.900000000000003</v>
      </c>
      <c r="J59" s="16">
        <f t="shared" si="0"/>
        <v>6.8333333333333286</v>
      </c>
      <c r="K59" s="16">
        <v>6.8333333333333286</v>
      </c>
      <c r="L59" s="16">
        <f t="shared" si="1"/>
        <v>9.8750000000000071</v>
      </c>
      <c r="M59" s="16">
        <v>9.8750000000000071</v>
      </c>
      <c r="S59" s="16">
        <f t="shared" si="4"/>
        <v>992.27471560502886</v>
      </c>
      <c r="T59" s="16">
        <f t="shared" si="5"/>
        <v>928.27992751875934</v>
      </c>
      <c r="U59" s="16">
        <f t="shared" si="6"/>
        <v>928.27992751875934</v>
      </c>
      <c r="V59" s="16">
        <f t="shared" si="7"/>
        <v>19438.287838802604</v>
      </c>
      <c r="W59" s="16">
        <f t="shared" si="8"/>
        <v>19438.287838802604</v>
      </c>
      <c r="X59" s="16">
        <f t="shared" si="9"/>
        <v>-1</v>
      </c>
      <c r="Y59" s="16">
        <v>-1</v>
      </c>
    </row>
    <row r="60" spans="9:25">
      <c r="I60" s="16">
        <v>6.985714285714292</v>
      </c>
      <c r="J60" s="16">
        <f t="shared" si="0"/>
        <v>6.69047619047618</v>
      </c>
      <c r="K60" s="16">
        <v>6.69047619047618</v>
      </c>
      <c r="L60" s="16">
        <f t="shared" si="1"/>
        <v>9.9821428571428683</v>
      </c>
      <c r="M60" s="16">
        <v>9.9821428571428683</v>
      </c>
      <c r="S60" s="16">
        <f t="shared" si="4"/>
        <v>1081.0783408277357</v>
      </c>
      <c r="T60" s="16">
        <f t="shared" si="5"/>
        <v>804.70535394770832</v>
      </c>
      <c r="U60" s="16">
        <f t="shared" si="6"/>
        <v>804.70535394770832</v>
      </c>
      <c r="V60" s="16">
        <f t="shared" si="7"/>
        <v>21636.627110191035</v>
      </c>
      <c r="W60" s="16">
        <f t="shared" si="8"/>
        <v>21636.627110191035</v>
      </c>
      <c r="X60" s="16">
        <f t="shared" si="9"/>
        <v>-1</v>
      </c>
      <c r="Y60" s="16">
        <v>-1</v>
      </c>
    </row>
    <row r="61" spans="9:25">
      <c r="I61" s="16">
        <v>7.0428571428571392</v>
      </c>
      <c r="J61" s="16">
        <f t="shared" si="0"/>
        <v>6.595238095238102</v>
      </c>
      <c r="K61" s="16">
        <v>6.595238095238102</v>
      </c>
      <c r="L61" s="16">
        <f t="shared" si="1"/>
        <v>10.053571428571431</v>
      </c>
      <c r="M61" s="16">
        <v>10.053571428571431</v>
      </c>
      <c r="S61" s="16">
        <f t="shared" si="4"/>
        <v>1144.6533772414518</v>
      </c>
      <c r="T61" s="16">
        <f t="shared" si="5"/>
        <v>731.60305715895743</v>
      </c>
      <c r="U61" s="16">
        <f t="shared" si="6"/>
        <v>731.60305715895743</v>
      </c>
      <c r="V61" s="16">
        <f t="shared" si="7"/>
        <v>23238.633937304363</v>
      </c>
      <c r="W61" s="16">
        <f t="shared" si="8"/>
        <v>23238.633937304363</v>
      </c>
      <c r="X61" s="16">
        <f t="shared" si="9"/>
        <v>-1</v>
      </c>
      <c r="Y61" s="16">
        <v>-1</v>
      </c>
    </row>
    <row r="62" spans="9:25">
      <c r="I62" s="16">
        <v>7.1000000000000032</v>
      </c>
      <c r="J62" s="16">
        <f t="shared" si="0"/>
        <v>6.4999999999999947</v>
      </c>
      <c r="K62" s="16">
        <v>6.4999999999999947</v>
      </c>
      <c r="L62" s="16">
        <f t="shared" si="1"/>
        <v>10.125000000000011</v>
      </c>
      <c r="M62" s="16">
        <v>10.125000000000011</v>
      </c>
      <c r="S62" s="16">
        <f t="shared" si="4"/>
        <v>1211.9670744925807</v>
      </c>
      <c r="T62" s="16">
        <f t="shared" si="5"/>
        <v>665.14163304435829</v>
      </c>
      <c r="U62" s="16">
        <f t="shared" si="6"/>
        <v>665.14163304435829</v>
      </c>
      <c r="V62" s="16">
        <f t="shared" si="7"/>
        <v>24959.25564191486</v>
      </c>
      <c r="W62" s="16">
        <f t="shared" si="8"/>
        <v>24959.25564191486</v>
      </c>
      <c r="X62" s="16">
        <f t="shared" si="9"/>
        <v>-1</v>
      </c>
      <c r="Y62" s="16">
        <v>-1</v>
      </c>
    </row>
    <row r="63" spans="9:25">
      <c r="I63" s="16">
        <v>7.1857142857142922</v>
      </c>
      <c r="J63" s="16">
        <f t="shared" si="0"/>
        <v>6.357142857142847</v>
      </c>
      <c r="K63" s="16">
        <v>6.357142857142847</v>
      </c>
      <c r="L63" s="16">
        <f t="shared" si="1"/>
        <v>10.232142857142872</v>
      </c>
      <c r="M63" s="16">
        <v>10.232142857142872</v>
      </c>
      <c r="S63" s="16">
        <f t="shared" si="4"/>
        <v>1320.4320672742167</v>
      </c>
      <c r="T63" s="16">
        <f t="shared" si="5"/>
        <v>576.59658188989658</v>
      </c>
      <c r="U63" s="16">
        <f t="shared" si="6"/>
        <v>576.59658188989658</v>
      </c>
      <c r="V63" s="16">
        <f t="shared" si="7"/>
        <v>27781.979140880427</v>
      </c>
      <c r="W63" s="16">
        <f t="shared" si="8"/>
        <v>27781.979140880427</v>
      </c>
      <c r="X63" s="16">
        <f t="shared" si="9"/>
        <v>-1</v>
      </c>
      <c r="Y63" s="16">
        <v>-1</v>
      </c>
    </row>
  </sheetData>
  <sheetProtection password="EBDF" sheet="1" objects="1" scenarios="1" selectLockedCells="1" selectUnlockedCells="1"/>
  <sortState ref="I4:I68">
    <sortCondition ref="I4:I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8"/>
  <sheetViews>
    <sheetView workbookViewId="0"/>
  </sheetViews>
  <sheetFormatPr baseColWidth="10" defaultColWidth="11.44140625" defaultRowHeight="14.4"/>
  <cols>
    <col min="1" max="1" width="5.6640625" style="1" customWidth="1"/>
    <col min="2" max="9" width="11.44140625" style="1"/>
    <col min="10" max="10" width="7.88671875" style="1" customWidth="1"/>
    <col min="11" max="11" width="6.109375" style="1" customWidth="1"/>
    <col min="12" max="14" width="11.44140625" style="1"/>
    <col min="15" max="15" width="15.33203125" style="1" customWidth="1"/>
    <col min="16" max="16384" width="11.44140625" style="1"/>
  </cols>
  <sheetData>
    <row r="1" spans="1:19">
      <c r="A1" s="20"/>
    </row>
    <row r="7" spans="1:19" ht="15.6">
      <c r="J7" s="8"/>
      <c r="K7" s="46"/>
      <c r="L7" s="47" t="s">
        <v>114</v>
      </c>
      <c r="M7" s="48"/>
      <c r="N7" s="48"/>
      <c r="O7" s="48"/>
      <c r="P7" s="2"/>
      <c r="Q7" s="2"/>
      <c r="S7" s="2"/>
    </row>
    <row r="8" spans="1:19" ht="21.75" customHeight="1">
      <c r="K8" s="6"/>
      <c r="L8" s="10" t="s">
        <v>59</v>
      </c>
      <c r="M8" s="6"/>
      <c r="N8" s="6"/>
      <c r="O8" s="6"/>
      <c r="P8" s="2"/>
      <c r="Q8" s="2"/>
      <c r="S8" s="2"/>
    </row>
    <row r="9" spans="1:19" ht="21.75" customHeight="1">
      <c r="K9" s="6"/>
      <c r="L9" s="10" t="s">
        <v>52</v>
      </c>
      <c r="M9" s="6"/>
      <c r="N9" s="6"/>
      <c r="O9" s="6"/>
      <c r="P9" s="2"/>
      <c r="Q9" s="2"/>
      <c r="R9" s="2"/>
      <c r="S9" s="2"/>
    </row>
    <row r="10" spans="1:19" ht="21.75" customHeight="1">
      <c r="K10" s="6"/>
      <c r="L10" s="10" t="s">
        <v>71</v>
      </c>
      <c r="M10" s="6"/>
      <c r="N10" s="6"/>
      <c r="O10" s="6"/>
      <c r="P10" s="2"/>
      <c r="Q10" s="2"/>
      <c r="R10" s="2"/>
      <c r="S10" s="2"/>
    </row>
    <row r="11" spans="1:19" ht="21.75" customHeight="1">
      <c r="K11" s="6"/>
      <c r="L11" s="10" t="s">
        <v>60</v>
      </c>
      <c r="M11" s="6"/>
      <c r="N11" s="6"/>
      <c r="O11" s="6"/>
      <c r="P11" s="2"/>
      <c r="Q11" s="2"/>
      <c r="R11" s="2"/>
      <c r="S11" s="2"/>
    </row>
    <row r="12" spans="1:19" ht="21.75" customHeight="1">
      <c r="K12" s="6"/>
      <c r="L12" s="9" t="s">
        <v>44</v>
      </c>
      <c r="M12" s="6"/>
      <c r="N12" s="6"/>
      <c r="O12" s="6"/>
      <c r="P12" s="2"/>
      <c r="Q12" s="2"/>
      <c r="R12" s="5"/>
      <c r="S12" s="2"/>
    </row>
    <row r="13" spans="1:19">
      <c r="K13" s="7"/>
      <c r="L13" s="7"/>
      <c r="M13" s="7"/>
      <c r="N13" s="7"/>
      <c r="O13" s="7"/>
    </row>
    <row r="15" spans="1:19" ht="15.6">
      <c r="K15" s="3" t="s">
        <v>50</v>
      </c>
    </row>
    <row r="16" spans="1:19">
      <c r="K16" s="4" t="s">
        <v>51</v>
      </c>
    </row>
    <row r="20" spans="1:14">
      <c r="A20" s="20"/>
    </row>
    <row r="21" spans="1:14" ht="15" thickBot="1"/>
    <row r="22" spans="1:14" s="28" customFormat="1" ht="15" thickBot="1">
      <c r="A22" s="23"/>
      <c r="B22" s="56"/>
      <c r="C22" s="23"/>
      <c r="D22" s="22"/>
      <c r="E22" s="22"/>
      <c r="F22" s="23"/>
      <c r="G22" s="23"/>
      <c r="H22" s="23"/>
    </row>
    <row r="23" spans="1:14" s="28" customFormat="1" ht="15" thickBot="1">
      <c r="A23" s="23"/>
      <c r="B23" s="57"/>
      <c r="C23" s="23"/>
      <c r="D23" s="22"/>
      <c r="E23" s="22"/>
      <c r="F23" s="23"/>
      <c r="G23" s="23"/>
      <c r="H23" s="23"/>
    </row>
    <row r="24" spans="1:14" s="28" customFormat="1" ht="18">
      <c r="A24" s="23"/>
      <c r="B24" s="55" t="s">
        <v>115</v>
      </c>
      <c r="C24" s="24"/>
      <c r="D24" s="23"/>
      <c r="E24" s="23"/>
      <c r="F24" s="23"/>
      <c r="G24" s="23"/>
      <c r="H24" s="23"/>
    </row>
    <row r="25" spans="1:14" s="28" customFormat="1" ht="18">
      <c r="A25" s="23"/>
      <c r="B25" s="55" t="s">
        <v>117</v>
      </c>
      <c r="C25" s="22"/>
      <c r="D25" s="23"/>
      <c r="E25" s="23"/>
      <c r="F25" s="23"/>
      <c r="G25" s="23"/>
      <c r="H25" s="23"/>
    </row>
    <row r="26" spans="1:14" s="28" customFormat="1" ht="18">
      <c r="A26" s="23"/>
      <c r="B26" s="55" t="s">
        <v>116</v>
      </c>
      <c r="C26" s="23"/>
      <c r="D26" s="23"/>
      <c r="E26" s="23"/>
      <c r="F26" s="23"/>
      <c r="G26" s="23"/>
      <c r="H26" s="23"/>
    </row>
    <row r="27" spans="1:14" s="28" customFormat="1">
      <c r="A27" s="23"/>
      <c r="B27" s="23"/>
      <c r="C27" s="23"/>
      <c r="D27" s="23"/>
      <c r="E27" s="23"/>
      <c r="F27" s="23"/>
      <c r="G27" s="23"/>
      <c r="H27" s="23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sheetProtection password="EBDF" sheet="1" objects="1" scenarios="1" selectLockedCells="1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6"/>
  <sheetViews>
    <sheetView workbookViewId="0"/>
  </sheetViews>
  <sheetFormatPr baseColWidth="10" defaultColWidth="11.44140625" defaultRowHeight="14.4"/>
  <cols>
    <col min="1" max="1" width="5.6640625" style="1" customWidth="1"/>
    <col min="2" max="2" width="15" style="1" customWidth="1"/>
    <col min="3" max="3" width="7.5546875" style="1" customWidth="1"/>
    <col min="4" max="5" width="11.44140625" style="1"/>
    <col min="6" max="6" width="7.88671875" style="1" customWidth="1"/>
    <col min="7" max="9" width="11.44140625" style="1"/>
    <col min="10" max="10" width="7.88671875" style="1" customWidth="1"/>
    <col min="11" max="11" width="6.109375" style="1" customWidth="1"/>
    <col min="12" max="12" width="8.6640625" style="1" customWidth="1"/>
    <col min="13" max="19" width="11.44140625" style="1"/>
    <col min="20" max="20" width="6.33203125" style="1" customWidth="1"/>
    <col min="21" max="16384" width="11.44140625" style="1"/>
  </cols>
  <sheetData>
    <row r="1" spans="1:20">
      <c r="A1" s="20"/>
      <c r="T1" s="20"/>
    </row>
    <row r="7" spans="1:20">
      <c r="Q7" s="2"/>
      <c r="S7" s="2"/>
    </row>
    <row r="8" spans="1:20" ht="18" customHeight="1">
      <c r="Q8" s="2"/>
      <c r="S8" s="2"/>
    </row>
    <row r="9" spans="1:20" ht="14.25" customHeight="1">
      <c r="Q9" s="2"/>
      <c r="R9" s="2"/>
      <c r="S9" s="2"/>
    </row>
    <row r="10" spans="1:20" ht="21.75" customHeight="1">
      <c r="Q10" s="2"/>
      <c r="R10" s="2"/>
      <c r="S10" s="2"/>
    </row>
    <row r="11" spans="1:20" ht="14.25" customHeight="1">
      <c r="Q11" s="2"/>
      <c r="R11" s="2"/>
      <c r="S11" s="2"/>
    </row>
    <row r="12" spans="1:20" ht="21.75" customHeight="1">
      <c r="Q12" s="2"/>
      <c r="R12" s="5"/>
      <c r="S12" s="2"/>
    </row>
    <row r="22" spans="1:14" ht="21" customHeight="1">
      <c r="B22" s="3" t="s">
        <v>50</v>
      </c>
      <c r="E22" s="11" t="str">
        <f>IF(D_simultáneo_1!$B$18=1,D_simultáneo_1!A29,IF(D_simultáneo_1!B18=2,D_simultáneo_1!A30,""))</f>
        <v/>
      </c>
    </row>
    <row r="23" spans="1:14" ht="10.5" customHeight="1">
      <c r="A23" s="2"/>
      <c r="B23" s="4" t="s">
        <v>51</v>
      </c>
      <c r="K23" s="2"/>
      <c r="L23" s="2"/>
      <c r="M23" s="2"/>
    </row>
    <row r="24" spans="1:14" ht="9.75" customHeight="1">
      <c r="A24" s="2"/>
      <c r="K24" s="2"/>
      <c r="M24" s="2"/>
      <c r="N24" s="2"/>
    </row>
    <row r="25" spans="1:14" ht="21" customHeight="1">
      <c r="A25" s="2"/>
      <c r="B25" s="8"/>
      <c r="C25" s="46"/>
      <c r="D25" s="47" t="s">
        <v>114</v>
      </c>
      <c r="E25" s="48"/>
      <c r="F25" s="48"/>
      <c r="G25" s="48"/>
      <c r="H25" s="48"/>
      <c r="I25" s="43"/>
      <c r="J25" s="43"/>
      <c r="K25" s="48"/>
      <c r="L25" s="43"/>
      <c r="M25" s="2"/>
      <c r="N25" s="2"/>
    </row>
    <row r="26" spans="1:14" ht="21" customHeight="1">
      <c r="A26" s="2"/>
      <c r="C26" s="6"/>
      <c r="D26" s="10" t="s">
        <v>13</v>
      </c>
      <c r="E26" s="6"/>
      <c r="F26" s="6"/>
      <c r="G26" s="6"/>
      <c r="H26" s="6"/>
      <c r="I26" s="7"/>
      <c r="J26" s="7"/>
      <c r="K26" s="6"/>
      <c r="L26" s="6"/>
      <c r="M26" s="2"/>
      <c r="N26" s="2"/>
    </row>
    <row r="27" spans="1:14" ht="21" customHeight="1">
      <c r="A27" s="2"/>
      <c r="C27" s="6"/>
      <c r="D27" s="7" t="s">
        <v>68</v>
      </c>
      <c r="E27" s="6"/>
      <c r="F27" s="6"/>
      <c r="G27" s="6"/>
      <c r="H27" s="6"/>
      <c r="I27" s="7"/>
      <c r="J27" s="7"/>
      <c r="K27" s="6"/>
      <c r="L27" s="6"/>
      <c r="M27" s="2"/>
      <c r="N27" s="2"/>
    </row>
    <row r="28" spans="1:14" ht="21" customHeight="1">
      <c r="A28" s="2"/>
      <c r="C28" s="6"/>
      <c r="D28" s="9" t="s">
        <v>44</v>
      </c>
      <c r="E28" s="6"/>
      <c r="F28" s="12"/>
      <c r="G28" s="6"/>
      <c r="H28" s="6"/>
      <c r="I28" s="7"/>
      <c r="J28" s="7"/>
      <c r="K28" s="6"/>
      <c r="L28" s="6"/>
      <c r="M28" s="2"/>
      <c r="N28" s="2"/>
    </row>
    <row r="29" spans="1:14" ht="21" customHeight="1">
      <c r="A29" s="2"/>
      <c r="C29" s="6"/>
      <c r="D29" s="10"/>
      <c r="E29" s="6"/>
      <c r="F29" s="6"/>
      <c r="G29" s="6"/>
      <c r="H29" s="6"/>
      <c r="I29" s="6"/>
      <c r="J29" s="6"/>
      <c r="K29" s="6"/>
      <c r="L29" s="6"/>
      <c r="M29" s="2"/>
      <c r="N29" s="2"/>
    </row>
    <row r="30" spans="1:14" ht="21" customHeight="1" thickBot="1">
      <c r="C30" s="2"/>
      <c r="E30" s="2"/>
      <c r="G30" s="2"/>
      <c r="H30" s="2"/>
    </row>
    <row r="31" spans="1:14" s="28" customFormat="1" ht="15" thickBot="1">
      <c r="A31" s="23"/>
      <c r="B31" s="56"/>
      <c r="C31" s="23"/>
      <c r="D31" s="22"/>
      <c r="E31" s="22"/>
      <c r="F31" s="23"/>
      <c r="G31" s="23"/>
      <c r="H31" s="23"/>
    </row>
    <row r="32" spans="1:14" s="28" customFormat="1" ht="15" thickBot="1">
      <c r="A32" s="23"/>
      <c r="B32" s="57"/>
      <c r="C32" s="23"/>
      <c r="D32" s="22"/>
      <c r="E32" s="22"/>
      <c r="F32" s="23"/>
      <c r="G32" s="23"/>
      <c r="H32" s="23"/>
    </row>
    <row r="33" spans="1:8" s="28" customFormat="1" ht="18">
      <c r="A33" s="23"/>
      <c r="B33" s="55" t="s">
        <v>115</v>
      </c>
      <c r="C33" s="24"/>
      <c r="D33" s="23"/>
      <c r="E33" s="23"/>
      <c r="F33" s="23"/>
      <c r="G33" s="23"/>
      <c r="H33" s="23"/>
    </row>
    <row r="34" spans="1:8" s="28" customFormat="1" ht="18">
      <c r="A34" s="23"/>
      <c r="B34" s="55" t="s">
        <v>117</v>
      </c>
      <c r="C34" s="22"/>
      <c r="D34" s="23"/>
      <c r="E34" s="23"/>
      <c r="F34" s="23"/>
      <c r="G34" s="23"/>
      <c r="H34" s="23"/>
    </row>
    <row r="35" spans="1:8" s="28" customFormat="1" ht="18">
      <c r="A35" s="23"/>
      <c r="B35" s="55" t="s">
        <v>116</v>
      </c>
      <c r="C35" s="23"/>
      <c r="D35" s="23"/>
      <c r="E35" s="23"/>
      <c r="F35" s="23"/>
      <c r="G35" s="23"/>
      <c r="H35" s="23"/>
    </row>
    <row r="36" spans="1:8" s="28" customFormat="1">
      <c r="A36" s="23"/>
      <c r="B36" s="23"/>
      <c r="C36" s="23"/>
      <c r="D36" s="23"/>
      <c r="E36" s="23"/>
      <c r="F36" s="23"/>
      <c r="G36" s="23"/>
      <c r="H36" s="23"/>
    </row>
  </sheetData>
  <sheetProtection password="EBDF" sheet="1" objects="1" scenarios="1" selectLockedCells="1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81"/>
  <sheetViews>
    <sheetView workbookViewId="0">
      <selection activeCell="C1" sqref="C1"/>
    </sheetView>
  </sheetViews>
  <sheetFormatPr baseColWidth="10" defaultColWidth="11.44140625" defaultRowHeight="14.4"/>
  <cols>
    <col min="1" max="5" width="11.44140625" style="16"/>
    <col min="6" max="6" width="12" style="16" bestFit="1" customWidth="1"/>
    <col min="7" max="7" width="6.88671875" style="16" customWidth="1"/>
    <col min="8" max="8" width="6" style="16" customWidth="1"/>
    <col min="9" max="13" width="11.44140625" style="16"/>
    <col min="14" max="17" width="0" style="16" hidden="1" customWidth="1"/>
    <col min="18" max="16384" width="11.44140625" style="16"/>
  </cols>
  <sheetData>
    <row r="1" spans="1:25">
      <c r="A1" s="16" t="s">
        <v>0</v>
      </c>
      <c r="T1" s="16" t="s">
        <v>30</v>
      </c>
      <c r="U1" s="16" t="s">
        <v>22</v>
      </c>
      <c r="V1" s="16" t="s">
        <v>23</v>
      </c>
      <c r="W1" s="16" t="s">
        <v>24</v>
      </c>
    </row>
    <row r="2" spans="1:25">
      <c r="A2" s="16" t="s">
        <v>1</v>
      </c>
      <c r="I2" s="16" t="s">
        <v>20</v>
      </c>
      <c r="J2" s="16" t="s">
        <v>21</v>
      </c>
      <c r="K2" s="16" t="s">
        <v>22</v>
      </c>
      <c r="L2" s="16" t="s">
        <v>23</v>
      </c>
      <c r="M2" s="16" t="s">
        <v>24</v>
      </c>
      <c r="N2" s="16" t="s">
        <v>35</v>
      </c>
      <c r="O2" s="16" t="s">
        <v>36</v>
      </c>
      <c r="P2" s="16" t="s">
        <v>37</v>
      </c>
      <c r="Q2" s="16" t="s">
        <v>38</v>
      </c>
      <c r="S2" s="16" t="s">
        <v>19</v>
      </c>
      <c r="T2" s="16" t="s">
        <v>31</v>
      </c>
      <c r="U2" s="16" t="s">
        <v>32</v>
      </c>
      <c r="V2" s="16" t="s">
        <v>33</v>
      </c>
      <c r="W2" s="16" t="s">
        <v>34</v>
      </c>
      <c r="X2" s="16" t="s">
        <v>42</v>
      </c>
      <c r="Y2" s="16" t="s">
        <v>43</v>
      </c>
    </row>
    <row r="3" spans="1:25">
      <c r="A3" s="16" t="s">
        <v>12</v>
      </c>
      <c r="S3" s="16">
        <v>0</v>
      </c>
      <c r="X3" s="16">
        <f>IF(I3&gt;$E$7,-1,$E$9)</f>
        <v>5278.6653568747515</v>
      </c>
      <c r="Y3" s="16">
        <v>5278.6653568747515</v>
      </c>
    </row>
    <row r="4" spans="1:25">
      <c r="A4" s="17" t="s">
        <v>2</v>
      </c>
      <c r="B4" s="16">
        <v>1</v>
      </c>
      <c r="I4" s="16">
        <v>4.671428571428569</v>
      </c>
      <c r="J4" s="16">
        <f>($B$4+$B$6*$B$12+$B$7*$B$13-I4)/(-1*$B$5)</f>
        <v>10.547619047619053</v>
      </c>
      <c r="K4" s="16">
        <v>10.547619047619053</v>
      </c>
      <c r="L4" s="16">
        <f>(I4-$B$8-$B$10*$B$14-$B$11*$B$15)/$B$9</f>
        <v>7.0892857142857046</v>
      </c>
      <c r="M4" s="16">
        <v>7.0892857142857046</v>
      </c>
      <c r="S4" s="16">
        <f>EXP(I4)</f>
        <v>106.8502767058939</v>
      </c>
      <c r="T4" s="16">
        <f>EXP(J4)</f>
        <v>38086.647776016376</v>
      </c>
      <c r="U4" s="16">
        <f>EXP(K4)</f>
        <v>38086.647776016376</v>
      </c>
      <c r="V4" s="16">
        <f>EXP(L4)</f>
        <v>1199.0510296364544</v>
      </c>
      <c r="W4" s="16">
        <f>EXP(M4)</f>
        <v>1199.0510296364544</v>
      </c>
      <c r="X4" s="16">
        <f>IF(I4&gt;$E$7,-1,$E$9)</f>
        <v>5278.6653568747515</v>
      </c>
      <c r="Y4" s="16">
        <v>5278.6653568747515</v>
      </c>
    </row>
    <row r="5" spans="1:25">
      <c r="A5" s="17" t="s">
        <v>3</v>
      </c>
      <c r="B5" s="16">
        <v>-0.6</v>
      </c>
      <c r="I5" s="16">
        <v>4.8714285714285692</v>
      </c>
      <c r="J5" s="16">
        <f t="shared" ref="J5:J68" si="0">($B$4+$B$6*$B$12+$B$7*$B$13-I5)/(-1*$B$5)</f>
        <v>10.214285714285719</v>
      </c>
      <c r="K5" s="16">
        <v>10.214285714285719</v>
      </c>
      <c r="L5" s="16">
        <f t="shared" ref="L5:L68" si="1">(I5-$B$8-$B$10*$B$14-$B$11*$B$15)/$B$9</f>
        <v>7.3392857142857082</v>
      </c>
      <c r="M5" s="16">
        <v>7.3392857142857082</v>
      </c>
      <c r="S5" s="16">
        <f t="shared" ref="S5:W55" si="2">EXP(I5)</f>
        <v>130.50722267875619</v>
      </c>
      <c r="T5" s="16">
        <f t="shared" si="2"/>
        <v>27290.275646311296</v>
      </c>
      <c r="U5" s="16">
        <f t="shared" si="2"/>
        <v>27290.275646311296</v>
      </c>
      <c r="V5" s="16">
        <f t="shared" si="2"/>
        <v>1539.6119979588193</v>
      </c>
      <c r="W5" s="16">
        <f t="shared" si="2"/>
        <v>1539.6119979588193</v>
      </c>
      <c r="X5" s="16">
        <f t="shared" ref="X5:X68" si="3">IF(I5&gt;$E$7,-1,$E$9)</f>
        <v>5278.6653568747515</v>
      </c>
      <c r="Y5" s="16">
        <v>5278.6653568747515</v>
      </c>
    </row>
    <row r="6" spans="1:25">
      <c r="A6" s="17" t="s">
        <v>4</v>
      </c>
      <c r="B6" s="16">
        <v>-5</v>
      </c>
      <c r="D6" s="17" t="s">
        <v>25</v>
      </c>
      <c r="E6" s="16">
        <f>(B4+B6*B12+B7*B13-B8-B10*B14-B11*B15)/(B9-B5)</f>
        <v>8.5714285714285712</v>
      </c>
      <c r="I6" s="16">
        <v>4.9571428571428608</v>
      </c>
      <c r="J6" s="16">
        <f t="shared" si="0"/>
        <v>10.071428571428566</v>
      </c>
      <c r="K6" s="16">
        <v>10.071428571428566</v>
      </c>
      <c r="L6" s="16">
        <f t="shared" si="1"/>
        <v>7.4464285714285694</v>
      </c>
      <c r="M6" s="16">
        <v>7.4464285714285694</v>
      </c>
      <c r="S6" s="16">
        <f t="shared" si="2"/>
        <v>142.18696651315832</v>
      </c>
      <c r="T6" s="16">
        <f t="shared" si="2"/>
        <v>23657.336835877628</v>
      </c>
      <c r="U6" s="16">
        <f t="shared" si="2"/>
        <v>23657.336835877628</v>
      </c>
      <c r="V6" s="16">
        <f t="shared" si="2"/>
        <v>1713.7317324684286</v>
      </c>
      <c r="W6" s="16">
        <f t="shared" si="2"/>
        <v>1713.7317324684286</v>
      </c>
      <c r="X6" s="16">
        <f t="shared" si="3"/>
        <v>5278.6653568747515</v>
      </c>
      <c r="Y6" s="16">
        <v>5278.6653568747515</v>
      </c>
    </row>
    <row r="7" spans="1:25">
      <c r="A7" s="17" t="s">
        <v>5</v>
      </c>
      <c r="B7" s="16">
        <v>1</v>
      </c>
      <c r="D7" s="17" t="s">
        <v>39</v>
      </c>
      <c r="E7" s="16">
        <f>B4+B5*E6+B6*B12+B7*B13</f>
        <v>5.8571428571428612</v>
      </c>
      <c r="I7" s="16">
        <v>5.0714285714285694</v>
      </c>
      <c r="J7" s="16">
        <f t="shared" si="0"/>
        <v>9.8809523809523849</v>
      </c>
      <c r="K7" s="16">
        <v>9.8809523809523849</v>
      </c>
      <c r="L7" s="16">
        <f t="shared" si="1"/>
        <v>7.5892857142857117</v>
      </c>
      <c r="M7" s="16">
        <v>7.5892857142857117</v>
      </c>
      <c r="S7" s="16">
        <f t="shared" si="2"/>
        <v>159.40188173965629</v>
      </c>
      <c r="T7" s="16">
        <f t="shared" si="2"/>
        <v>19554.336974771384</v>
      </c>
      <c r="U7" s="16">
        <f t="shared" si="2"/>
        <v>19554.336974771384</v>
      </c>
      <c r="V7" s="16">
        <f t="shared" si="2"/>
        <v>1976.900937216526</v>
      </c>
      <c r="W7" s="16">
        <f t="shared" si="2"/>
        <v>1976.900937216526</v>
      </c>
      <c r="X7" s="16">
        <f t="shared" si="3"/>
        <v>5278.6653568747515</v>
      </c>
      <c r="Y7" s="16">
        <v>5278.6653568747515</v>
      </c>
    </row>
    <row r="8" spans="1:25">
      <c r="A8" s="17" t="s">
        <v>6</v>
      </c>
      <c r="B8" s="16">
        <v>110</v>
      </c>
      <c r="D8" s="17"/>
      <c r="I8" s="16">
        <v>5.157142857142861</v>
      </c>
      <c r="J8" s="16">
        <f t="shared" si="0"/>
        <v>9.7380952380952319</v>
      </c>
      <c r="K8" s="16">
        <v>9.7380952380952319</v>
      </c>
      <c r="L8" s="16">
        <f t="shared" si="1"/>
        <v>7.696428571428573</v>
      </c>
      <c r="M8" s="16">
        <v>7.696428571428573</v>
      </c>
      <c r="S8" s="16">
        <f t="shared" si="2"/>
        <v>173.66755307359932</v>
      </c>
      <c r="T8" s="16">
        <f t="shared" si="2"/>
        <v>16951.222567696965</v>
      </c>
      <c r="U8" s="16">
        <f t="shared" si="2"/>
        <v>16951.222567696965</v>
      </c>
      <c r="V8" s="16">
        <f t="shared" si="2"/>
        <v>2200.475101873787</v>
      </c>
      <c r="W8" s="16">
        <f t="shared" si="2"/>
        <v>2200.475101873787</v>
      </c>
      <c r="X8" s="16">
        <f t="shared" si="3"/>
        <v>5278.6653568747515</v>
      </c>
      <c r="Y8" s="16">
        <v>5278.6653568747515</v>
      </c>
    </row>
    <row r="9" spans="1:25">
      <c r="A9" s="17" t="s">
        <v>7</v>
      </c>
      <c r="B9" s="16">
        <f>0.8</f>
        <v>0.8</v>
      </c>
      <c r="D9" s="17" t="s">
        <v>40</v>
      </c>
      <c r="E9" s="16">
        <f>EXP(E6)</f>
        <v>5278.6653568747515</v>
      </c>
      <c r="I9" s="16">
        <v>5.2428571428571384</v>
      </c>
      <c r="J9" s="16">
        <f t="shared" si="0"/>
        <v>9.5952380952381038</v>
      </c>
      <c r="K9" s="16">
        <v>9.5952380952381038</v>
      </c>
      <c r="L9" s="16">
        <f t="shared" si="1"/>
        <v>7.8035714285714164</v>
      </c>
      <c r="M9" s="16">
        <v>7.8035714285714164</v>
      </c>
      <c r="S9" s="16">
        <f t="shared" si="2"/>
        <v>189.20993065709615</v>
      </c>
      <c r="T9" s="16">
        <f t="shared" si="2"/>
        <v>14694.640217683243</v>
      </c>
      <c r="U9" s="16">
        <f t="shared" si="2"/>
        <v>14694.640217683243</v>
      </c>
      <c r="V9" s="16">
        <f t="shared" si="2"/>
        <v>2449.3339968688692</v>
      </c>
      <c r="W9" s="16">
        <f t="shared" si="2"/>
        <v>2449.3339968688692</v>
      </c>
      <c r="X9" s="16">
        <f t="shared" si="3"/>
        <v>5278.6653568747515</v>
      </c>
      <c r="Y9" s="16">
        <v>5278.6653568747515</v>
      </c>
    </row>
    <row r="10" spans="1:25">
      <c r="A10" s="17" t="s">
        <v>8</v>
      </c>
      <c r="B10" s="16">
        <v>-40</v>
      </c>
      <c r="D10" s="17" t="s">
        <v>41</v>
      </c>
      <c r="E10" s="16">
        <f>EXP(E7)</f>
        <v>349.72350520173336</v>
      </c>
      <c r="I10" s="16">
        <v>5.2714285714285696</v>
      </c>
      <c r="J10" s="16">
        <f t="shared" si="0"/>
        <v>9.547619047619051</v>
      </c>
      <c r="K10" s="16">
        <v>9.547619047619051</v>
      </c>
      <c r="L10" s="16">
        <f t="shared" si="1"/>
        <v>7.8392857142857153</v>
      </c>
      <c r="M10" s="16">
        <v>7.8392857142857153</v>
      </c>
      <c r="S10" s="16">
        <f t="shared" si="2"/>
        <v>194.69389801273746</v>
      </c>
      <c r="T10" s="16">
        <f t="shared" si="2"/>
        <v>14011.294699934437</v>
      </c>
      <c r="U10" s="16">
        <f t="shared" si="2"/>
        <v>14011.294699934437</v>
      </c>
      <c r="V10" s="16">
        <f t="shared" si="2"/>
        <v>2538.3910496598455</v>
      </c>
      <c r="W10" s="16">
        <f t="shared" si="2"/>
        <v>2538.3910496598455</v>
      </c>
      <c r="X10" s="16">
        <f t="shared" si="3"/>
        <v>5278.6653568747515</v>
      </c>
      <c r="Y10" s="16">
        <v>5278.6653568747515</v>
      </c>
    </row>
    <row r="11" spans="1:25">
      <c r="A11" s="17" t="s">
        <v>9</v>
      </c>
      <c r="B11" s="16">
        <v>-10</v>
      </c>
      <c r="I11" s="16">
        <v>5.3000000000000025</v>
      </c>
      <c r="J11" s="16">
        <f t="shared" si="0"/>
        <v>9.4999999999999964</v>
      </c>
      <c r="K11" s="16">
        <v>9.4999999999999964</v>
      </c>
      <c r="L11" s="16">
        <f t="shared" si="1"/>
        <v>7.8749999999999964</v>
      </c>
      <c r="M11" s="16">
        <v>7.8749999999999964</v>
      </c>
      <c r="S11" s="16">
        <f t="shared" si="2"/>
        <v>200.33680997479217</v>
      </c>
      <c r="T11" s="16">
        <f t="shared" si="2"/>
        <v>13359.726829661824</v>
      </c>
      <c r="U11" s="16">
        <f t="shared" si="2"/>
        <v>13359.726829661824</v>
      </c>
      <c r="V11" s="16">
        <f t="shared" si="2"/>
        <v>2630.6861902991263</v>
      </c>
      <c r="W11" s="16">
        <f t="shared" si="2"/>
        <v>2630.6861902991263</v>
      </c>
      <c r="X11" s="16">
        <f t="shared" si="3"/>
        <v>5278.6653568747515</v>
      </c>
      <c r="Y11" s="16">
        <v>5278.6653568747515</v>
      </c>
    </row>
    <row r="12" spans="1:25">
      <c r="A12" s="17" t="s">
        <v>26</v>
      </c>
      <c r="B12" s="16">
        <v>18</v>
      </c>
      <c r="I12" s="16">
        <v>5.3571428571428612</v>
      </c>
      <c r="J12" s="16">
        <f t="shared" si="0"/>
        <v>9.404761904761898</v>
      </c>
      <c r="K12" s="16">
        <v>9.404761904761898</v>
      </c>
      <c r="L12" s="16">
        <f t="shared" si="1"/>
        <v>7.9464285714285765</v>
      </c>
      <c r="M12" s="16">
        <v>7.9464285714285765</v>
      </c>
      <c r="S12" s="16">
        <f t="shared" si="2"/>
        <v>212.11802832702193</v>
      </c>
      <c r="T12" s="16">
        <f t="shared" si="2"/>
        <v>12146.081722259893</v>
      </c>
      <c r="U12" s="16">
        <f t="shared" si="2"/>
        <v>12146.081722259893</v>
      </c>
      <c r="V12" s="16">
        <f t="shared" si="2"/>
        <v>2825.4659595945</v>
      </c>
      <c r="W12" s="16">
        <f t="shared" si="2"/>
        <v>2825.4659595945</v>
      </c>
      <c r="X12" s="16">
        <f t="shared" si="3"/>
        <v>5278.6653568747515</v>
      </c>
      <c r="Y12" s="16">
        <v>5278.6653568747515</v>
      </c>
    </row>
    <row r="13" spans="1:25">
      <c r="A13" s="17" t="s">
        <v>27</v>
      </c>
      <c r="B13" s="16">
        <f>IF(B18=1, 99.5,IF(B18=2,100.2,100))</f>
        <v>100</v>
      </c>
      <c r="I13" s="16">
        <v>5.3857142857142914</v>
      </c>
      <c r="J13" s="16">
        <f t="shared" si="0"/>
        <v>9.3571428571428488</v>
      </c>
      <c r="K13" s="16">
        <v>9.3571428571428488</v>
      </c>
      <c r="L13" s="16">
        <f t="shared" si="1"/>
        <v>7.9821428571428577</v>
      </c>
      <c r="M13" s="16">
        <v>7.9821428571428577</v>
      </c>
      <c r="S13" s="16">
        <f t="shared" si="2"/>
        <v>218.26595269255904</v>
      </c>
      <c r="T13" s="16">
        <f t="shared" si="2"/>
        <v>11581.251935333339</v>
      </c>
      <c r="U13" s="16">
        <f t="shared" si="2"/>
        <v>11581.251935333339</v>
      </c>
      <c r="V13" s="16">
        <f t="shared" si="2"/>
        <v>2928.1990582426456</v>
      </c>
      <c r="W13" s="16">
        <f t="shared" si="2"/>
        <v>2928.1990582426456</v>
      </c>
      <c r="X13" s="16">
        <f t="shared" si="3"/>
        <v>5278.6653568747515</v>
      </c>
      <c r="Y13" s="16">
        <v>5278.6653568747515</v>
      </c>
    </row>
    <row r="14" spans="1:25">
      <c r="A14" s="17" t="s">
        <v>28</v>
      </c>
      <c r="B14" s="16">
        <f>IF(B18=3,2,1.99)</f>
        <v>2</v>
      </c>
      <c r="I14" s="16">
        <v>5.4428571428571386</v>
      </c>
      <c r="J14" s="16">
        <f t="shared" si="0"/>
        <v>9.2619047619047699</v>
      </c>
      <c r="K14" s="16">
        <v>9.2619047619047699</v>
      </c>
      <c r="L14" s="16">
        <f t="shared" si="1"/>
        <v>8.0535714285714199</v>
      </c>
      <c r="M14" s="16">
        <v>8.0535714285714199</v>
      </c>
      <c r="S14" s="16">
        <f t="shared" si="2"/>
        <v>231.10153117587177</v>
      </c>
      <c r="T14" s="16">
        <f t="shared" si="2"/>
        <v>10529.169813586879</v>
      </c>
      <c r="U14" s="16">
        <f t="shared" si="2"/>
        <v>10529.169813586879</v>
      </c>
      <c r="V14" s="16">
        <f t="shared" si="2"/>
        <v>3145.0071059370125</v>
      </c>
      <c r="W14" s="16">
        <f t="shared" si="2"/>
        <v>3145.0071059370125</v>
      </c>
      <c r="X14" s="16">
        <f t="shared" si="3"/>
        <v>5278.6653568747515</v>
      </c>
      <c r="Y14" s="16">
        <v>5278.6653568747515</v>
      </c>
    </row>
    <row r="15" spans="1:25">
      <c r="A15" s="17" t="s">
        <v>29</v>
      </c>
      <c r="B15" s="16">
        <v>3.1</v>
      </c>
      <c r="I15" s="16">
        <v>5.4714285714285698</v>
      </c>
      <c r="J15" s="16">
        <f t="shared" si="0"/>
        <v>9.2142857142857171</v>
      </c>
      <c r="K15" s="16">
        <v>9.2142857142857171</v>
      </c>
      <c r="L15" s="16">
        <f t="shared" si="1"/>
        <v>8.0892857142857189</v>
      </c>
      <c r="M15" s="16">
        <v>8.0892857142857189</v>
      </c>
      <c r="S15" s="16">
        <f t="shared" si="2"/>
        <v>237.79966402971237</v>
      </c>
      <c r="T15" s="16">
        <f t="shared" si="2"/>
        <v>10039.531354179604</v>
      </c>
      <c r="U15" s="16">
        <f t="shared" si="2"/>
        <v>10039.531354179604</v>
      </c>
      <c r="V15" s="16">
        <f t="shared" si="2"/>
        <v>3259.358625255928</v>
      </c>
      <c r="W15" s="16">
        <f t="shared" si="2"/>
        <v>3259.358625255928</v>
      </c>
      <c r="X15" s="16">
        <f t="shared" si="3"/>
        <v>5278.6653568747515</v>
      </c>
      <c r="Y15" s="16">
        <v>5278.6653568747515</v>
      </c>
    </row>
    <row r="16" spans="1:25">
      <c r="I16" s="16">
        <v>5.5000000000000027</v>
      </c>
      <c r="J16" s="16">
        <f t="shared" si="0"/>
        <v>9.1666666666666625</v>
      </c>
      <c r="K16" s="16">
        <v>9.1666666666666625</v>
      </c>
      <c r="L16" s="16">
        <f t="shared" si="1"/>
        <v>8.125</v>
      </c>
      <c r="M16" s="16">
        <v>8.125</v>
      </c>
      <c r="S16" s="16">
        <f t="shared" si="2"/>
        <v>244.69193226422104</v>
      </c>
      <c r="T16" s="16">
        <f t="shared" si="2"/>
        <v>9572.662574165397</v>
      </c>
      <c r="U16" s="16">
        <f t="shared" si="2"/>
        <v>9572.662574165397</v>
      </c>
      <c r="V16" s="16">
        <f t="shared" si="2"/>
        <v>3377.8679316735347</v>
      </c>
      <c r="W16" s="16">
        <f t="shared" si="2"/>
        <v>3377.8679316735347</v>
      </c>
      <c r="X16" s="16">
        <f t="shared" si="3"/>
        <v>5278.6653568747515</v>
      </c>
      <c r="Y16" s="16">
        <v>5278.6653568747515</v>
      </c>
    </row>
    <row r="17" spans="1:25">
      <c r="I17" s="16">
        <v>5.5571428571428614</v>
      </c>
      <c r="J17" s="16">
        <f t="shared" si="0"/>
        <v>9.0714285714285641</v>
      </c>
      <c r="K17" s="16">
        <v>9.0714285714285641</v>
      </c>
      <c r="L17" s="16">
        <f t="shared" si="1"/>
        <v>8.1964285714285801</v>
      </c>
      <c r="M17" s="16">
        <v>8.1964285714285801</v>
      </c>
      <c r="S17" s="16">
        <f t="shared" si="2"/>
        <v>259.08154485412166</v>
      </c>
      <c r="T17" s="16">
        <f t="shared" si="2"/>
        <v>8703.0478547872226</v>
      </c>
      <c r="U17" s="16">
        <f t="shared" si="2"/>
        <v>8703.0478547872226</v>
      </c>
      <c r="V17" s="16">
        <f t="shared" si="2"/>
        <v>3627.9701061053697</v>
      </c>
      <c r="W17" s="16">
        <f t="shared" si="2"/>
        <v>3627.9701061053697</v>
      </c>
      <c r="X17" s="16">
        <f t="shared" si="3"/>
        <v>5278.6653568747515</v>
      </c>
      <c r="Y17" s="16">
        <v>5278.6653568747515</v>
      </c>
    </row>
    <row r="18" spans="1:25">
      <c r="A18" s="16" t="s">
        <v>11</v>
      </c>
      <c r="B18" s="15">
        <v>3</v>
      </c>
      <c r="I18" s="16">
        <v>5.5714285714285596</v>
      </c>
      <c r="J18" s="16">
        <f t="shared" si="0"/>
        <v>9.047619047619067</v>
      </c>
      <c r="K18" s="16">
        <v>9.047619047619067</v>
      </c>
      <c r="L18" s="16">
        <f t="shared" si="1"/>
        <v>8.214285714285694</v>
      </c>
      <c r="M18" s="16">
        <v>8.214285714285694</v>
      </c>
      <c r="S18" s="16">
        <f t="shared" si="2"/>
        <v>262.80927301379512</v>
      </c>
      <c r="T18" s="16">
        <f t="shared" si="2"/>
        <v>8498.2798177794939</v>
      </c>
      <c r="U18" s="16">
        <f t="shared" si="2"/>
        <v>8498.2798177794939</v>
      </c>
      <c r="V18" s="16">
        <f t="shared" si="2"/>
        <v>3693.3371841986809</v>
      </c>
      <c r="W18" s="16">
        <f t="shared" si="2"/>
        <v>3693.3371841986809</v>
      </c>
      <c r="X18" s="16">
        <f t="shared" si="3"/>
        <v>5278.6653568747515</v>
      </c>
      <c r="Y18" s="16">
        <v>5278.6653568747515</v>
      </c>
    </row>
    <row r="19" spans="1:25">
      <c r="A19" s="16" t="s">
        <v>12</v>
      </c>
      <c r="I19" s="16">
        <v>5.5714285714285801</v>
      </c>
      <c r="J19" s="16">
        <f t="shared" si="0"/>
        <v>9.0476190476190332</v>
      </c>
      <c r="K19" s="16">
        <v>9.0476190476190332</v>
      </c>
      <c r="L19" s="16">
        <f t="shared" si="1"/>
        <v>8.2142857142857295</v>
      </c>
      <c r="M19" s="16">
        <v>8.2142857142857295</v>
      </c>
      <c r="S19" s="16">
        <f t="shared" si="2"/>
        <v>262.80927301380046</v>
      </c>
      <c r="T19" s="16">
        <f t="shared" si="2"/>
        <v>8498.2798177792083</v>
      </c>
      <c r="U19" s="16">
        <f t="shared" si="2"/>
        <v>8498.2798177792083</v>
      </c>
      <c r="V19" s="16">
        <f t="shared" si="2"/>
        <v>3693.3371841988119</v>
      </c>
      <c r="W19" s="16">
        <f t="shared" si="2"/>
        <v>3693.3371841988119</v>
      </c>
      <c r="X19" s="16">
        <f t="shared" si="3"/>
        <v>5278.6653568747515</v>
      </c>
      <c r="Y19" s="16">
        <v>5278.6653568747515</v>
      </c>
    </row>
    <row r="20" spans="1:25">
      <c r="A20" s="16" t="s">
        <v>61</v>
      </c>
      <c r="I20" s="16">
        <v>5.5857142857142916</v>
      </c>
      <c r="J20" s="16">
        <f t="shared" si="0"/>
        <v>9.0238095238095148</v>
      </c>
      <c r="K20" s="16">
        <v>9.0238095238095148</v>
      </c>
      <c r="L20" s="16">
        <f t="shared" si="1"/>
        <v>8.2321428571428612</v>
      </c>
      <c r="M20" s="16">
        <v>8.2321428571428612</v>
      </c>
      <c r="S20" s="16">
        <f t="shared" si="2"/>
        <v>266.59063663114881</v>
      </c>
      <c r="T20" s="16">
        <f t="shared" si="2"/>
        <v>8298.3296273096257</v>
      </c>
      <c r="U20" s="16">
        <f t="shared" si="2"/>
        <v>8298.3296273096257</v>
      </c>
      <c r="V20" s="16">
        <f t="shared" si="2"/>
        <v>3759.8820159046782</v>
      </c>
      <c r="W20" s="16">
        <f t="shared" si="2"/>
        <v>3759.8820159046782</v>
      </c>
      <c r="X20" s="16">
        <f t="shared" si="3"/>
        <v>5278.6653568747515</v>
      </c>
      <c r="Y20" s="16">
        <v>5278.6653568747515</v>
      </c>
    </row>
    <row r="21" spans="1:25">
      <c r="B21" s="16" t="s">
        <v>65</v>
      </c>
      <c r="D21" s="16" t="s">
        <v>63</v>
      </c>
      <c r="I21" s="16">
        <v>5.6428571428571388</v>
      </c>
      <c r="J21" s="16">
        <f t="shared" si="0"/>
        <v>8.9285714285714359</v>
      </c>
      <c r="K21" s="16">
        <v>8.9285714285714359</v>
      </c>
      <c r="L21" s="16">
        <f t="shared" si="1"/>
        <v>8.3035714285714235</v>
      </c>
      <c r="M21" s="16">
        <v>8.3035714285714235</v>
      </c>
      <c r="S21" s="16">
        <f t="shared" si="2"/>
        <v>282.2680475932483</v>
      </c>
      <c r="T21" s="16">
        <f t="shared" si="2"/>
        <v>7544.4798457833831</v>
      </c>
      <c r="U21" s="16">
        <f t="shared" si="2"/>
        <v>7544.4798457833831</v>
      </c>
      <c r="V21" s="16">
        <f t="shared" si="2"/>
        <v>4038.2690596866946</v>
      </c>
      <c r="W21" s="16">
        <f t="shared" si="2"/>
        <v>4038.2690596866946</v>
      </c>
      <c r="X21" s="16">
        <f t="shared" si="3"/>
        <v>5278.6653568747515</v>
      </c>
      <c r="Y21" s="16">
        <v>5278.6653568747515</v>
      </c>
    </row>
    <row r="22" spans="1:25">
      <c r="B22" s="16" t="s">
        <v>66</v>
      </c>
      <c r="I22" s="16">
        <v>5.671428571428569</v>
      </c>
      <c r="J22" s="16">
        <f t="shared" si="0"/>
        <v>8.8809523809523849</v>
      </c>
      <c r="K22" s="16">
        <v>8.8809523809523849</v>
      </c>
      <c r="L22" s="16">
        <f t="shared" si="1"/>
        <v>8.3392857142857046</v>
      </c>
      <c r="M22" s="16">
        <v>8.3392857142857046</v>
      </c>
      <c r="S22" s="16">
        <f t="shared" si="2"/>
        <v>290.44916553545221</v>
      </c>
      <c r="T22" s="16">
        <f t="shared" si="2"/>
        <v>7193.6385587569694</v>
      </c>
      <c r="U22" s="16">
        <f t="shared" si="2"/>
        <v>7193.6385587569694</v>
      </c>
      <c r="V22" s="16">
        <f t="shared" si="2"/>
        <v>4185.0993169289677</v>
      </c>
      <c r="W22" s="16">
        <f t="shared" si="2"/>
        <v>4185.0993169289677</v>
      </c>
      <c r="X22" s="16">
        <f t="shared" si="3"/>
        <v>5278.6653568747515</v>
      </c>
      <c r="Y22" s="16">
        <v>5278.6653568747515</v>
      </c>
    </row>
    <row r="23" spans="1:25">
      <c r="A23" s="16" t="s">
        <v>62</v>
      </c>
      <c r="I23" s="16">
        <v>5.7000000000000028</v>
      </c>
      <c r="J23" s="16">
        <f t="shared" si="0"/>
        <v>8.8333333333333286</v>
      </c>
      <c r="K23" s="16">
        <v>8.8333333333333286</v>
      </c>
      <c r="L23" s="16">
        <f t="shared" si="1"/>
        <v>8.3750000000000036</v>
      </c>
      <c r="M23" s="16">
        <v>8.3750000000000036</v>
      </c>
      <c r="S23" s="16">
        <f t="shared" si="2"/>
        <v>298.86740096706109</v>
      </c>
      <c r="T23" s="16">
        <f t="shared" si="2"/>
        <v>6859.1124599473906</v>
      </c>
      <c r="U23" s="16">
        <f t="shared" si="2"/>
        <v>6859.1124599473906</v>
      </c>
      <c r="V23" s="16">
        <f t="shared" si="2"/>
        <v>4337.2682784832859</v>
      </c>
      <c r="W23" s="16">
        <f t="shared" si="2"/>
        <v>4337.2682784832859</v>
      </c>
      <c r="X23" s="16">
        <f t="shared" si="3"/>
        <v>5278.6653568747515</v>
      </c>
      <c r="Y23" s="16">
        <v>5278.6653568747515</v>
      </c>
    </row>
    <row r="24" spans="1:25">
      <c r="B24" s="16" t="s">
        <v>65</v>
      </c>
      <c r="D24" s="16" t="s">
        <v>63</v>
      </c>
      <c r="I24" s="16">
        <v>5.7428571428571402</v>
      </c>
      <c r="J24" s="16">
        <f t="shared" si="0"/>
        <v>8.7619047619047663</v>
      </c>
      <c r="K24" s="16">
        <v>8.7619047619047663</v>
      </c>
      <c r="L24" s="16">
        <f t="shared" si="1"/>
        <v>8.4285714285714164</v>
      </c>
      <c r="M24" s="16">
        <v>8.4285714285714164</v>
      </c>
      <c r="S24" s="16">
        <f t="shared" si="2"/>
        <v>311.95443730205125</v>
      </c>
      <c r="T24" s="16">
        <f t="shared" si="2"/>
        <v>6386.2643132611729</v>
      </c>
      <c r="U24" s="16">
        <f t="shared" si="2"/>
        <v>6386.2643132611729</v>
      </c>
      <c r="V24" s="16">
        <f t="shared" si="2"/>
        <v>4575.9583380515724</v>
      </c>
      <c r="W24" s="16">
        <f t="shared" si="2"/>
        <v>4575.9583380515724</v>
      </c>
      <c r="X24" s="16">
        <f t="shared" si="3"/>
        <v>5278.6653568747515</v>
      </c>
      <c r="Y24" s="16">
        <v>5278.6653568747515</v>
      </c>
    </row>
    <row r="25" spans="1:25">
      <c r="B25" s="16" t="s">
        <v>64</v>
      </c>
      <c r="I25" s="16">
        <v>5.7428571428571473</v>
      </c>
      <c r="J25" s="16">
        <f t="shared" si="0"/>
        <v>8.7619047619047556</v>
      </c>
      <c r="K25" s="16">
        <v>8.7619047619047556</v>
      </c>
      <c r="L25" s="16">
        <f t="shared" si="1"/>
        <v>8.4285714285714342</v>
      </c>
      <c r="M25" s="16">
        <v>8.4285714285714342</v>
      </c>
      <c r="S25" s="16">
        <f t="shared" si="2"/>
        <v>311.95443730205346</v>
      </c>
      <c r="T25" s="16">
        <f t="shared" si="2"/>
        <v>6386.2643132611047</v>
      </c>
      <c r="U25" s="16">
        <f t="shared" si="2"/>
        <v>6386.2643132611047</v>
      </c>
      <c r="V25" s="16">
        <f t="shared" si="2"/>
        <v>4575.9583380516542</v>
      </c>
      <c r="W25" s="16">
        <f t="shared" si="2"/>
        <v>4575.9583380516542</v>
      </c>
      <c r="X25" s="16">
        <f t="shared" si="3"/>
        <v>5278.6653568747515</v>
      </c>
      <c r="Y25" s="16">
        <v>5278.6653568747515</v>
      </c>
    </row>
    <row r="26" spans="1:25">
      <c r="A26" s="16" t="s">
        <v>67</v>
      </c>
      <c r="I26" s="16">
        <v>5.7428571428571598</v>
      </c>
      <c r="J26" s="16">
        <f t="shared" si="0"/>
        <v>8.7619047619047343</v>
      </c>
      <c r="K26" s="16">
        <v>8.7619047619047343</v>
      </c>
      <c r="L26" s="16">
        <f t="shared" si="1"/>
        <v>8.4285714285714519</v>
      </c>
      <c r="M26" s="16">
        <v>8.4285714285714519</v>
      </c>
      <c r="S26" s="16">
        <f t="shared" si="2"/>
        <v>311.95443730205739</v>
      </c>
      <c r="T26" s="16">
        <f t="shared" si="2"/>
        <v>6386.2643132609692</v>
      </c>
      <c r="U26" s="16">
        <f t="shared" si="2"/>
        <v>6386.2643132609692</v>
      </c>
      <c r="V26" s="16">
        <f t="shared" si="2"/>
        <v>4575.9583380517352</v>
      </c>
      <c r="W26" s="16">
        <f t="shared" si="2"/>
        <v>4575.9583380517352</v>
      </c>
      <c r="X26" s="16">
        <f t="shared" si="3"/>
        <v>5278.6653568747515</v>
      </c>
      <c r="Y26" s="16">
        <v>5278.6653568747515</v>
      </c>
    </row>
    <row r="27" spans="1:25">
      <c r="I27" s="16">
        <v>5.7571428571428616</v>
      </c>
      <c r="J27" s="16">
        <f t="shared" si="0"/>
        <v>8.7380952380952319</v>
      </c>
      <c r="K27" s="16">
        <v>8.7380952380952319</v>
      </c>
      <c r="L27" s="16">
        <f t="shared" si="1"/>
        <v>8.4464285714285836</v>
      </c>
      <c r="M27" s="16">
        <v>8.4464285714285836</v>
      </c>
      <c r="S27" s="16">
        <f t="shared" si="2"/>
        <v>316.44291347322201</v>
      </c>
      <c r="T27" s="16">
        <f t="shared" si="2"/>
        <v>6236.0062853771014</v>
      </c>
      <c r="U27" s="16">
        <f t="shared" si="2"/>
        <v>6236.0062853771014</v>
      </c>
      <c r="V27" s="16">
        <f t="shared" si="2"/>
        <v>4658.4058272226339</v>
      </c>
      <c r="W27" s="16">
        <f t="shared" si="2"/>
        <v>4658.4058272226339</v>
      </c>
      <c r="X27" s="16">
        <f t="shared" si="3"/>
        <v>5278.6653568747515</v>
      </c>
      <c r="Y27" s="16">
        <v>5278.6653568747515</v>
      </c>
    </row>
    <row r="28" spans="1:25">
      <c r="I28" s="16">
        <v>5.7857142857142918</v>
      </c>
      <c r="J28" s="16">
        <f t="shared" si="0"/>
        <v>8.6904761904761809</v>
      </c>
      <c r="K28" s="16">
        <v>8.6904761904761809</v>
      </c>
      <c r="L28" s="16">
        <f t="shared" si="1"/>
        <v>8.4821428571428648</v>
      </c>
      <c r="M28" s="16">
        <v>8.4821428571428648</v>
      </c>
      <c r="S28" s="16">
        <f t="shared" si="2"/>
        <v>325.61453888096082</v>
      </c>
      <c r="T28" s="16">
        <f t="shared" si="2"/>
        <v>5946.0130034294671</v>
      </c>
      <c r="U28" s="16">
        <f t="shared" si="2"/>
        <v>5946.0130034294671</v>
      </c>
      <c r="V28" s="16">
        <f t="shared" si="2"/>
        <v>4827.7840721687671</v>
      </c>
      <c r="W28" s="16">
        <f t="shared" si="2"/>
        <v>4827.7840721687671</v>
      </c>
      <c r="X28" s="16">
        <f t="shared" si="3"/>
        <v>5278.6653568747515</v>
      </c>
      <c r="Y28" s="16">
        <v>5278.6653568747515</v>
      </c>
    </row>
    <row r="29" spans="1:25">
      <c r="A29" s="18" t="s">
        <v>72</v>
      </c>
      <c r="I29" s="16">
        <v>5.842857142857139</v>
      </c>
      <c r="J29" s="16">
        <f t="shared" si="0"/>
        <v>8.595238095238102</v>
      </c>
      <c r="K29" s="16">
        <v>8.595238095238102</v>
      </c>
      <c r="L29" s="16">
        <f t="shared" si="1"/>
        <v>8.553571428571427</v>
      </c>
      <c r="M29" s="16">
        <v>8.553571428571427</v>
      </c>
      <c r="S29" s="16">
        <f t="shared" si="2"/>
        <v>344.7629718708796</v>
      </c>
      <c r="T29" s="16">
        <f t="shared" si="2"/>
        <v>5405.8560314967035</v>
      </c>
      <c r="U29" s="16">
        <f t="shared" si="2"/>
        <v>5405.8560314967035</v>
      </c>
      <c r="V29" s="16">
        <f t="shared" si="2"/>
        <v>5185.2401120614404</v>
      </c>
      <c r="W29" s="16">
        <f t="shared" si="2"/>
        <v>5185.2401120614404</v>
      </c>
      <c r="X29" s="16">
        <f t="shared" si="3"/>
        <v>5278.6653568747515</v>
      </c>
      <c r="Y29" s="16">
        <v>5278.6653568747515</v>
      </c>
    </row>
    <row r="30" spans="1:25">
      <c r="A30" s="18" t="s">
        <v>73</v>
      </c>
      <c r="I30" s="16">
        <v>5.8571428571428497</v>
      </c>
      <c r="J30" s="16">
        <f t="shared" si="0"/>
        <v>8.5714285714285836</v>
      </c>
      <c r="K30" s="16">
        <v>8.5714285714285836</v>
      </c>
      <c r="L30" s="16">
        <f t="shared" si="1"/>
        <v>8.5714285714285587</v>
      </c>
      <c r="M30" s="16">
        <v>8.5714285714285587</v>
      </c>
      <c r="S30" s="16">
        <f t="shared" si="2"/>
        <v>349.72350520172932</v>
      </c>
      <c r="T30" s="16">
        <f t="shared" si="2"/>
        <v>5278.665356874817</v>
      </c>
      <c r="U30" s="16">
        <f t="shared" si="2"/>
        <v>5278.665356874817</v>
      </c>
      <c r="V30" s="16">
        <f t="shared" si="2"/>
        <v>5278.6653568746851</v>
      </c>
      <c r="W30" s="16">
        <f t="shared" si="2"/>
        <v>5278.6653568746851</v>
      </c>
      <c r="X30" s="16">
        <f t="shared" si="3"/>
        <v>5278.6653568747515</v>
      </c>
      <c r="Y30" s="16">
        <v>5278.6653568747515</v>
      </c>
    </row>
    <row r="31" spans="1:25">
      <c r="I31" s="16">
        <v>5.8571428571428497</v>
      </c>
      <c r="J31" s="16">
        <f t="shared" si="0"/>
        <v>8.5714285714285836</v>
      </c>
      <c r="K31" s="16">
        <v>8.5714285714285836</v>
      </c>
      <c r="L31" s="16">
        <f t="shared" si="1"/>
        <v>8.5714285714285587</v>
      </c>
      <c r="M31" s="16">
        <v>8.5714285714285587</v>
      </c>
      <c r="S31" s="16">
        <f t="shared" si="2"/>
        <v>349.72350520172932</v>
      </c>
      <c r="T31" s="16">
        <f t="shared" si="2"/>
        <v>5278.665356874817</v>
      </c>
      <c r="U31" s="16">
        <f t="shared" si="2"/>
        <v>5278.665356874817</v>
      </c>
      <c r="V31" s="16">
        <f t="shared" si="2"/>
        <v>5278.6653568746851</v>
      </c>
      <c r="W31" s="16">
        <f t="shared" si="2"/>
        <v>5278.6653568746851</v>
      </c>
      <c r="X31" s="16">
        <f t="shared" si="3"/>
        <v>5278.6653568747515</v>
      </c>
      <c r="Y31" s="16">
        <v>5278.6653568747515</v>
      </c>
    </row>
    <row r="32" spans="1:25">
      <c r="I32" s="16">
        <v>5.8571428571428612</v>
      </c>
      <c r="J32" s="16">
        <f t="shared" si="0"/>
        <v>8.5714285714285658</v>
      </c>
      <c r="K32" s="16">
        <v>8.5714285714285658</v>
      </c>
      <c r="L32" s="16">
        <f t="shared" si="1"/>
        <v>8.5714285714285765</v>
      </c>
      <c r="M32" s="16">
        <v>8.5714285714285765</v>
      </c>
      <c r="S32" s="16">
        <f t="shared" si="2"/>
        <v>349.72350520173336</v>
      </c>
      <c r="T32" s="16">
        <f t="shared" si="2"/>
        <v>5278.6653568747233</v>
      </c>
      <c r="U32" s="16">
        <f t="shared" si="2"/>
        <v>5278.6653568747233</v>
      </c>
      <c r="V32" s="16">
        <f t="shared" si="2"/>
        <v>5278.6653568747788</v>
      </c>
      <c r="W32" s="16">
        <f t="shared" si="2"/>
        <v>5278.6653568747788</v>
      </c>
      <c r="X32" s="16">
        <f t="shared" si="3"/>
        <v>5278.6653568747515</v>
      </c>
      <c r="Y32" s="16">
        <v>5278.6653568747515</v>
      </c>
    </row>
    <row r="33" spans="9:25">
      <c r="I33" s="16">
        <v>5.8571428571428701</v>
      </c>
      <c r="J33" s="16">
        <f t="shared" si="0"/>
        <v>8.5714285714285499</v>
      </c>
      <c r="K33" s="16">
        <v>8.5714285714285499</v>
      </c>
      <c r="L33" s="16">
        <f t="shared" si="1"/>
        <v>8.5714285714285943</v>
      </c>
      <c r="M33" s="16">
        <v>8.5714285714285943</v>
      </c>
      <c r="S33" s="16">
        <f t="shared" si="2"/>
        <v>349.72350520173649</v>
      </c>
      <c r="T33" s="16">
        <f t="shared" si="2"/>
        <v>5278.6653568746387</v>
      </c>
      <c r="U33" s="16">
        <f t="shared" si="2"/>
        <v>5278.6653568746387</v>
      </c>
      <c r="V33" s="16">
        <f t="shared" si="2"/>
        <v>5278.6653568748734</v>
      </c>
      <c r="W33" s="16">
        <f t="shared" si="2"/>
        <v>5278.6653568748734</v>
      </c>
      <c r="X33" s="16">
        <f t="shared" si="3"/>
        <v>-1</v>
      </c>
      <c r="Y33" s="16">
        <v>-1</v>
      </c>
    </row>
    <row r="34" spans="9:25">
      <c r="I34" s="16">
        <v>5.8571428571428701</v>
      </c>
      <c r="J34" s="16">
        <f t="shared" si="0"/>
        <v>8.5714285714285499</v>
      </c>
      <c r="K34" s="16">
        <v>8.5714285714285499</v>
      </c>
      <c r="L34" s="16">
        <f t="shared" si="1"/>
        <v>8.5714285714285943</v>
      </c>
      <c r="M34" s="16">
        <v>8.5714285714285943</v>
      </c>
      <c r="S34" s="16">
        <f t="shared" si="2"/>
        <v>349.72350520173649</v>
      </c>
      <c r="T34" s="16">
        <f t="shared" si="2"/>
        <v>5278.6653568746387</v>
      </c>
      <c r="U34" s="16">
        <f t="shared" si="2"/>
        <v>5278.6653568746387</v>
      </c>
      <c r="V34" s="16">
        <f t="shared" si="2"/>
        <v>5278.6653568748734</v>
      </c>
      <c r="W34" s="16">
        <f t="shared" si="2"/>
        <v>5278.6653568748734</v>
      </c>
      <c r="X34" s="16">
        <f t="shared" si="3"/>
        <v>-1</v>
      </c>
      <c r="Y34" s="16">
        <v>-1</v>
      </c>
    </row>
    <row r="35" spans="9:25">
      <c r="I35" s="16">
        <v>5.8714285714285692</v>
      </c>
      <c r="J35" s="16">
        <f t="shared" si="0"/>
        <v>8.547619047619051</v>
      </c>
      <c r="K35" s="16">
        <v>8.547619047619051</v>
      </c>
      <c r="L35" s="16">
        <f t="shared" si="1"/>
        <v>8.5892857142857082</v>
      </c>
      <c r="M35" s="16">
        <v>8.5892857142857082</v>
      </c>
      <c r="S35" s="16">
        <f t="shared" si="2"/>
        <v>354.75541189032111</v>
      </c>
      <c r="T35" s="16">
        <f t="shared" si="2"/>
        <v>5154.4672643002723</v>
      </c>
      <c r="U35" s="16">
        <f t="shared" si="2"/>
        <v>5154.4672643002723</v>
      </c>
      <c r="V35" s="16">
        <f t="shared" si="2"/>
        <v>5373.7738942993192</v>
      </c>
      <c r="W35" s="16">
        <f t="shared" si="2"/>
        <v>5373.7738942993192</v>
      </c>
      <c r="X35" s="16">
        <f t="shared" si="3"/>
        <v>-1</v>
      </c>
      <c r="Y35" s="16">
        <v>-1</v>
      </c>
    </row>
    <row r="36" spans="9:25">
      <c r="I36" s="16">
        <v>5.900000000000003</v>
      </c>
      <c r="J36" s="16">
        <f t="shared" si="0"/>
        <v>8.4999999999999947</v>
      </c>
      <c r="K36" s="16">
        <v>8.4999999999999947</v>
      </c>
      <c r="L36" s="16">
        <f t="shared" si="1"/>
        <v>8.6250000000000071</v>
      </c>
      <c r="M36" s="16">
        <v>8.6250000000000071</v>
      </c>
      <c r="S36" s="16">
        <f t="shared" si="2"/>
        <v>365.03746786532986</v>
      </c>
      <c r="T36" s="16">
        <f t="shared" si="2"/>
        <v>4914.768840299108</v>
      </c>
      <c r="U36" s="16">
        <f t="shared" si="2"/>
        <v>4914.768840299108</v>
      </c>
      <c r="V36" s="16">
        <f t="shared" si="2"/>
        <v>5569.1627085660439</v>
      </c>
      <c r="W36" s="16">
        <f t="shared" si="2"/>
        <v>5569.1627085660439</v>
      </c>
      <c r="X36" s="16">
        <f t="shared" si="3"/>
        <v>-1</v>
      </c>
      <c r="Y36" s="16">
        <v>-1</v>
      </c>
    </row>
    <row r="37" spans="9:25">
      <c r="I37" s="16">
        <v>5.9428571428571297</v>
      </c>
      <c r="J37" s="16">
        <f t="shared" si="0"/>
        <v>8.4285714285714501</v>
      </c>
      <c r="K37" s="16">
        <v>8.4285714285714501</v>
      </c>
      <c r="L37" s="16">
        <f t="shared" si="1"/>
        <v>8.6785714285714199</v>
      </c>
      <c r="M37" s="16">
        <v>8.6785714285714199</v>
      </c>
      <c r="S37" s="16">
        <f t="shared" si="2"/>
        <v>381.02201014102519</v>
      </c>
      <c r="T37" s="16">
        <f t="shared" si="2"/>
        <v>4575.958338051727</v>
      </c>
      <c r="U37" s="16">
        <f t="shared" si="2"/>
        <v>4575.958338051727</v>
      </c>
      <c r="V37" s="16">
        <f t="shared" si="2"/>
        <v>5875.6468117624363</v>
      </c>
      <c r="W37" s="16">
        <f t="shared" si="2"/>
        <v>5875.6468117624363</v>
      </c>
      <c r="X37" s="16">
        <f t="shared" si="3"/>
        <v>-1</v>
      </c>
      <c r="Y37" s="16">
        <v>-1</v>
      </c>
    </row>
    <row r="38" spans="9:25">
      <c r="I38" s="16">
        <v>5.942857142857136</v>
      </c>
      <c r="J38" s="16">
        <f t="shared" si="0"/>
        <v>8.4285714285714413</v>
      </c>
      <c r="K38" s="16">
        <v>8.4285714285714413</v>
      </c>
      <c r="L38" s="16">
        <f t="shared" si="1"/>
        <v>8.6785714285714199</v>
      </c>
      <c r="M38" s="16">
        <v>8.6785714285714199</v>
      </c>
      <c r="S38" s="16">
        <f t="shared" si="2"/>
        <v>381.02201014102758</v>
      </c>
      <c r="T38" s="16">
        <f t="shared" si="2"/>
        <v>4575.958338051686</v>
      </c>
      <c r="U38" s="16">
        <f t="shared" si="2"/>
        <v>4575.958338051686</v>
      </c>
      <c r="V38" s="16">
        <f t="shared" si="2"/>
        <v>5875.6468117624363</v>
      </c>
      <c r="W38" s="16">
        <f t="shared" si="2"/>
        <v>5875.6468117624363</v>
      </c>
      <c r="X38" s="16">
        <f t="shared" si="3"/>
        <v>-1</v>
      </c>
      <c r="Y38" s="16">
        <v>-1</v>
      </c>
    </row>
    <row r="39" spans="9:25">
      <c r="I39" s="16">
        <v>5.9428571428571502</v>
      </c>
      <c r="J39" s="16">
        <f t="shared" si="0"/>
        <v>8.4285714285714164</v>
      </c>
      <c r="K39" s="16">
        <v>8.4285714285714164</v>
      </c>
      <c r="L39" s="16">
        <f t="shared" si="1"/>
        <v>8.6785714285714377</v>
      </c>
      <c r="M39" s="16">
        <v>8.6785714285714377</v>
      </c>
      <c r="S39" s="16">
        <f t="shared" si="2"/>
        <v>381.02201014103298</v>
      </c>
      <c r="T39" s="16">
        <f t="shared" si="2"/>
        <v>4575.9583380515724</v>
      </c>
      <c r="U39" s="16">
        <f t="shared" si="2"/>
        <v>4575.9583380515724</v>
      </c>
      <c r="V39" s="16">
        <f t="shared" si="2"/>
        <v>5875.6468117625409</v>
      </c>
      <c r="W39" s="16">
        <f t="shared" si="2"/>
        <v>5875.6468117625409</v>
      </c>
      <c r="X39" s="16">
        <f t="shared" si="3"/>
        <v>-1</v>
      </c>
      <c r="Y39" s="16">
        <v>-1</v>
      </c>
    </row>
    <row r="40" spans="9:25">
      <c r="I40" s="16">
        <v>5.9571428571428608</v>
      </c>
      <c r="J40" s="16">
        <f t="shared" si="0"/>
        <v>8.4047619047618998</v>
      </c>
      <c r="K40" s="16">
        <v>8.4047619047618998</v>
      </c>
      <c r="L40" s="16">
        <f t="shared" si="1"/>
        <v>8.6964285714285694</v>
      </c>
      <c r="M40" s="16">
        <v>8.6964285714285694</v>
      </c>
      <c r="S40" s="16">
        <f t="shared" si="2"/>
        <v>386.50424731643307</v>
      </c>
      <c r="T40" s="16">
        <f t="shared" si="2"/>
        <v>4468.2937564076474</v>
      </c>
      <c r="U40" s="16">
        <f t="shared" si="2"/>
        <v>4468.2937564076474</v>
      </c>
      <c r="V40" s="16">
        <f t="shared" si="2"/>
        <v>5981.5114834000606</v>
      </c>
      <c r="W40" s="16">
        <f t="shared" si="2"/>
        <v>5981.5114834000606</v>
      </c>
      <c r="X40" s="16">
        <f t="shared" si="3"/>
        <v>-1</v>
      </c>
      <c r="Y40" s="16">
        <v>-1</v>
      </c>
    </row>
    <row r="41" spans="9:25">
      <c r="I41" s="16">
        <v>5.985714285714292</v>
      </c>
      <c r="J41" s="16">
        <f t="shared" si="0"/>
        <v>8.357142857142847</v>
      </c>
      <c r="K41" s="16">
        <v>8.357142857142847</v>
      </c>
      <c r="L41" s="16">
        <f t="shared" si="1"/>
        <v>8.7321428571428683</v>
      </c>
      <c r="M41" s="16">
        <v>8.7321428571428683</v>
      </c>
      <c r="S41" s="16">
        <f t="shared" si="2"/>
        <v>397.70649588625747</v>
      </c>
      <c r="T41" s="16">
        <f t="shared" si="2"/>
        <v>4260.5044900361063</v>
      </c>
      <c r="U41" s="16">
        <f t="shared" si="2"/>
        <v>4260.5044900361063</v>
      </c>
      <c r="V41" s="16">
        <f t="shared" si="2"/>
        <v>6198.9974549449644</v>
      </c>
      <c r="W41" s="16">
        <f t="shared" si="2"/>
        <v>6198.9974549449644</v>
      </c>
      <c r="X41" s="16">
        <f t="shared" si="3"/>
        <v>-1</v>
      </c>
      <c r="Y41" s="16">
        <v>-1</v>
      </c>
    </row>
    <row r="42" spans="9:25">
      <c r="I42" s="16">
        <v>6.0428571428571392</v>
      </c>
      <c r="J42" s="16">
        <f t="shared" si="0"/>
        <v>8.2619047619047681</v>
      </c>
      <c r="K42" s="16">
        <v>8.2619047619047681</v>
      </c>
      <c r="L42" s="16">
        <f t="shared" si="1"/>
        <v>8.8035714285714306</v>
      </c>
      <c r="M42" s="16">
        <v>8.8035714285714306</v>
      </c>
      <c r="S42" s="16">
        <f t="shared" si="2"/>
        <v>421.09444475458952</v>
      </c>
      <c r="T42" s="16">
        <f t="shared" si="2"/>
        <v>3873.4651070215541</v>
      </c>
      <c r="U42" s="16">
        <f t="shared" si="2"/>
        <v>3873.4651070215541</v>
      </c>
      <c r="V42" s="16">
        <f t="shared" si="2"/>
        <v>6657.9800955157061</v>
      </c>
      <c r="W42" s="16">
        <f t="shared" si="2"/>
        <v>6657.9800955157061</v>
      </c>
      <c r="X42" s="16">
        <f t="shared" si="3"/>
        <v>-1</v>
      </c>
      <c r="Y42" s="16">
        <v>-1</v>
      </c>
    </row>
    <row r="43" spans="9:25">
      <c r="I43" s="16">
        <v>6.0714285714285694</v>
      </c>
      <c r="J43" s="16">
        <f t="shared" si="0"/>
        <v>8.2142857142857189</v>
      </c>
      <c r="K43" s="16">
        <v>8.2142857142857189</v>
      </c>
      <c r="L43" s="16">
        <f t="shared" si="1"/>
        <v>8.8392857142857117</v>
      </c>
      <c r="M43" s="16">
        <v>8.8392857142857117</v>
      </c>
      <c r="S43" s="16">
        <f t="shared" si="2"/>
        <v>433.29923855508542</v>
      </c>
      <c r="T43" s="16">
        <f t="shared" si="2"/>
        <v>3693.3371841987728</v>
      </c>
      <c r="U43" s="16">
        <f t="shared" si="2"/>
        <v>3693.3371841987728</v>
      </c>
      <c r="V43" s="16">
        <f t="shared" si="2"/>
        <v>6900.0622638134155</v>
      </c>
      <c r="W43" s="16">
        <f t="shared" si="2"/>
        <v>6900.0622638134155</v>
      </c>
      <c r="X43" s="16">
        <f t="shared" si="3"/>
        <v>-1</v>
      </c>
      <c r="Y43" s="16">
        <v>-1</v>
      </c>
    </row>
    <row r="44" spans="9:25">
      <c r="I44" s="16">
        <v>6.1000000000000032</v>
      </c>
      <c r="J44" s="16">
        <f t="shared" si="0"/>
        <v>8.1666666666666625</v>
      </c>
      <c r="K44" s="16">
        <v>8.1666666666666625</v>
      </c>
      <c r="L44" s="16">
        <f t="shared" si="1"/>
        <v>8.8750000000000107</v>
      </c>
      <c r="M44" s="16">
        <v>8.8750000000000107</v>
      </c>
      <c r="S44" s="16">
        <f t="shared" si="2"/>
        <v>445.85777008251836</v>
      </c>
      <c r="T44" s="16">
        <f t="shared" si="2"/>
        <v>3521.5857583067464</v>
      </c>
      <c r="U44" s="16">
        <f t="shared" si="2"/>
        <v>3521.5857583067464</v>
      </c>
      <c r="V44" s="16">
        <f t="shared" si="2"/>
        <v>7150.9464674683704</v>
      </c>
      <c r="W44" s="16">
        <f t="shared" si="2"/>
        <v>7150.9464674683704</v>
      </c>
      <c r="X44" s="16">
        <f t="shared" si="3"/>
        <v>-1</v>
      </c>
      <c r="Y44" s="16">
        <v>-1</v>
      </c>
    </row>
    <row r="45" spans="9:25">
      <c r="I45" s="16">
        <v>6.1428571428571299</v>
      </c>
      <c r="J45" s="16">
        <f t="shared" si="0"/>
        <v>8.095238095238118</v>
      </c>
      <c r="K45" s="16">
        <v>8.095238095238118</v>
      </c>
      <c r="L45" s="16">
        <f t="shared" si="1"/>
        <v>8.9285714285714057</v>
      </c>
      <c r="M45" s="16">
        <v>8.9285714285714057</v>
      </c>
      <c r="S45" s="16">
        <f t="shared" si="2"/>
        <v>465.38133410598044</v>
      </c>
      <c r="T45" s="16">
        <f t="shared" si="2"/>
        <v>3278.8174250952666</v>
      </c>
      <c r="U45" s="16">
        <f t="shared" si="2"/>
        <v>3278.8174250952666</v>
      </c>
      <c r="V45" s="16">
        <f t="shared" si="2"/>
        <v>7544.4798457831548</v>
      </c>
      <c r="W45" s="16">
        <f t="shared" si="2"/>
        <v>7544.4798457831548</v>
      </c>
      <c r="X45" s="16">
        <f t="shared" si="3"/>
        <v>-1</v>
      </c>
      <c r="Y45" s="16">
        <v>-1</v>
      </c>
    </row>
    <row r="46" spans="9:25">
      <c r="I46" s="16">
        <v>6.1428571428571397</v>
      </c>
      <c r="J46" s="16">
        <f t="shared" si="0"/>
        <v>8.0952380952381002</v>
      </c>
      <c r="K46" s="16">
        <v>8.0952380952381002</v>
      </c>
      <c r="L46" s="16">
        <f t="shared" si="1"/>
        <v>8.9285714285714235</v>
      </c>
      <c r="M46" s="16">
        <v>8.9285714285714235</v>
      </c>
      <c r="S46" s="16">
        <f t="shared" si="2"/>
        <v>465.38133410598499</v>
      </c>
      <c r="T46" s="16">
        <f t="shared" si="2"/>
        <v>3278.8174250952084</v>
      </c>
      <c r="U46" s="16">
        <f t="shared" si="2"/>
        <v>3278.8174250952084</v>
      </c>
      <c r="V46" s="16">
        <f t="shared" si="2"/>
        <v>7544.4798457832894</v>
      </c>
      <c r="W46" s="16">
        <f t="shared" si="2"/>
        <v>7544.4798457832894</v>
      </c>
      <c r="X46" s="16">
        <f t="shared" si="3"/>
        <v>-1</v>
      </c>
      <c r="Y46" s="16">
        <v>-1</v>
      </c>
    </row>
    <row r="47" spans="9:25">
      <c r="I47" s="16">
        <v>6.1428571428571503</v>
      </c>
      <c r="J47" s="16">
        <f t="shared" si="0"/>
        <v>8.0952380952380825</v>
      </c>
      <c r="K47" s="16">
        <v>8.0952380952380825</v>
      </c>
      <c r="L47" s="16">
        <f t="shared" si="1"/>
        <v>8.9285714285714413</v>
      </c>
      <c r="M47" s="16">
        <v>8.9285714285714413</v>
      </c>
      <c r="S47" s="16">
        <f t="shared" si="2"/>
        <v>465.38133410598994</v>
      </c>
      <c r="T47" s="16">
        <f t="shared" si="2"/>
        <v>3278.8174250951502</v>
      </c>
      <c r="U47" s="16">
        <f t="shared" si="2"/>
        <v>3278.8174250951502</v>
      </c>
      <c r="V47" s="16">
        <f t="shared" si="2"/>
        <v>7544.4798457834231</v>
      </c>
      <c r="W47" s="16">
        <f t="shared" si="2"/>
        <v>7544.4798457834231</v>
      </c>
      <c r="X47" s="16">
        <f t="shared" si="3"/>
        <v>-1</v>
      </c>
      <c r="Y47" s="16">
        <v>-1</v>
      </c>
    </row>
    <row r="48" spans="9:25">
      <c r="I48" s="16">
        <v>6.142857142857153</v>
      </c>
      <c r="J48" s="16">
        <f t="shared" si="0"/>
        <v>8.0952380952380789</v>
      </c>
      <c r="K48" s="16">
        <v>8.0952380952380789</v>
      </c>
      <c r="L48" s="16">
        <f t="shared" si="1"/>
        <v>8.9285714285714413</v>
      </c>
      <c r="M48" s="16">
        <v>8.9285714285714413</v>
      </c>
      <c r="S48" s="16">
        <f t="shared" si="2"/>
        <v>465.38133410599119</v>
      </c>
      <c r="T48" s="16">
        <f t="shared" si="2"/>
        <v>3278.8174250951383</v>
      </c>
      <c r="U48" s="16">
        <f t="shared" si="2"/>
        <v>3278.8174250951383</v>
      </c>
      <c r="V48" s="16">
        <f t="shared" si="2"/>
        <v>7544.4798457834231</v>
      </c>
      <c r="W48" s="16">
        <f t="shared" si="2"/>
        <v>7544.4798457834231</v>
      </c>
      <c r="X48" s="16">
        <f t="shared" si="3"/>
        <v>-1</v>
      </c>
      <c r="Y48" s="16">
        <v>-1</v>
      </c>
    </row>
    <row r="49" spans="9:25">
      <c r="I49" s="16">
        <v>6.1428571428571601</v>
      </c>
      <c r="J49" s="16">
        <f t="shared" si="0"/>
        <v>8.0952380952380665</v>
      </c>
      <c r="K49" s="16">
        <v>8.0952380952380665</v>
      </c>
      <c r="L49" s="16">
        <f t="shared" si="1"/>
        <v>8.928571428571459</v>
      </c>
      <c r="M49" s="16">
        <v>8.928571428571459</v>
      </c>
      <c r="S49" s="16">
        <f t="shared" si="2"/>
        <v>465.38133410599448</v>
      </c>
      <c r="T49" s="16">
        <f t="shared" si="2"/>
        <v>3278.8174250950974</v>
      </c>
      <c r="U49" s="16">
        <f t="shared" si="2"/>
        <v>3278.8174250950974</v>
      </c>
      <c r="V49" s="16">
        <f t="shared" si="2"/>
        <v>7544.4798457835568</v>
      </c>
      <c r="W49" s="16">
        <f t="shared" si="2"/>
        <v>7544.4798457835568</v>
      </c>
      <c r="X49" s="16">
        <f t="shared" si="3"/>
        <v>-1</v>
      </c>
      <c r="Y49" s="16">
        <v>-1</v>
      </c>
    </row>
    <row r="50" spans="9:25">
      <c r="I50" s="16">
        <v>6.157142857142861</v>
      </c>
      <c r="J50" s="16">
        <f t="shared" si="0"/>
        <v>8.0714285714285658</v>
      </c>
      <c r="K50" s="16">
        <v>8.0714285714285658</v>
      </c>
      <c r="L50" s="16">
        <f t="shared" si="1"/>
        <v>8.946428571428573</v>
      </c>
      <c r="M50" s="16">
        <v>8.946428571428573</v>
      </c>
      <c r="S50" s="16">
        <f t="shared" si="2"/>
        <v>472.07735371291187</v>
      </c>
      <c r="T50" s="16">
        <f t="shared" si="2"/>
        <v>3201.6723813074491</v>
      </c>
      <c r="U50" s="16">
        <f t="shared" si="2"/>
        <v>3201.6723813074491</v>
      </c>
      <c r="V50" s="16">
        <f t="shared" si="2"/>
        <v>7680.4127748953006</v>
      </c>
      <c r="W50" s="16">
        <f t="shared" si="2"/>
        <v>7680.4127748953006</v>
      </c>
      <c r="X50" s="16">
        <f t="shared" si="3"/>
        <v>-1</v>
      </c>
      <c r="Y50" s="16">
        <v>-1</v>
      </c>
    </row>
    <row r="51" spans="9:25">
      <c r="I51" s="16">
        <v>6.1857142857142922</v>
      </c>
      <c r="J51" s="16">
        <f t="shared" si="0"/>
        <v>8.0238095238095131</v>
      </c>
      <c r="K51" s="16">
        <v>8.0238095238095131</v>
      </c>
      <c r="L51" s="16">
        <f t="shared" si="1"/>
        <v>8.9821428571428719</v>
      </c>
      <c r="M51" s="16">
        <v>8.9821428571428719</v>
      </c>
      <c r="S51" s="16">
        <f t="shared" si="2"/>
        <v>485.75981101369121</v>
      </c>
      <c r="T51" s="16">
        <f t="shared" si="2"/>
        <v>3052.7848659510828</v>
      </c>
      <c r="U51" s="16">
        <f t="shared" si="2"/>
        <v>3052.7848659510828</v>
      </c>
      <c r="V51" s="16">
        <f t="shared" si="2"/>
        <v>7959.6702901319859</v>
      </c>
      <c r="W51" s="16">
        <f t="shared" si="2"/>
        <v>7959.6702901319859</v>
      </c>
      <c r="X51" s="16">
        <f t="shared" si="3"/>
        <v>-1</v>
      </c>
      <c r="Y51" s="16">
        <v>-1</v>
      </c>
    </row>
    <row r="52" spans="9:25">
      <c r="I52" s="16">
        <v>6.1999999999999904</v>
      </c>
      <c r="J52" s="16">
        <f t="shared" si="0"/>
        <v>8.000000000000016</v>
      </c>
      <c r="K52" s="16">
        <v>8.000000000000016</v>
      </c>
      <c r="L52" s="16">
        <f t="shared" si="1"/>
        <v>8.9999999999999858</v>
      </c>
      <c r="M52" s="16">
        <v>8.9999999999999858</v>
      </c>
      <c r="S52" s="16">
        <f t="shared" si="2"/>
        <v>492.74904109325155</v>
      </c>
      <c r="T52" s="16">
        <f t="shared" si="2"/>
        <v>2980.9579870417761</v>
      </c>
      <c r="U52" s="16">
        <f t="shared" si="2"/>
        <v>2980.9579870417761</v>
      </c>
      <c r="V52" s="16">
        <f t="shared" si="2"/>
        <v>8103.0839275752687</v>
      </c>
      <c r="W52" s="16">
        <f t="shared" si="2"/>
        <v>8103.0839275752687</v>
      </c>
      <c r="X52" s="16">
        <f t="shared" si="3"/>
        <v>-1</v>
      </c>
      <c r="Y52" s="16">
        <v>-1</v>
      </c>
    </row>
    <row r="53" spans="9:25">
      <c r="I53" s="16">
        <v>6.2000000001000002</v>
      </c>
      <c r="J53" s="16">
        <f t="shared" si="0"/>
        <v>7.9999999998333333</v>
      </c>
      <c r="K53" s="16">
        <v>7.9999999998333333</v>
      </c>
      <c r="L53" s="16">
        <f t="shared" si="1"/>
        <v>9.0000000001250058</v>
      </c>
      <c r="M53" s="16">
        <v>9.0000000001250058</v>
      </c>
      <c r="S53" s="16">
        <f t="shared" si="2"/>
        <v>492.74904114253127</v>
      </c>
      <c r="T53" s="16">
        <f t="shared" si="2"/>
        <v>2980.9579865449018</v>
      </c>
      <c r="U53" s="16">
        <f t="shared" si="2"/>
        <v>2980.9579865449018</v>
      </c>
      <c r="V53" s="16">
        <f t="shared" si="2"/>
        <v>8103.0839285883167</v>
      </c>
      <c r="W53" s="16">
        <f t="shared" si="2"/>
        <v>8103.0839285883167</v>
      </c>
      <c r="X53" s="16">
        <f t="shared" si="3"/>
        <v>-1</v>
      </c>
      <c r="Y53" s="16">
        <v>-1</v>
      </c>
    </row>
    <row r="54" spans="9:25">
      <c r="I54" s="16">
        <v>6.2428571428571384</v>
      </c>
      <c r="J54" s="16">
        <f t="shared" si="0"/>
        <v>7.9285714285714359</v>
      </c>
      <c r="K54" s="16">
        <v>7.9285714285714359</v>
      </c>
      <c r="L54" s="16">
        <f t="shared" si="1"/>
        <v>9.0535714285714164</v>
      </c>
      <c r="M54" s="16">
        <v>9.0535714285714164</v>
      </c>
      <c r="S54" s="16">
        <f t="shared" si="2"/>
        <v>514.32591626918054</v>
      </c>
      <c r="T54" s="16">
        <f t="shared" si="2"/>
        <v>2775.4590295960002</v>
      </c>
      <c r="U54" s="16">
        <f t="shared" si="2"/>
        <v>2775.4590295960002</v>
      </c>
      <c r="V54" s="16">
        <f t="shared" si="2"/>
        <v>8549.0156664431215</v>
      </c>
      <c r="W54" s="16">
        <f t="shared" si="2"/>
        <v>8549.0156664431215</v>
      </c>
      <c r="X54" s="16">
        <f t="shared" si="3"/>
        <v>-1</v>
      </c>
      <c r="Y54" s="16">
        <v>-1</v>
      </c>
    </row>
    <row r="55" spans="9:25">
      <c r="I55" s="16">
        <v>6.2571428571428598</v>
      </c>
      <c r="J55" s="16">
        <f t="shared" si="0"/>
        <v>7.9047619047619007</v>
      </c>
      <c r="K55" s="16">
        <v>7.9047619047619007</v>
      </c>
      <c r="L55" s="16">
        <f t="shared" si="1"/>
        <v>9.0714285714285836</v>
      </c>
      <c r="M55" s="16">
        <v>9.0714285714285836</v>
      </c>
      <c r="S55" s="16">
        <f t="shared" si="2"/>
        <v>521.72616240562036</v>
      </c>
      <c r="T55" s="16">
        <f t="shared" si="2"/>
        <v>2710.1571598637734</v>
      </c>
      <c r="U55" s="16">
        <f t="shared" si="2"/>
        <v>2710.1571598637734</v>
      </c>
      <c r="V55" s="16">
        <f t="shared" si="2"/>
        <v>8703.0478547873936</v>
      </c>
      <c r="W55" s="16">
        <f t="shared" si="2"/>
        <v>8703.0478547873936</v>
      </c>
      <c r="X55" s="16">
        <f t="shared" si="3"/>
        <v>-1</v>
      </c>
      <c r="Y55" s="16">
        <v>-1</v>
      </c>
    </row>
    <row r="56" spans="9:25">
      <c r="I56" s="16">
        <v>6.2571428571428669</v>
      </c>
      <c r="J56" s="16">
        <f t="shared" si="0"/>
        <v>7.9047619047618891</v>
      </c>
      <c r="K56" s="16">
        <v>7.9047619047618891</v>
      </c>
      <c r="L56" s="16">
        <f t="shared" si="1"/>
        <v>9.0714285714285836</v>
      </c>
      <c r="M56" s="16">
        <v>9.0714285714285836</v>
      </c>
      <c r="S56" s="16">
        <f t="shared" ref="S56:W71" si="4">EXP(I56)</f>
        <v>521.72616240562411</v>
      </c>
      <c r="T56" s="16">
        <f t="shared" si="4"/>
        <v>2710.1571598637424</v>
      </c>
      <c r="U56" s="16">
        <f t="shared" si="4"/>
        <v>2710.1571598637424</v>
      </c>
      <c r="V56" s="16">
        <f t="shared" si="4"/>
        <v>8703.0478547873936</v>
      </c>
      <c r="W56" s="16">
        <f t="shared" si="4"/>
        <v>8703.0478547873936</v>
      </c>
      <c r="X56" s="16">
        <f t="shared" si="3"/>
        <v>-1</v>
      </c>
      <c r="Y56" s="16">
        <v>-1</v>
      </c>
    </row>
    <row r="57" spans="9:25">
      <c r="I57" s="16">
        <v>6.2571428571428802</v>
      </c>
      <c r="J57" s="16">
        <f t="shared" si="0"/>
        <v>7.9047619047618669</v>
      </c>
      <c r="K57" s="16">
        <v>7.9047619047618669</v>
      </c>
      <c r="L57" s="16">
        <f t="shared" si="1"/>
        <v>9.0714285714286014</v>
      </c>
      <c r="M57" s="16">
        <v>9.0714285714286014</v>
      </c>
      <c r="S57" s="16">
        <f t="shared" si="4"/>
        <v>521.72616240563104</v>
      </c>
      <c r="T57" s="16">
        <f t="shared" si="4"/>
        <v>2710.157159863682</v>
      </c>
      <c r="U57" s="16">
        <f t="shared" si="4"/>
        <v>2710.157159863682</v>
      </c>
      <c r="V57" s="16">
        <f t="shared" si="4"/>
        <v>8703.0478547875482</v>
      </c>
      <c r="W57" s="16">
        <f t="shared" si="4"/>
        <v>8703.0478547875482</v>
      </c>
      <c r="X57" s="16">
        <f t="shared" si="3"/>
        <v>-1</v>
      </c>
      <c r="Y57" s="16">
        <v>-1</v>
      </c>
    </row>
    <row r="58" spans="9:25">
      <c r="I58" s="16">
        <v>6.2714285714285696</v>
      </c>
      <c r="J58" s="16">
        <f t="shared" si="0"/>
        <v>7.880952380952384</v>
      </c>
      <c r="K58" s="16">
        <v>7.880952380952384</v>
      </c>
      <c r="L58" s="16">
        <f t="shared" si="1"/>
        <v>9.0892857142857153</v>
      </c>
      <c r="M58" s="16">
        <v>9.0892857142857153</v>
      </c>
      <c r="S58" s="16">
        <f t="shared" si="4"/>
        <v>529.23288507988286</v>
      </c>
      <c r="T58" s="16">
        <f t="shared" si="4"/>
        <v>2646.3917329848514</v>
      </c>
      <c r="U58" s="16">
        <f t="shared" si="4"/>
        <v>2646.3917329848514</v>
      </c>
      <c r="V58" s="16">
        <f t="shared" si="4"/>
        <v>8859.8553234644132</v>
      </c>
      <c r="W58" s="16">
        <f t="shared" si="4"/>
        <v>8859.8553234644132</v>
      </c>
      <c r="X58" s="16">
        <f t="shared" si="3"/>
        <v>-1</v>
      </c>
      <c r="Y58" s="16">
        <v>-1</v>
      </c>
    </row>
    <row r="59" spans="9:25">
      <c r="I59" s="16">
        <v>6.2857142857142803</v>
      </c>
      <c r="J59" s="16">
        <f t="shared" si="0"/>
        <v>7.8571428571428665</v>
      </c>
      <c r="K59" s="16">
        <v>7.8571428571428665</v>
      </c>
      <c r="L59" s="16">
        <f t="shared" si="1"/>
        <v>9.107142857142847</v>
      </c>
      <c r="M59" s="16">
        <v>9.107142857142847</v>
      </c>
      <c r="S59" s="16">
        <f t="shared" si="4"/>
        <v>536.84761630224784</v>
      </c>
      <c r="T59" s="16">
        <f t="shared" si="4"/>
        <v>2584.1265990502866</v>
      </c>
      <c r="U59" s="16">
        <f t="shared" si="4"/>
        <v>2584.1265990502866</v>
      </c>
      <c r="V59" s="16">
        <f t="shared" si="4"/>
        <v>9019.4880761848126</v>
      </c>
      <c r="W59" s="16">
        <f t="shared" si="4"/>
        <v>9019.4880761848126</v>
      </c>
      <c r="X59" s="16">
        <f t="shared" si="3"/>
        <v>-1</v>
      </c>
      <c r="Y59" s="16">
        <v>-1</v>
      </c>
    </row>
    <row r="60" spans="9:25">
      <c r="I60" s="16">
        <v>6.2857142857142998</v>
      </c>
      <c r="J60" s="16">
        <f t="shared" si="0"/>
        <v>7.8571428571428337</v>
      </c>
      <c r="K60" s="16">
        <v>7.8571428571428337</v>
      </c>
      <c r="L60" s="16">
        <f t="shared" si="1"/>
        <v>9.1071428571428825</v>
      </c>
      <c r="M60" s="16">
        <v>9.1071428571428825</v>
      </c>
      <c r="S60" s="16">
        <f t="shared" si="4"/>
        <v>536.8476163022583</v>
      </c>
      <c r="T60" s="16">
        <f t="shared" si="4"/>
        <v>2584.126599050202</v>
      </c>
      <c r="U60" s="16">
        <f t="shared" si="4"/>
        <v>2584.126599050202</v>
      </c>
      <c r="V60" s="16">
        <f t="shared" si="4"/>
        <v>9019.4880761851327</v>
      </c>
      <c r="W60" s="16">
        <f t="shared" si="4"/>
        <v>9019.4880761851327</v>
      </c>
      <c r="X60" s="16">
        <f t="shared" si="3"/>
        <v>-1</v>
      </c>
      <c r="Y60" s="16">
        <v>-1</v>
      </c>
    </row>
    <row r="61" spans="9:25">
      <c r="I61" s="16">
        <v>6.3000000000000025</v>
      </c>
      <c r="J61" s="16">
        <f t="shared" si="0"/>
        <v>7.8333333333333295</v>
      </c>
      <c r="K61" s="16">
        <v>7.8333333333333295</v>
      </c>
      <c r="L61" s="16">
        <f t="shared" si="1"/>
        <v>9.1249999999999964</v>
      </c>
      <c r="M61" s="16">
        <v>9.1249999999999964</v>
      </c>
      <c r="S61" s="16">
        <f t="shared" si="4"/>
        <v>544.57191012593034</v>
      </c>
      <c r="T61" s="16">
        <f t="shared" si="4"/>
        <v>2523.3264586975251</v>
      </c>
      <c r="U61" s="16">
        <f t="shared" si="4"/>
        <v>2523.3264586975251</v>
      </c>
      <c r="V61" s="16">
        <f t="shared" si="4"/>
        <v>9181.9970176026764</v>
      </c>
      <c r="W61" s="16">
        <f t="shared" si="4"/>
        <v>9181.9970176026764</v>
      </c>
      <c r="X61" s="16">
        <f t="shared" si="3"/>
        <v>-1</v>
      </c>
      <c r="Y61" s="16">
        <v>-1</v>
      </c>
    </row>
    <row r="62" spans="9:25">
      <c r="I62" s="16">
        <v>6.3571428571428612</v>
      </c>
      <c r="J62" s="16">
        <f t="shared" si="0"/>
        <v>7.7380952380952319</v>
      </c>
      <c r="K62" s="16">
        <v>7.7380952380952319</v>
      </c>
      <c r="L62" s="16">
        <f t="shared" si="1"/>
        <v>9.1964285714285765</v>
      </c>
      <c r="M62" s="16">
        <v>9.1964285714285765</v>
      </c>
      <c r="S62" s="16">
        <f t="shared" si="4"/>
        <v>576.59658188990477</v>
      </c>
      <c r="T62" s="16">
        <f t="shared" si="4"/>
        <v>2294.09850740613</v>
      </c>
      <c r="U62" s="16">
        <f t="shared" si="4"/>
        <v>2294.09850740613</v>
      </c>
      <c r="V62" s="16">
        <f t="shared" si="4"/>
        <v>9861.8452136188262</v>
      </c>
      <c r="W62" s="16">
        <f t="shared" si="4"/>
        <v>9861.8452136188262</v>
      </c>
      <c r="X62" s="16">
        <f t="shared" si="3"/>
        <v>-1</v>
      </c>
      <c r="Y62" s="16">
        <v>-1</v>
      </c>
    </row>
    <row r="63" spans="9:25">
      <c r="I63" s="16">
        <v>6.3714285714285603</v>
      </c>
      <c r="J63" s="16">
        <f t="shared" si="0"/>
        <v>7.7142857142857331</v>
      </c>
      <c r="K63" s="16">
        <v>7.7142857142857331</v>
      </c>
      <c r="L63" s="16">
        <f t="shared" si="1"/>
        <v>9.2142857142857082</v>
      </c>
      <c r="M63" s="16">
        <v>9.2142857142857082</v>
      </c>
      <c r="S63" s="16">
        <f t="shared" si="4"/>
        <v>584.89279347955244</v>
      </c>
      <c r="T63" s="16">
        <f t="shared" si="4"/>
        <v>2240.1222388733136</v>
      </c>
      <c r="U63" s="16">
        <f t="shared" si="4"/>
        <v>2240.1222388733136</v>
      </c>
      <c r="V63" s="16">
        <f t="shared" si="4"/>
        <v>10039.531354179515</v>
      </c>
      <c r="W63" s="16">
        <f t="shared" si="4"/>
        <v>10039.531354179515</v>
      </c>
      <c r="X63" s="16">
        <f t="shared" si="3"/>
        <v>-1</v>
      </c>
      <c r="Y63" s="16">
        <v>-1</v>
      </c>
    </row>
    <row r="64" spans="9:25">
      <c r="I64" s="16">
        <v>6.3714285714285666</v>
      </c>
      <c r="J64" s="16">
        <f t="shared" si="0"/>
        <v>7.7142857142857224</v>
      </c>
      <c r="K64" s="16">
        <v>7.7142857142857224</v>
      </c>
      <c r="L64" s="16">
        <f t="shared" si="1"/>
        <v>9.2142857142857082</v>
      </c>
      <c r="M64" s="16">
        <v>9.2142857142857082</v>
      </c>
      <c r="S64" s="16">
        <f t="shared" si="4"/>
        <v>584.89279347955608</v>
      </c>
      <c r="T64" s="16">
        <f t="shared" si="4"/>
        <v>2240.1222388732895</v>
      </c>
      <c r="U64" s="16">
        <f t="shared" si="4"/>
        <v>2240.1222388732895</v>
      </c>
      <c r="V64" s="16">
        <f t="shared" si="4"/>
        <v>10039.531354179515</v>
      </c>
      <c r="W64" s="16">
        <f t="shared" si="4"/>
        <v>10039.531354179515</v>
      </c>
      <c r="X64" s="16">
        <f t="shared" si="3"/>
        <v>-1</v>
      </c>
      <c r="Y64" s="16">
        <v>-1</v>
      </c>
    </row>
    <row r="65" spans="9:25">
      <c r="I65" s="16">
        <v>6.3714285714285799</v>
      </c>
      <c r="J65" s="16">
        <f t="shared" si="0"/>
        <v>7.7142857142857002</v>
      </c>
      <c r="K65" s="16">
        <v>7.7142857142857002</v>
      </c>
      <c r="L65" s="16">
        <f t="shared" si="1"/>
        <v>9.214285714285726</v>
      </c>
      <c r="M65" s="16">
        <v>9.214285714285726</v>
      </c>
      <c r="S65" s="16">
        <f t="shared" si="4"/>
        <v>584.89279347956381</v>
      </c>
      <c r="T65" s="16">
        <f t="shared" si="4"/>
        <v>2240.1222388732399</v>
      </c>
      <c r="U65" s="16">
        <f t="shared" si="4"/>
        <v>2240.1222388732399</v>
      </c>
      <c r="V65" s="16">
        <f t="shared" si="4"/>
        <v>10039.531354179693</v>
      </c>
      <c r="W65" s="16">
        <f t="shared" si="4"/>
        <v>10039.531354179693</v>
      </c>
      <c r="X65" s="16">
        <f t="shared" si="3"/>
        <v>-1</v>
      </c>
      <c r="Y65" s="16">
        <v>-1</v>
      </c>
    </row>
    <row r="66" spans="9:25">
      <c r="I66" s="16">
        <v>6.3857142857142914</v>
      </c>
      <c r="J66" s="16">
        <f t="shared" si="0"/>
        <v>7.6904761904761809</v>
      </c>
      <c r="K66" s="16">
        <v>7.6904761904761809</v>
      </c>
      <c r="L66" s="16">
        <f t="shared" si="1"/>
        <v>9.2321428571428577</v>
      </c>
      <c r="M66" s="16">
        <v>9.2321428571428577</v>
      </c>
      <c r="S66" s="16">
        <f t="shared" si="4"/>
        <v>593.30837297548487</v>
      </c>
      <c r="T66" s="16">
        <f t="shared" si="4"/>
        <v>2187.4159408997616</v>
      </c>
      <c r="U66" s="16">
        <f t="shared" si="4"/>
        <v>2187.4159408997616</v>
      </c>
      <c r="V66" s="16">
        <f t="shared" si="4"/>
        <v>10220.418960983614</v>
      </c>
      <c r="W66" s="16">
        <f t="shared" si="4"/>
        <v>10220.418960983614</v>
      </c>
      <c r="X66" s="16">
        <f t="shared" si="3"/>
        <v>-1</v>
      </c>
      <c r="Y66" s="16">
        <v>-1</v>
      </c>
    </row>
    <row r="67" spans="9:25">
      <c r="I67" s="16">
        <v>6.4428571428571386</v>
      </c>
      <c r="J67" s="16">
        <f t="shared" si="0"/>
        <v>7.5952380952381029</v>
      </c>
      <c r="K67" s="16">
        <v>7.5952380952381029</v>
      </c>
      <c r="L67" s="16">
        <f t="shared" si="1"/>
        <v>9.3035714285714199</v>
      </c>
      <c r="M67" s="16">
        <v>9.3035714285714199</v>
      </c>
      <c r="S67" s="16">
        <f t="shared" si="4"/>
        <v>628.19909272443374</v>
      </c>
      <c r="T67" s="16">
        <f t="shared" si="4"/>
        <v>1988.70329592028</v>
      </c>
      <c r="U67" s="16">
        <f t="shared" si="4"/>
        <v>1988.70329592028</v>
      </c>
      <c r="V67" s="16">
        <f t="shared" si="4"/>
        <v>10977.153403374698</v>
      </c>
      <c r="W67" s="16">
        <f t="shared" si="4"/>
        <v>10977.153403374698</v>
      </c>
      <c r="X67" s="16">
        <f t="shared" si="3"/>
        <v>-1</v>
      </c>
      <c r="Y67" s="16">
        <v>-1</v>
      </c>
    </row>
    <row r="68" spans="9:25">
      <c r="I68" s="16">
        <v>6.4714285714285698</v>
      </c>
      <c r="J68" s="16">
        <f t="shared" si="0"/>
        <v>7.547619047619051</v>
      </c>
      <c r="K68" s="16">
        <v>7.547619047619051</v>
      </c>
      <c r="L68" s="16">
        <f t="shared" si="1"/>
        <v>9.3392857142857189</v>
      </c>
      <c r="M68" s="16">
        <v>9.3392857142857189</v>
      </c>
      <c r="S68" s="16">
        <f t="shared" si="4"/>
        <v>646.40650554563319</v>
      </c>
      <c r="T68" s="16">
        <f t="shared" si="4"/>
        <v>1896.2225367272772</v>
      </c>
      <c r="U68" s="16">
        <f t="shared" si="4"/>
        <v>1896.2225367272772</v>
      </c>
      <c r="V68" s="16">
        <f t="shared" si="4"/>
        <v>11376.279423504538</v>
      </c>
      <c r="W68" s="16">
        <f t="shared" si="4"/>
        <v>11376.279423504538</v>
      </c>
      <c r="X68" s="16">
        <f t="shared" si="3"/>
        <v>-1</v>
      </c>
      <c r="Y68" s="16">
        <v>-1</v>
      </c>
    </row>
    <row r="69" spans="9:25">
      <c r="I69" s="16">
        <v>6.5000000000000027</v>
      </c>
      <c r="J69" s="16">
        <f t="shared" ref="J69:J81" si="5">($B$4+$B$6*$B$12+$B$7*$B$13-I69)/(-1*$B$5)</f>
        <v>7.4999999999999956</v>
      </c>
      <c r="K69" s="16">
        <v>7.4999999999999956</v>
      </c>
      <c r="L69" s="16">
        <f t="shared" ref="L69:L81" si="6">(I69-$B$8-$B$10*$B$14-$B$11*$B$15)/$B$9</f>
        <v>9.375</v>
      </c>
      <c r="M69" s="16">
        <v>9.375</v>
      </c>
      <c r="S69" s="16">
        <f t="shared" si="4"/>
        <v>665.14163304436363</v>
      </c>
      <c r="T69" s="16">
        <f t="shared" si="4"/>
        <v>1808.0424144560552</v>
      </c>
      <c r="U69" s="16">
        <f t="shared" si="4"/>
        <v>1808.0424144560552</v>
      </c>
      <c r="V69" s="16">
        <f t="shared" si="4"/>
        <v>11789.917546552919</v>
      </c>
      <c r="W69" s="16">
        <f t="shared" si="4"/>
        <v>11789.917546552919</v>
      </c>
      <c r="X69" s="16">
        <f t="shared" ref="X69:X81" si="7">IF(I69&gt;$E$7,-1,$E$9)</f>
        <v>-1</v>
      </c>
      <c r="Y69" s="16">
        <v>-1</v>
      </c>
    </row>
    <row r="70" spans="9:25">
      <c r="I70" s="16">
        <v>6.5571428571428614</v>
      </c>
      <c r="J70" s="16">
        <f t="shared" si="5"/>
        <v>7.404761904761898</v>
      </c>
      <c r="K70" s="16">
        <v>7.404761904761898</v>
      </c>
      <c r="L70" s="16">
        <f t="shared" si="6"/>
        <v>9.4464285714285801</v>
      </c>
      <c r="M70" s="16">
        <v>9.4464285714285801</v>
      </c>
      <c r="S70" s="16">
        <f t="shared" si="4"/>
        <v>704.25665546605603</v>
      </c>
      <c r="T70" s="16">
        <f t="shared" si="4"/>
        <v>1643.7934100970872</v>
      </c>
      <c r="U70" s="16">
        <f t="shared" si="4"/>
        <v>1643.7934100970872</v>
      </c>
      <c r="V70" s="16">
        <f t="shared" si="4"/>
        <v>12662.859909726967</v>
      </c>
      <c r="W70" s="16">
        <f t="shared" si="4"/>
        <v>12662.859909726967</v>
      </c>
      <c r="X70" s="16">
        <f t="shared" si="7"/>
        <v>-1</v>
      </c>
      <c r="Y70" s="16">
        <v>-1</v>
      </c>
    </row>
    <row r="71" spans="9:25">
      <c r="I71" s="16">
        <v>6.5857142857142916</v>
      </c>
      <c r="J71" s="16">
        <f t="shared" si="5"/>
        <v>7.3571428571428479</v>
      </c>
      <c r="K71" s="16">
        <v>7.3571428571428479</v>
      </c>
      <c r="L71" s="16">
        <f t="shared" si="6"/>
        <v>9.4821428571428612</v>
      </c>
      <c r="M71" s="16">
        <v>9.4821428571428612</v>
      </c>
      <c r="S71" s="16">
        <f t="shared" si="4"/>
        <v>724.66848319178007</v>
      </c>
      <c r="T71" s="16">
        <f t="shared" si="4"/>
        <v>1567.352010902905</v>
      </c>
      <c r="U71" s="16">
        <f t="shared" si="4"/>
        <v>1567.352010902905</v>
      </c>
      <c r="V71" s="16">
        <f t="shared" si="4"/>
        <v>13123.277715100325</v>
      </c>
      <c r="W71" s="16">
        <f t="shared" si="4"/>
        <v>13123.277715100325</v>
      </c>
      <c r="X71" s="16">
        <f t="shared" si="7"/>
        <v>-1</v>
      </c>
      <c r="Y71" s="16">
        <v>-1</v>
      </c>
    </row>
    <row r="72" spans="9:25">
      <c r="I72" s="16">
        <v>6.6428571428571388</v>
      </c>
      <c r="J72" s="16">
        <f t="shared" si="5"/>
        <v>7.261904761904769</v>
      </c>
      <c r="K72" s="16">
        <v>7.261904761904769</v>
      </c>
      <c r="L72" s="16">
        <f t="shared" si="6"/>
        <v>9.5535714285714235</v>
      </c>
      <c r="M72" s="16">
        <v>9.5535714285714235</v>
      </c>
      <c r="S72" s="16">
        <f t="shared" ref="S72:W81" si="8">EXP(I72)</f>
        <v>767.28410452733976</v>
      </c>
      <c r="T72" s="16">
        <f t="shared" si="8"/>
        <v>1424.9681789681715</v>
      </c>
      <c r="U72" s="16">
        <f t="shared" si="8"/>
        <v>1424.9681789681715</v>
      </c>
      <c r="V72" s="16">
        <f t="shared" si="8"/>
        <v>14094.943972813506</v>
      </c>
      <c r="W72" s="16">
        <f t="shared" si="8"/>
        <v>14094.943972813506</v>
      </c>
      <c r="X72" s="16">
        <f t="shared" si="7"/>
        <v>-1</v>
      </c>
      <c r="Y72" s="16">
        <v>-1</v>
      </c>
    </row>
    <row r="73" spans="9:25">
      <c r="I73" s="16">
        <v>6.7000000000000028</v>
      </c>
      <c r="J73" s="16">
        <f t="shared" si="5"/>
        <v>7.1666666666666625</v>
      </c>
      <c r="K73" s="16">
        <v>7.1666666666666625</v>
      </c>
      <c r="L73" s="16">
        <f t="shared" si="6"/>
        <v>9.6250000000000036</v>
      </c>
      <c r="M73" s="16">
        <v>9.6250000000000036</v>
      </c>
      <c r="S73" s="16">
        <f t="shared" si="8"/>
        <v>812.40582516754546</v>
      </c>
      <c r="T73" s="16">
        <f t="shared" si="8"/>
        <v>1295.5190008031959</v>
      </c>
      <c r="U73" s="16">
        <f t="shared" si="8"/>
        <v>1295.5190008031959</v>
      </c>
      <c r="V73" s="16">
        <f t="shared" si="8"/>
        <v>15138.55379042678</v>
      </c>
      <c r="W73" s="16">
        <f t="shared" si="8"/>
        <v>15138.55379042678</v>
      </c>
      <c r="X73" s="16">
        <f t="shared" si="7"/>
        <v>-1</v>
      </c>
      <c r="Y73" s="16">
        <v>-1</v>
      </c>
    </row>
    <row r="74" spans="9:25">
      <c r="I74" s="16">
        <v>6.7571428571428616</v>
      </c>
      <c r="J74" s="16">
        <f t="shared" si="5"/>
        <v>7.0714285714285641</v>
      </c>
      <c r="K74" s="16">
        <v>7.0714285714285641</v>
      </c>
      <c r="L74" s="16">
        <f t="shared" si="6"/>
        <v>9.6964285714285836</v>
      </c>
      <c r="M74" s="16">
        <v>9.6964285714285836</v>
      </c>
      <c r="S74" s="16">
        <f t="shared" si="8"/>
        <v>860.18102143889746</v>
      </c>
      <c r="T74" s="16">
        <f t="shared" si="8"/>
        <v>1177.8294464494234</v>
      </c>
      <c r="U74" s="16">
        <f t="shared" si="8"/>
        <v>1177.8294464494234</v>
      </c>
      <c r="V74" s="16">
        <f t="shared" si="8"/>
        <v>16259.433972045723</v>
      </c>
      <c r="W74" s="16">
        <f t="shared" si="8"/>
        <v>16259.433972045723</v>
      </c>
      <c r="X74" s="16">
        <f t="shared" si="7"/>
        <v>-1</v>
      </c>
      <c r="Y74" s="16">
        <v>-1</v>
      </c>
    </row>
    <row r="75" spans="9:25">
      <c r="I75" s="16">
        <v>6.7857142857142918</v>
      </c>
      <c r="J75" s="16">
        <f t="shared" si="5"/>
        <v>7.023809523809514</v>
      </c>
      <c r="K75" s="16">
        <v>7.023809523809514</v>
      </c>
      <c r="L75" s="16">
        <f t="shared" si="6"/>
        <v>9.7321428571428648</v>
      </c>
      <c r="M75" s="16">
        <v>9.7321428571428648</v>
      </c>
      <c r="S75" s="16">
        <f t="shared" si="8"/>
        <v>885.11208412218707</v>
      </c>
      <c r="T75" s="16">
        <f t="shared" si="8"/>
        <v>1123.0567905027219</v>
      </c>
      <c r="U75" s="16">
        <f t="shared" si="8"/>
        <v>1123.0567905027219</v>
      </c>
      <c r="V75" s="16">
        <f t="shared" si="8"/>
        <v>16850.622136440707</v>
      </c>
      <c r="W75" s="16">
        <f t="shared" si="8"/>
        <v>16850.622136440707</v>
      </c>
      <c r="X75" s="16">
        <f t="shared" si="7"/>
        <v>-1</v>
      </c>
      <c r="Y75" s="16">
        <v>-1</v>
      </c>
    </row>
    <row r="76" spans="9:25">
      <c r="I76" s="16">
        <v>6.842857142857139</v>
      </c>
      <c r="J76" s="16">
        <f t="shared" si="5"/>
        <v>6.928571428571435</v>
      </c>
      <c r="K76" s="16">
        <v>6.928571428571435</v>
      </c>
      <c r="L76" s="16">
        <f t="shared" si="6"/>
        <v>9.803571428571427</v>
      </c>
      <c r="M76" s="16">
        <v>9.803571428571427</v>
      </c>
      <c r="S76" s="16">
        <f t="shared" si="8"/>
        <v>937.16292156214899</v>
      </c>
      <c r="T76" s="16">
        <f t="shared" si="8"/>
        <v>1021.0343168020092</v>
      </c>
      <c r="U76" s="16">
        <f t="shared" si="8"/>
        <v>1021.0343168020092</v>
      </c>
      <c r="V76" s="16">
        <f t="shared" si="8"/>
        <v>18098.266307882299</v>
      </c>
      <c r="W76" s="16">
        <f t="shared" si="8"/>
        <v>18098.266307882299</v>
      </c>
      <c r="X76" s="16">
        <f t="shared" si="7"/>
        <v>-1</v>
      </c>
      <c r="Y76" s="16">
        <v>-1</v>
      </c>
    </row>
    <row r="77" spans="9:25">
      <c r="I77" s="16">
        <v>6.900000000000003</v>
      </c>
      <c r="J77" s="16">
        <f t="shared" si="5"/>
        <v>6.8333333333333286</v>
      </c>
      <c r="K77" s="16">
        <v>6.8333333333333286</v>
      </c>
      <c r="L77" s="16">
        <f t="shared" si="6"/>
        <v>9.8750000000000071</v>
      </c>
      <c r="M77" s="16">
        <v>9.8750000000000071</v>
      </c>
      <c r="S77" s="16">
        <f t="shared" si="8"/>
        <v>992.27471560502886</v>
      </c>
      <c r="T77" s="16">
        <f t="shared" si="8"/>
        <v>928.27992751875934</v>
      </c>
      <c r="U77" s="16">
        <f t="shared" si="8"/>
        <v>928.27992751875934</v>
      </c>
      <c r="V77" s="16">
        <f t="shared" si="8"/>
        <v>19438.287838802604</v>
      </c>
      <c r="W77" s="16">
        <f t="shared" si="8"/>
        <v>19438.287838802604</v>
      </c>
      <c r="X77" s="16">
        <f t="shared" si="7"/>
        <v>-1</v>
      </c>
      <c r="Y77" s="16">
        <v>-1</v>
      </c>
    </row>
    <row r="78" spans="9:25">
      <c r="I78" s="16">
        <v>6.985714285714292</v>
      </c>
      <c r="J78" s="16">
        <f t="shared" si="5"/>
        <v>6.69047619047618</v>
      </c>
      <c r="K78" s="16">
        <v>6.69047619047618</v>
      </c>
      <c r="L78" s="16">
        <f t="shared" si="6"/>
        <v>9.9821428571428683</v>
      </c>
      <c r="M78" s="16">
        <v>9.9821428571428683</v>
      </c>
      <c r="S78" s="16">
        <f t="shared" si="8"/>
        <v>1081.0783408277357</v>
      </c>
      <c r="T78" s="16">
        <f t="shared" si="8"/>
        <v>804.70535394770832</v>
      </c>
      <c r="U78" s="16">
        <f t="shared" si="8"/>
        <v>804.70535394770832</v>
      </c>
      <c r="V78" s="16">
        <f t="shared" si="8"/>
        <v>21636.627110191035</v>
      </c>
      <c r="W78" s="16">
        <f t="shared" si="8"/>
        <v>21636.627110191035</v>
      </c>
      <c r="X78" s="16">
        <f t="shared" si="7"/>
        <v>-1</v>
      </c>
      <c r="Y78" s="16">
        <v>-1</v>
      </c>
    </row>
    <row r="79" spans="9:25">
      <c r="I79" s="16">
        <v>7.0428571428571392</v>
      </c>
      <c r="J79" s="16">
        <f t="shared" si="5"/>
        <v>6.595238095238102</v>
      </c>
      <c r="K79" s="16">
        <v>6.595238095238102</v>
      </c>
      <c r="L79" s="16">
        <f t="shared" si="6"/>
        <v>10.053571428571431</v>
      </c>
      <c r="M79" s="16">
        <v>10.053571428571431</v>
      </c>
      <c r="S79" s="16">
        <f t="shared" si="8"/>
        <v>1144.6533772414518</v>
      </c>
      <c r="T79" s="16">
        <f t="shared" si="8"/>
        <v>731.60305715895743</v>
      </c>
      <c r="U79" s="16">
        <f t="shared" si="8"/>
        <v>731.60305715895743</v>
      </c>
      <c r="V79" s="16">
        <f t="shared" si="8"/>
        <v>23238.633937304363</v>
      </c>
      <c r="W79" s="16">
        <f t="shared" si="8"/>
        <v>23238.633937304363</v>
      </c>
      <c r="X79" s="16">
        <f t="shared" si="7"/>
        <v>-1</v>
      </c>
      <c r="Y79" s="16">
        <v>-1</v>
      </c>
    </row>
    <row r="80" spans="9:25">
      <c r="I80" s="16">
        <v>7.1000000000000032</v>
      </c>
      <c r="J80" s="16">
        <f t="shared" si="5"/>
        <v>6.4999999999999947</v>
      </c>
      <c r="K80" s="16">
        <v>6.4999999999999947</v>
      </c>
      <c r="L80" s="16">
        <f t="shared" si="6"/>
        <v>10.125000000000011</v>
      </c>
      <c r="M80" s="16">
        <v>10.125000000000011</v>
      </c>
      <c r="S80" s="16">
        <f t="shared" si="8"/>
        <v>1211.9670744925807</v>
      </c>
      <c r="T80" s="16">
        <f t="shared" si="8"/>
        <v>665.14163304435829</v>
      </c>
      <c r="U80" s="16">
        <f t="shared" si="8"/>
        <v>665.14163304435829</v>
      </c>
      <c r="V80" s="16">
        <f t="shared" si="8"/>
        <v>24959.25564191486</v>
      </c>
      <c r="W80" s="16">
        <f t="shared" si="8"/>
        <v>24959.25564191486</v>
      </c>
      <c r="X80" s="16">
        <f t="shared" si="7"/>
        <v>-1</v>
      </c>
      <c r="Y80" s="16">
        <v>-1</v>
      </c>
    </row>
    <row r="81" spans="9:25">
      <c r="I81" s="16">
        <v>7.1857142857142922</v>
      </c>
      <c r="J81" s="16">
        <f t="shared" si="5"/>
        <v>6.357142857142847</v>
      </c>
      <c r="K81" s="16">
        <v>6.357142857142847</v>
      </c>
      <c r="L81" s="16">
        <f t="shared" si="6"/>
        <v>10.232142857142872</v>
      </c>
      <c r="M81" s="16">
        <v>10.232142857142872</v>
      </c>
      <c r="S81" s="16">
        <f t="shared" si="8"/>
        <v>1320.4320672742167</v>
      </c>
      <c r="T81" s="16">
        <f t="shared" si="8"/>
        <v>576.59658188989658</v>
      </c>
      <c r="U81" s="16">
        <f t="shared" si="8"/>
        <v>576.59658188989658</v>
      </c>
      <c r="V81" s="16">
        <f t="shared" si="8"/>
        <v>27781.979140880427</v>
      </c>
      <c r="W81" s="16">
        <f t="shared" si="8"/>
        <v>27781.979140880427</v>
      </c>
      <c r="X81" s="16">
        <f t="shared" si="7"/>
        <v>-1</v>
      </c>
      <c r="Y81" s="16">
        <v>-1</v>
      </c>
    </row>
  </sheetData>
  <sheetProtection password="EBDF" sheet="1" objects="1" scenarios="1" selectLockedCells="1" selectUnlockedCells="1"/>
  <sortState ref="I4:I75">
    <sortCondition ref="I4:I7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81"/>
  <sheetViews>
    <sheetView workbookViewId="0">
      <selection activeCell="C1" sqref="C1"/>
    </sheetView>
  </sheetViews>
  <sheetFormatPr baseColWidth="10" defaultColWidth="11.44140625" defaultRowHeight="14.4"/>
  <cols>
    <col min="1" max="5" width="11.44140625" style="16"/>
    <col min="6" max="6" width="12" style="16" bestFit="1" customWidth="1"/>
    <col min="7" max="7" width="6.88671875" style="16" customWidth="1"/>
    <col min="8" max="8" width="6" style="16" customWidth="1"/>
    <col min="9" max="13" width="11.44140625" style="16"/>
    <col min="14" max="17" width="0" style="16" hidden="1" customWidth="1"/>
    <col min="18" max="16384" width="11.44140625" style="16"/>
  </cols>
  <sheetData>
    <row r="1" spans="1:25">
      <c r="A1" s="16" t="s">
        <v>0</v>
      </c>
      <c r="T1" s="16" t="s">
        <v>30</v>
      </c>
      <c r="U1" s="16" t="s">
        <v>22</v>
      </c>
      <c r="V1" s="16" t="s">
        <v>23</v>
      </c>
      <c r="W1" s="16" t="s">
        <v>24</v>
      </c>
    </row>
    <row r="2" spans="1:25">
      <c r="A2" s="16" t="s">
        <v>1</v>
      </c>
      <c r="I2" s="16" t="s">
        <v>20</v>
      </c>
      <c r="J2" s="16" t="s">
        <v>21</v>
      </c>
      <c r="K2" s="16" t="s">
        <v>22</v>
      </c>
      <c r="L2" s="16" t="s">
        <v>23</v>
      </c>
      <c r="M2" s="16" t="s">
        <v>24</v>
      </c>
      <c r="N2" s="16" t="s">
        <v>35</v>
      </c>
      <c r="O2" s="16" t="s">
        <v>36</v>
      </c>
      <c r="P2" s="16" t="s">
        <v>37</v>
      </c>
      <c r="Q2" s="16" t="s">
        <v>38</v>
      </c>
      <c r="S2" s="16" t="s">
        <v>19</v>
      </c>
      <c r="T2" s="16" t="s">
        <v>31</v>
      </c>
      <c r="U2" s="16" t="s">
        <v>32</v>
      </c>
      <c r="V2" s="16" t="s">
        <v>33</v>
      </c>
      <c r="W2" s="16" t="s">
        <v>34</v>
      </c>
      <c r="X2" s="16" t="s">
        <v>42</v>
      </c>
      <c r="Y2" s="16" t="s">
        <v>43</v>
      </c>
    </row>
    <row r="3" spans="1:25">
      <c r="A3" s="16" t="s">
        <v>12</v>
      </c>
      <c r="S3" s="16">
        <v>0</v>
      </c>
      <c r="X3" s="16">
        <f>IF(I3&gt;$E$7,-1,$E$9)</f>
        <v>5278.6653568747515</v>
      </c>
      <c r="Y3" s="16">
        <v>5278.6653568747515</v>
      </c>
    </row>
    <row r="4" spans="1:25">
      <c r="A4" s="17" t="s">
        <v>2</v>
      </c>
      <c r="B4" s="16">
        <v>1</v>
      </c>
      <c r="I4" s="16">
        <v>4.671428571428569</v>
      </c>
      <c r="J4" s="16">
        <f>($B$4+$B$6*$B$12+$B$7*$B$13-I4)/(-1*$B$5)</f>
        <v>10.547619047619053</v>
      </c>
      <c r="K4" s="16">
        <v>10.547619047619053</v>
      </c>
      <c r="L4" s="16">
        <f>(I4-$B$8-$B$10*$B$14-$B$11*$B$15)/$B$9</f>
        <v>7.0892857142857046</v>
      </c>
      <c r="M4" s="16">
        <v>7.0892857142857046</v>
      </c>
      <c r="S4" s="16">
        <f>EXP(I4)</f>
        <v>106.8502767058939</v>
      </c>
      <c r="T4" s="16">
        <f>EXP(J4)</f>
        <v>38086.647776016376</v>
      </c>
      <c r="U4" s="16">
        <f>EXP(K4)</f>
        <v>38086.647776016376</v>
      </c>
      <c r="V4" s="16">
        <f>EXP(L4)</f>
        <v>1199.0510296364544</v>
      </c>
      <c r="W4" s="16">
        <f>EXP(M4)</f>
        <v>1199.0510296364544</v>
      </c>
      <c r="X4" s="16">
        <f>IF(I4&gt;$E$7,-1,$E$9)</f>
        <v>5278.6653568747515</v>
      </c>
      <c r="Y4" s="16">
        <v>5278.6653568747515</v>
      </c>
    </row>
    <row r="5" spans="1:25">
      <c r="A5" s="17" t="s">
        <v>3</v>
      </c>
      <c r="B5" s="16">
        <v>-0.6</v>
      </c>
      <c r="I5" s="16">
        <v>4.8714285714285692</v>
      </c>
      <c r="J5" s="16">
        <f t="shared" ref="J5:J68" si="0">($B$4+$B$6*$B$12+$B$7*$B$13-I5)/(-1*$B$5)</f>
        <v>10.214285714285719</v>
      </c>
      <c r="K5" s="16">
        <v>10.214285714285719</v>
      </c>
      <c r="L5" s="16">
        <f t="shared" ref="L5:L68" si="1">(I5-$B$8-$B$10*$B$14-$B$11*$B$15)/$B$9</f>
        <v>7.3392857142857082</v>
      </c>
      <c r="M5" s="16">
        <v>7.3392857142857082</v>
      </c>
      <c r="S5" s="16">
        <f t="shared" ref="S5:W55" si="2">EXP(I5)</f>
        <v>130.50722267875619</v>
      </c>
      <c r="T5" s="16">
        <f t="shared" si="2"/>
        <v>27290.275646311296</v>
      </c>
      <c r="U5" s="16">
        <f t="shared" si="2"/>
        <v>27290.275646311296</v>
      </c>
      <c r="V5" s="16">
        <f t="shared" si="2"/>
        <v>1539.6119979588193</v>
      </c>
      <c r="W5" s="16">
        <f t="shared" si="2"/>
        <v>1539.6119979588193</v>
      </c>
      <c r="X5" s="16">
        <f t="shared" ref="X5:X68" si="3">IF(I5&gt;$E$7,-1,$E$9)</f>
        <v>5278.6653568747515</v>
      </c>
      <c r="Y5" s="16">
        <v>5278.6653568747515</v>
      </c>
    </row>
    <row r="6" spans="1:25">
      <c r="A6" s="17" t="s">
        <v>4</v>
      </c>
      <c r="B6" s="16">
        <v>-5</v>
      </c>
      <c r="D6" s="17" t="s">
        <v>25</v>
      </c>
      <c r="E6" s="16">
        <f>(B4+B6*B12+B7*B13-B8-B10*B14-B11*B15)/(B9-B5)</f>
        <v>8.5714285714285712</v>
      </c>
      <c r="I6" s="16">
        <v>4.9571428571428608</v>
      </c>
      <c r="J6" s="16">
        <f t="shared" si="0"/>
        <v>10.071428571428566</v>
      </c>
      <c r="K6" s="16">
        <v>10.071428571428566</v>
      </c>
      <c r="L6" s="16">
        <f t="shared" si="1"/>
        <v>7.4464285714285694</v>
      </c>
      <c r="M6" s="16">
        <v>7.4464285714285694</v>
      </c>
      <c r="S6" s="16">
        <f t="shared" si="2"/>
        <v>142.18696651315832</v>
      </c>
      <c r="T6" s="16">
        <f t="shared" si="2"/>
        <v>23657.336835877628</v>
      </c>
      <c r="U6" s="16">
        <f t="shared" si="2"/>
        <v>23657.336835877628</v>
      </c>
      <c r="V6" s="16">
        <f t="shared" si="2"/>
        <v>1713.7317324684286</v>
      </c>
      <c r="W6" s="16">
        <f t="shared" si="2"/>
        <v>1713.7317324684286</v>
      </c>
      <c r="X6" s="16">
        <f t="shared" si="3"/>
        <v>5278.6653568747515</v>
      </c>
      <c r="Y6" s="16">
        <v>5278.6653568747515</v>
      </c>
    </row>
    <row r="7" spans="1:25">
      <c r="A7" s="17" t="s">
        <v>5</v>
      </c>
      <c r="B7" s="16">
        <v>1</v>
      </c>
      <c r="D7" s="17" t="s">
        <v>39</v>
      </c>
      <c r="E7" s="16">
        <f>B4+B5*E6+B6*B12+B7*B13</f>
        <v>5.8571428571428612</v>
      </c>
      <c r="I7" s="16">
        <v>5.0714285714285694</v>
      </c>
      <c r="J7" s="16">
        <f t="shared" si="0"/>
        <v>9.8809523809523849</v>
      </c>
      <c r="K7" s="16">
        <v>9.8809523809523849</v>
      </c>
      <c r="L7" s="16">
        <f t="shared" si="1"/>
        <v>7.5892857142857117</v>
      </c>
      <c r="M7" s="16">
        <v>7.5892857142857117</v>
      </c>
      <c r="S7" s="16">
        <f t="shared" si="2"/>
        <v>159.40188173965629</v>
      </c>
      <c r="T7" s="16">
        <f t="shared" si="2"/>
        <v>19554.336974771384</v>
      </c>
      <c r="U7" s="16">
        <f t="shared" si="2"/>
        <v>19554.336974771384</v>
      </c>
      <c r="V7" s="16">
        <f t="shared" si="2"/>
        <v>1976.900937216526</v>
      </c>
      <c r="W7" s="16">
        <f t="shared" si="2"/>
        <v>1976.900937216526</v>
      </c>
      <c r="X7" s="16">
        <f t="shared" si="3"/>
        <v>5278.6653568747515</v>
      </c>
      <c r="Y7" s="16">
        <v>5278.6653568747515</v>
      </c>
    </row>
    <row r="8" spans="1:25">
      <c r="A8" s="17" t="s">
        <v>6</v>
      </c>
      <c r="B8" s="16">
        <v>110</v>
      </c>
      <c r="D8" s="17"/>
      <c r="I8" s="16">
        <v>5.157142857142861</v>
      </c>
      <c r="J8" s="16">
        <f t="shared" si="0"/>
        <v>9.7380952380952319</v>
      </c>
      <c r="K8" s="16">
        <v>9.7380952380952319</v>
      </c>
      <c r="L8" s="16">
        <f t="shared" si="1"/>
        <v>7.696428571428573</v>
      </c>
      <c r="M8" s="16">
        <v>7.696428571428573</v>
      </c>
      <c r="S8" s="16">
        <f t="shared" si="2"/>
        <v>173.66755307359932</v>
      </c>
      <c r="T8" s="16">
        <f t="shared" si="2"/>
        <v>16951.222567696965</v>
      </c>
      <c r="U8" s="16">
        <f t="shared" si="2"/>
        <v>16951.222567696965</v>
      </c>
      <c r="V8" s="16">
        <f t="shared" si="2"/>
        <v>2200.475101873787</v>
      </c>
      <c r="W8" s="16">
        <f t="shared" si="2"/>
        <v>2200.475101873787</v>
      </c>
      <c r="X8" s="16">
        <f t="shared" si="3"/>
        <v>5278.6653568747515</v>
      </c>
      <c r="Y8" s="16">
        <v>5278.6653568747515</v>
      </c>
    </row>
    <row r="9" spans="1:25">
      <c r="A9" s="17" t="s">
        <v>7</v>
      </c>
      <c r="B9" s="16">
        <f>0.8</f>
        <v>0.8</v>
      </c>
      <c r="D9" s="17" t="s">
        <v>40</v>
      </c>
      <c r="E9" s="16">
        <f>EXP(E6)</f>
        <v>5278.6653568747515</v>
      </c>
      <c r="I9" s="16">
        <v>5.2428571428571384</v>
      </c>
      <c r="J9" s="16">
        <f t="shared" si="0"/>
        <v>9.5952380952381038</v>
      </c>
      <c r="K9" s="16">
        <v>9.5952380952381038</v>
      </c>
      <c r="L9" s="16">
        <f t="shared" si="1"/>
        <v>7.8035714285714164</v>
      </c>
      <c r="M9" s="16">
        <v>7.8035714285714164</v>
      </c>
      <c r="S9" s="16">
        <f t="shared" si="2"/>
        <v>189.20993065709615</v>
      </c>
      <c r="T9" s="16">
        <f t="shared" si="2"/>
        <v>14694.640217683243</v>
      </c>
      <c r="U9" s="16">
        <f t="shared" si="2"/>
        <v>14694.640217683243</v>
      </c>
      <c r="V9" s="16">
        <f t="shared" si="2"/>
        <v>2449.3339968688692</v>
      </c>
      <c r="W9" s="16">
        <f t="shared" si="2"/>
        <v>2449.3339968688692</v>
      </c>
      <c r="X9" s="16">
        <f t="shared" si="3"/>
        <v>5278.6653568747515</v>
      </c>
      <c r="Y9" s="16">
        <v>5278.6653568747515</v>
      </c>
    </row>
    <row r="10" spans="1:25">
      <c r="A10" s="17" t="s">
        <v>8</v>
      </c>
      <c r="B10" s="16">
        <v>-40</v>
      </c>
      <c r="D10" s="17" t="s">
        <v>41</v>
      </c>
      <c r="E10" s="16">
        <f>EXP(E7)</f>
        <v>349.72350520173336</v>
      </c>
      <c r="I10" s="16">
        <v>5.2714285714285696</v>
      </c>
      <c r="J10" s="16">
        <f t="shared" si="0"/>
        <v>9.547619047619051</v>
      </c>
      <c r="K10" s="16">
        <v>9.547619047619051</v>
      </c>
      <c r="L10" s="16">
        <f t="shared" si="1"/>
        <v>7.8392857142857153</v>
      </c>
      <c r="M10" s="16">
        <v>7.8392857142857153</v>
      </c>
      <c r="S10" s="16">
        <f t="shared" si="2"/>
        <v>194.69389801273746</v>
      </c>
      <c r="T10" s="16">
        <f t="shared" si="2"/>
        <v>14011.294699934437</v>
      </c>
      <c r="U10" s="16">
        <f t="shared" si="2"/>
        <v>14011.294699934437</v>
      </c>
      <c r="V10" s="16">
        <f t="shared" si="2"/>
        <v>2538.3910496598455</v>
      </c>
      <c r="W10" s="16">
        <f t="shared" si="2"/>
        <v>2538.3910496598455</v>
      </c>
      <c r="X10" s="16">
        <f t="shared" si="3"/>
        <v>5278.6653568747515</v>
      </c>
      <c r="Y10" s="16">
        <v>5278.6653568747515</v>
      </c>
    </row>
    <row r="11" spans="1:25">
      <c r="A11" s="17" t="s">
        <v>9</v>
      </c>
      <c r="B11" s="16">
        <v>-10</v>
      </c>
      <c r="I11" s="16">
        <v>5.3000000000000025</v>
      </c>
      <c r="J11" s="16">
        <f t="shared" si="0"/>
        <v>9.4999999999999964</v>
      </c>
      <c r="K11" s="16">
        <v>9.4999999999999964</v>
      </c>
      <c r="L11" s="16">
        <f t="shared" si="1"/>
        <v>7.8749999999999964</v>
      </c>
      <c r="M11" s="16">
        <v>7.8749999999999964</v>
      </c>
      <c r="S11" s="16">
        <f t="shared" si="2"/>
        <v>200.33680997479217</v>
      </c>
      <c r="T11" s="16">
        <f t="shared" si="2"/>
        <v>13359.726829661824</v>
      </c>
      <c r="U11" s="16">
        <f t="shared" si="2"/>
        <v>13359.726829661824</v>
      </c>
      <c r="V11" s="16">
        <f t="shared" si="2"/>
        <v>2630.6861902991263</v>
      </c>
      <c r="W11" s="16">
        <f t="shared" si="2"/>
        <v>2630.6861902991263</v>
      </c>
      <c r="X11" s="16">
        <f t="shared" si="3"/>
        <v>5278.6653568747515</v>
      </c>
      <c r="Y11" s="16">
        <v>5278.6653568747515</v>
      </c>
    </row>
    <row r="12" spans="1:25">
      <c r="A12" s="17" t="s">
        <v>26</v>
      </c>
      <c r="B12" s="16">
        <v>18</v>
      </c>
      <c r="I12" s="16">
        <v>5.3571428571428612</v>
      </c>
      <c r="J12" s="16">
        <f t="shared" si="0"/>
        <v>9.404761904761898</v>
      </c>
      <c r="K12" s="16">
        <v>9.404761904761898</v>
      </c>
      <c r="L12" s="16">
        <f t="shared" si="1"/>
        <v>7.9464285714285765</v>
      </c>
      <c r="M12" s="16">
        <v>7.9464285714285765</v>
      </c>
      <c r="S12" s="16">
        <f t="shared" si="2"/>
        <v>212.11802832702193</v>
      </c>
      <c r="T12" s="16">
        <f t="shared" si="2"/>
        <v>12146.081722259893</v>
      </c>
      <c r="U12" s="16">
        <f t="shared" si="2"/>
        <v>12146.081722259893</v>
      </c>
      <c r="V12" s="16">
        <f t="shared" si="2"/>
        <v>2825.4659595945</v>
      </c>
      <c r="W12" s="16">
        <f t="shared" si="2"/>
        <v>2825.4659595945</v>
      </c>
      <c r="X12" s="16">
        <f t="shared" si="3"/>
        <v>5278.6653568747515</v>
      </c>
      <c r="Y12" s="16">
        <v>5278.6653568747515</v>
      </c>
    </row>
    <row r="13" spans="1:25">
      <c r="A13" s="17" t="s">
        <v>27</v>
      </c>
      <c r="B13" s="16">
        <f>IF(B18=1, 99.7,IF(B18=2,100.4,100))</f>
        <v>100</v>
      </c>
      <c r="I13" s="16">
        <v>5.3857142857142914</v>
      </c>
      <c r="J13" s="16">
        <f t="shared" si="0"/>
        <v>9.3571428571428488</v>
      </c>
      <c r="K13" s="16">
        <v>9.3571428571428488</v>
      </c>
      <c r="L13" s="16">
        <f t="shared" si="1"/>
        <v>7.9821428571428577</v>
      </c>
      <c r="M13" s="16">
        <v>7.9821428571428577</v>
      </c>
      <c r="S13" s="16">
        <f t="shared" si="2"/>
        <v>218.26595269255904</v>
      </c>
      <c r="T13" s="16">
        <f t="shared" si="2"/>
        <v>11581.251935333339</v>
      </c>
      <c r="U13" s="16">
        <f t="shared" si="2"/>
        <v>11581.251935333339</v>
      </c>
      <c r="V13" s="16">
        <f t="shared" si="2"/>
        <v>2928.1990582426456</v>
      </c>
      <c r="W13" s="16">
        <f t="shared" si="2"/>
        <v>2928.1990582426456</v>
      </c>
      <c r="X13" s="16">
        <f t="shared" si="3"/>
        <v>5278.6653568747515</v>
      </c>
      <c r="Y13" s="16">
        <v>5278.6653568747515</v>
      </c>
    </row>
    <row r="14" spans="1:25">
      <c r="A14" s="17" t="s">
        <v>28</v>
      </c>
      <c r="B14" s="16">
        <f>IF(B18=3,2,1.99)</f>
        <v>2</v>
      </c>
      <c r="I14" s="16">
        <v>5.4428571428571386</v>
      </c>
      <c r="J14" s="16">
        <f t="shared" si="0"/>
        <v>9.2619047619047699</v>
      </c>
      <c r="K14" s="16">
        <v>9.2619047619047699</v>
      </c>
      <c r="L14" s="16">
        <f t="shared" si="1"/>
        <v>8.0535714285714199</v>
      </c>
      <c r="M14" s="16">
        <v>8.0535714285714199</v>
      </c>
      <c r="S14" s="16">
        <f t="shared" si="2"/>
        <v>231.10153117587177</v>
      </c>
      <c r="T14" s="16">
        <f t="shared" si="2"/>
        <v>10529.169813586879</v>
      </c>
      <c r="U14" s="16">
        <f t="shared" si="2"/>
        <v>10529.169813586879</v>
      </c>
      <c r="V14" s="16">
        <f t="shared" si="2"/>
        <v>3145.0071059370125</v>
      </c>
      <c r="W14" s="16">
        <f t="shared" si="2"/>
        <v>3145.0071059370125</v>
      </c>
      <c r="X14" s="16">
        <f t="shared" si="3"/>
        <v>5278.6653568747515</v>
      </c>
      <c r="Y14" s="16">
        <v>5278.6653568747515</v>
      </c>
    </row>
    <row r="15" spans="1:25">
      <c r="A15" s="17" t="s">
        <v>29</v>
      </c>
      <c r="B15" s="16">
        <v>3.1</v>
      </c>
      <c r="I15" s="16">
        <v>5.4714285714285698</v>
      </c>
      <c r="J15" s="16">
        <f t="shared" si="0"/>
        <v>9.2142857142857171</v>
      </c>
      <c r="K15" s="16">
        <v>9.2142857142857171</v>
      </c>
      <c r="L15" s="16">
        <f t="shared" si="1"/>
        <v>8.0892857142857189</v>
      </c>
      <c r="M15" s="16">
        <v>8.0892857142857189</v>
      </c>
      <c r="S15" s="16">
        <f t="shared" si="2"/>
        <v>237.79966402971237</v>
      </c>
      <c r="T15" s="16">
        <f t="shared" si="2"/>
        <v>10039.531354179604</v>
      </c>
      <c r="U15" s="16">
        <f t="shared" si="2"/>
        <v>10039.531354179604</v>
      </c>
      <c r="V15" s="16">
        <f t="shared" si="2"/>
        <v>3259.358625255928</v>
      </c>
      <c r="W15" s="16">
        <f t="shared" si="2"/>
        <v>3259.358625255928</v>
      </c>
      <c r="X15" s="16">
        <f t="shared" si="3"/>
        <v>5278.6653568747515</v>
      </c>
      <c r="Y15" s="16">
        <v>5278.6653568747515</v>
      </c>
    </row>
    <row r="16" spans="1:25">
      <c r="I16" s="16">
        <v>5.5000000000000027</v>
      </c>
      <c r="J16" s="16">
        <f t="shared" si="0"/>
        <v>9.1666666666666625</v>
      </c>
      <c r="K16" s="16">
        <v>9.1666666666666625</v>
      </c>
      <c r="L16" s="16">
        <f t="shared" si="1"/>
        <v>8.125</v>
      </c>
      <c r="M16" s="16">
        <v>8.125</v>
      </c>
      <c r="S16" s="16">
        <f t="shared" si="2"/>
        <v>244.69193226422104</v>
      </c>
      <c r="T16" s="16">
        <f t="shared" si="2"/>
        <v>9572.662574165397</v>
      </c>
      <c r="U16" s="16">
        <f t="shared" si="2"/>
        <v>9572.662574165397</v>
      </c>
      <c r="V16" s="16">
        <f t="shared" si="2"/>
        <v>3377.8679316735347</v>
      </c>
      <c r="W16" s="16">
        <f t="shared" si="2"/>
        <v>3377.8679316735347</v>
      </c>
      <c r="X16" s="16">
        <f t="shared" si="3"/>
        <v>5278.6653568747515</v>
      </c>
      <c r="Y16" s="16">
        <v>5278.6653568747515</v>
      </c>
    </row>
    <row r="17" spans="1:25">
      <c r="I17" s="16">
        <v>5.5571428571428614</v>
      </c>
      <c r="J17" s="16">
        <f t="shared" si="0"/>
        <v>9.0714285714285641</v>
      </c>
      <c r="K17" s="16">
        <v>9.0714285714285641</v>
      </c>
      <c r="L17" s="16">
        <f t="shared" si="1"/>
        <v>8.1964285714285801</v>
      </c>
      <c r="M17" s="16">
        <v>8.1964285714285801</v>
      </c>
      <c r="S17" s="16">
        <f t="shared" si="2"/>
        <v>259.08154485412166</v>
      </c>
      <c r="T17" s="16">
        <f t="shared" si="2"/>
        <v>8703.0478547872226</v>
      </c>
      <c r="U17" s="16">
        <f t="shared" si="2"/>
        <v>8703.0478547872226</v>
      </c>
      <c r="V17" s="16">
        <f t="shared" si="2"/>
        <v>3627.9701061053697</v>
      </c>
      <c r="W17" s="16">
        <f t="shared" si="2"/>
        <v>3627.9701061053697</v>
      </c>
      <c r="X17" s="16">
        <f t="shared" si="3"/>
        <v>5278.6653568747515</v>
      </c>
      <c r="Y17" s="16">
        <v>5278.6653568747515</v>
      </c>
    </row>
    <row r="18" spans="1:25">
      <c r="A18" s="16" t="s">
        <v>11</v>
      </c>
      <c r="B18" s="16">
        <f>D_simultáneo_1!B18</f>
        <v>3</v>
      </c>
      <c r="I18" s="16">
        <v>5.5714285714285596</v>
      </c>
      <c r="J18" s="16">
        <f t="shared" si="0"/>
        <v>9.047619047619067</v>
      </c>
      <c r="K18" s="16">
        <v>9.047619047619067</v>
      </c>
      <c r="L18" s="16">
        <f t="shared" si="1"/>
        <v>8.214285714285694</v>
      </c>
      <c r="M18" s="16">
        <v>8.214285714285694</v>
      </c>
      <c r="S18" s="16">
        <f t="shared" si="2"/>
        <v>262.80927301379512</v>
      </c>
      <c r="T18" s="16">
        <f t="shared" si="2"/>
        <v>8498.2798177794939</v>
      </c>
      <c r="U18" s="16">
        <f t="shared" si="2"/>
        <v>8498.2798177794939</v>
      </c>
      <c r="V18" s="16">
        <f t="shared" si="2"/>
        <v>3693.3371841986809</v>
      </c>
      <c r="W18" s="16">
        <f t="shared" si="2"/>
        <v>3693.3371841986809</v>
      </c>
      <c r="X18" s="16">
        <f t="shared" si="3"/>
        <v>5278.6653568747515</v>
      </c>
      <c r="Y18" s="16">
        <v>5278.6653568747515</v>
      </c>
    </row>
    <row r="19" spans="1:25">
      <c r="A19" s="16" t="s">
        <v>12</v>
      </c>
      <c r="I19" s="16">
        <v>5.5714285714285801</v>
      </c>
      <c r="J19" s="16">
        <f t="shared" si="0"/>
        <v>9.0476190476190332</v>
      </c>
      <c r="K19" s="16">
        <v>9.0476190476190332</v>
      </c>
      <c r="L19" s="16">
        <f t="shared" si="1"/>
        <v>8.2142857142857295</v>
      </c>
      <c r="M19" s="16">
        <v>8.2142857142857295</v>
      </c>
      <c r="S19" s="16">
        <f t="shared" si="2"/>
        <v>262.80927301380046</v>
      </c>
      <c r="T19" s="16">
        <f t="shared" si="2"/>
        <v>8498.2798177792083</v>
      </c>
      <c r="U19" s="16">
        <f t="shared" si="2"/>
        <v>8498.2798177792083</v>
      </c>
      <c r="V19" s="16">
        <f t="shared" si="2"/>
        <v>3693.3371841988119</v>
      </c>
      <c r="W19" s="16">
        <f t="shared" si="2"/>
        <v>3693.3371841988119</v>
      </c>
      <c r="X19" s="16">
        <f t="shared" si="3"/>
        <v>5278.6653568747515</v>
      </c>
      <c r="Y19" s="16">
        <v>5278.6653568747515</v>
      </c>
    </row>
    <row r="20" spans="1:25">
      <c r="A20" s="16" t="s">
        <v>61</v>
      </c>
      <c r="I20" s="16">
        <v>5.5857142857142916</v>
      </c>
      <c r="J20" s="16">
        <f t="shared" si="0"/>
        <v>9.0238095238095148</v>
      </c>
      <c r="K20" s="16">
        <v>9.0238095238095148</v>
      </c>
      <c r="L20" s="16">
        <f t="shared" si="1"/>
        <v>8.2321428571428612</v>
      </c>
      <c r="M20" s="16">
        <v>8.2321428571428612</v>
      </c>
      <c r="S20" s="16">
        <f t="shared" si="2"/>
        <v>266.59063663114881</v>
      </c>
      <c r="T20" s="16">
        <f t="shared" si="2"/>
        <v>8298.3296273096257</v>
      </c>
      <c r="U20" s="16">
        <f t="shared" si="2"/>
        <v>8298.3296273096257</v>
      </c>
      <c r="V20" s="16">
        <f t="shared" si="2"/>
        <v>3759.8820159046782</v>
      </c>
      <c r="W20" s="16">
        <f t="shared" si="2"/>
        <v>3759.8820159046782</v>
      </c>
      <c r="X20" s="16">
        <f t="shared" si="3"/>
        <v>5278.6653568747515</v>
      </c>
      <c r="Y20" s="16">
        <v>5278.6653568747515</v>
      </c>
    </row>
    <row r="21" spans="1:25">
      <c r="B21" s="16" t="s">
        <v>65</v>
      </c>
      <c r="D21" s="16" t="s">
        <v>63</v>
      </c>
      <c r="I21" s="16">
        <v>5.6428571428571388</v>
      </c>
      <c r="J21" s="16">
        <f t="shared" si="0"/>
        <v>8.9285714285714359</v>
      </c>
      <c r="K21" s="16">
        <v>8.9285714285714359</v>
      </c>
      <c r="L21" s="16">
        <f t="shared" si="1"/>
        <v>8.3035714285714235</v>
      </c>
      <c r="M21" s="16">
        <v>8.3035714285714235</v>
      </c>
      <c r="S21" s="16">
        <f t="shared" si="2"/>
        <v>282.2680475932483</v>
      </c>
      <c r="T21" s="16">
        <f t="shared" si="2"/>
        <v>7544.4798457833831</v>
      </c>
      <c r="U21" s="16">
        <f t="shared" si="2"/>
        <v>7544.4798457833831</v>
      </c>
      <c r="V21" s="16">
        <f t="shared" si="2"/>
        <v>4038.2690596866946</v>
      </c>
      <c r="W21" s="16">
        <f t="shared" si="2"/>
        <v>4038.2690596866946</v>
      </c>
      <c r="X21" s="16">
        <f t="shared" si="3"/>
        <v>5278.6653568747515</v>
      </c>
      <c r="Y21" s="16">
        <v>5278.6653568747515</v>
      </c>
    </row>
    <row r="22" spans="1:25">
      <c r="B22" s="16" t="s">
        <v>66</v>
      </c>
      <c r="I22" s="16">
        <v>5.671428571428569</v>
      </c>
      <c r="J22" s="16">
        <f t="shared" si="0"/>
        <v>8.8809523809523849</v>
      </c>
      <c r="K22" s="16">
        <v>8.8809523809523849</v>
      </c>
      <c r="L22" s="16">
        <f t="shared" si="1"/>
        <v>8.3392857142857046</v>
      </c>
      <c r="M22" s="16">
        <v>8.3392857142857046</v>
      </c>
      <c r="S22" s="16">
        <f t="shared" si="2"/>
        <v>290.44916553545221</v>
      </c>
      <c r="T22" s="16">
        <f t="shared" si="2"/>
        <v>7193.6385587569694</v>
      </c>
      <c r="U22" s="16">
        <f t="shared" si="2"/>
        <v>7193.6385587569694</v>
      </c>
      <c r="V22" s="16">
        <f t="shared" si="2"/>
        <v>4185.0993169289677</v>
      </c>
      <c r="W22" s="16">
        <f t="shared" si="2"/>
        <v>4185.0993169289677</v>
      </c>
      <c r="X22" s="16">
        <f t="shared" si="3"/>
        <v>5278.6653568747515</v>
      </c>
      <c r="Y22" s="16">
        <v>5278.6653568747515</v>
      </c>
    </row>
    <row r="23" spans="1:25">
      <c r="A23" s="16" t="s">
        <v>62</v>
      </c>
      <c r="I23" s="16">
        <v>5.7000000000000028</v>
      </c>
      <c r="J23" s="16">
        <f t="shared" si="0"/>
        <v>8.8333333333333286</v>
      </c>
      <c r="K23" s="16">
        <v>8.8333333333333286</v>
      </c>
      <c r="L23" s="16">
        <f t="shared" si="1"/>
        <v>8.3750000000000036</v>
      </c>
      <c r="M23" s="16">
        <v>8.3750000000000036</v>
      </c>
      <c r="S23" s="16">
        <f t="shared" si="2"/>
        <v>298.86740096706109</v>
      </c>
      <c r="T23" s="16">
        <f t="shared" si="2"/>
        <v>6859.1124599473906</v>
      </c>
      <c r="U23" s="16">
        <f t="shared" si="2"/>
        <v>6859.1124599473906</v>
      </c>
      <c r="V23" s="16">
        <f t="shared" si="2"/>
        <v>4337.2682784832859</v>
      </c>
      <c r="W23" s="16">
        <f t="shared" si="2"/>
        <v>4337.2682784832859</v>
      </c>
      <c r="X23" s="16">
        <f t="shared" si="3"/>
        <v>5278.6653568747515</v>
      </c>
      <c r="Y23" s="16">
        <v>5278.6653568747515</v>
      </c>
    </row>
    <row r="24" spans="1:25">
      <c r="B24" s="16" t="s">
        <v>65</v>
      </c>
      <c r="D24" s="16" t="s">
        <v>63</v>
      </c>
      <c r="I24" s="16">
        <v>5.7428571428571402</v>
      </c>
      <c r="J24" s="16">
        <f t="shared" si="0"/>
        <v>8.7619047619047663</v>
      </c>
      <c r="K24" s="16">
        <v>8.7619047619047663</v>
      </c>
      <c r="L24" s="16">
        <f t="shared" si="1"/>
        <v>8.4285714285714164</v>
      </c>
      <c r="M24" s="16">
        <v>8.4285714285714164</v>
      </c>
      <c r="S24" s="16">
        <f t="shared" si="2"/>
        <v>311.95443730205125</v>
      </c>
      <c r="T24" s="16">
        <f t="shared" si="2"/>
        <v>6386.2643132611729</v>
      </c>
      <c r="U24" s="16">
        <f t="shared" si="2"/>
        <v>6386.2643132611729</v>
      </c>
      <c r="V24" s="16">
        <f t="shared" si="2"/>
        <v>4575.9583380515724</v>
      </c>
      <c r="W24" s="16">
        <f t="shared" si="2"/>
        <v>4575.9583380515724</v>
      </c>
      <c r="X24" s="16">
        <f t="shared" si="3"/>
        <v>5278.6653568747515</v>
      </c>
      <c r="Y24" s="16">
        <v>5278.6653568747515</v>
      </c>
    </row>
    <row r="25" spans="1:25">
      <c r="B25" s="16" t="s">
        <v>64</v>
      </c>
      <c r="I25" s="16">
        <v>5.7428571428571473</v>
      </c>
      <c r="J25" s="16">
        <f t="shared" si="0"/>
        <v>8.7619047619047556</v>
      </c>
      <c r="K25" s="16">
        <v>8.7619047619047556</v>
      </c>
      <c r="L25" s="16">
        <f t="shared" si="1"/>
        <v>8.4285714285714342</v>
      </c>
      <c r="M25" s="16">
        <v>8.4285714285714342</v>
      </c>
      <c r="S25" s="16">
        <f t="shared" si="2"/>
        <v>311.95443730205346</v>
      </c>
      <c r="T25" s="16">
        <f t="shared" si="2"/>
        <v>6386.2643132611047</v>
      </c>
      <c r="U25" s="16">
        <f t="shared" si="2"/>
        <v>6386.2643132611047</v>
      </c>
      <c r="V25" s="16">
        <f t="shared" si="2"/>
        <v>4575.9583380516542</v>
      </c>
      <c r="W25" s="16">
        <f t="shared" si="2"/>
        <v>4575.9583380516542</v>
      </c>
      <c r="X25" s="16">
        <f t="shared" si="3"/>
        <v>5278.6653568747515</v>
      </c>
      <c r="Y25" s="16">
        <v>5278.6653568747515</v>
      </c>
    </row>
    <row r="26" spans="1:25">
      <c r="I26" s="16">
        <v>5.7428571428571598</v>
      </c>
      <c r="J26" s="16">
        <f t="shared" si="0"/>
        <v>8.7619047619047343</v>
      </c>
      <c r="K26" s="16">
        <v>8.7619047619047343</v>
      </c>
      <c r="L26" s="16">
        <f t="shared" si="1"/>
        <v>8.4285714285714519</v>
      </c>
      <c r="M26" s="16">
        <v>8.4285714285714519</v>
      </c>
      <c r="S26" s="16">
        <f t="shared" si="2"/>
        <v>311.95443730205739</v>
      </c>
      <c r="T26" s="16">
        <f t="shared" si="2"/>
        <v>6386.2643132609692</v>
      </c>
      <c r="U26" s="16">
        <f t="shared" si="2"/>
        <v>6386.2643132609692</v>
      </c>
      <c r="V26" s="16">
        <f t="shared" si="2"/>
        <v>4575.9583380517352</v>
      </c>
      <c r="W26" s="16">
        <f t="shared" si="2"/>
        <v>4575.9583380517352</v>
      </c>
      <c r="X26" s="16">
        <f t="shared" si="3"/>
        <v>5278.6653568747515</v>
      </c>
      <c r="Y26" s="16">
        <v>5278.6653568747515</v>
      </c>
    </row>
    <row r="27" spans="1:25">
      <c r="I27" s="16">
        <v>5.7571428571428616</v>
      </c>
      <c r="J27" s="16">
        <f t="shared" si="0"/>
        <v>8.7380952380952319</v>
      </c>
      <c r="K27" s="16">
        <v>8.7380952380952319</v>
      </c>
      <c r="L27" s="16">
        <f t="shared" si="1"/>
        <v>8.4464285714285836</v>
      </c>
      <c r="M27" s="16">
        <v>8.4464285714285836</v>
      </c>
      <c r="S27" s="16">
        <f t="shared" si="2"/>
        <v>316.44291347322201</v>
      </c>
      <c r="T27" s="16">
        <f t="shared" si="2"/>
        <v>6236.0062853771014</v>
      </c>
      <c r="U27" s="16">
        <f t="shared" si="2"/>
        <v>6236.0062853771014</v>
      </c>
      <c r="V27" s="16">
        <f t="shared" si="2"/>
        <v>4658.4058272226339</v>
      </c>
      <c r="W27" s="16">
        <f t="shared" si="2"/>
        <v>4658.4058272226339</v>
      </c>
      <c r="X27" s="16">
        <f t="shared" si="3"/>
        <v>5278.6653568747515</v>
      </c>
      <c r="Y27" s="16">
        <v>5278.6653568747515</v>
      </c>
    </row>
    <row r="28" spans="1:25">
      <c r="I28" s="16">
        <v>5.7857142857142918</v>
      </c>
      <c r="J28" s="16">
        <f t="shared" si="0"/>
        <v>8.6904761904761809</v>
      </c>
      <c r="K28" s="16">
        <v>8.6904761904761809</v>
      </c>
      <c r="L28" s="16">
        <f t="shared" si="1"/>
        <v>8.4821428571428648</v>
      </c>
      <c r="M28" s="16">
        <v>8.4821428571428648</v>
      </c>
      <c r="S28" s="16">
        <f t="shared" si="2"/>
        <v>325.61453888096082</v>
      </c>
      <c r="T28" s="16">
        <f t="shared" si="2"/>
        <v>5946.0130034294671</v>
      </c>
      <c r="U28" s="16">
        <f t="shared" si="2"/>
        <v>5946.0130034294671</v>
      </c>
      <c r="V28" s="16">
        <f t="shared" si="2"/>
        <v>4827.7840721687671</v>
      </c>
      <c r="W28" s="16">
        <f t="shared" si="2"/>
        <v>4827.7840721687671</v>
      </c>
      <c r="X28" s="16">
        <f t="shared" si="3"/>
        <v>5278.6653568747515</v>
      </c>
      <c r="Y28" s="16">
        <v>5278.6653568747515</v>
      </c>
    </row>
    <row r="29" spans="1:25">
      <c r="I29" s="16">
        <v>5.842857142857139</v>
      </c>
      <c r="J29" s="16">
        <f t="shared" si="0"/>
        <v>8.595238095238102</v>
      </c>
      <c r="K29" s="16">
        <v>8.595238095238102</v>
      </c>
      <c r="L29" s="16">
        <f t="shared" si="1"/>
        <v>8.553571428571427</v>
      </c>
      <c r="M29" s="16">
        <v>8.553571428571427</v>
      </c>
      <c r="S29" s="16">
        <f t="shared" si="2"/>
        <v>344.7629718708796</v>
      </c>
      <c r="T29" s="16">
        <f t="shared" si="2"/>
        <v>5405.8560314967035</v>
      </c>
      <c r="U29" s="16">
        <f t="shared" si="2"/>
        <v>5405.8560314967035</v>
      </c>
      <c r="V29" s="16">
        <f t="shared" si="2"/>
        <v>5185.2401120614404</v>
      </c>
      <c r="W29" s="16">
        <f t="shared" si="2"/>
        <v>5185.2401120614404</v>
      </c>
      <c r="X29" s="16">
        <f t="shared" si="3"/>
        <v>5278.6653568747515</v>
      </c>
      <c r="Y29" s="16">
        <v>5278.6653568747515</v>
      </c>
    </row>
    <row r="30" spans="1:25">
      <c r="A30" s="16" t="s">
        <v>55</v>
      </c>
      <c r="I30" s="16">
        <v>5.8571428571428497</v>
      </c>
      <c r="J30" s="16">
        <f t="shared" si="0"/>
        <v>8.5714285714285836</v>
      </c>
      <c r="K30" s="16">
        <v>8.5714285714285836</v>
      </c>
      <c r="L30" s="16">
        <f t="shared" si="1"/>
        <v>8.5714285714285587</v>
      </c>
      <c r="M30" s="16">
        <v>8.5714285714285587</v>
      </c>
      <c r="S30" s="16">
        <f t="shared" si="2"/>
        <v>349.72350520172932</v>
      </c>
      <c r="T30" s="16">
        <f t="shared" si="2"/>
        <v>5278.665356874817</v>
      </c>
      <c r="U30" s="16">
        <f t="shared" si="2"/>
        <v>5278.665356874817</v>
      </c>
      <c r="V30" s="16">
        <f t="shared" si="2"/>
        <v>5278.6653568746851</v>
      </c>
      <c r="W30" s="16">
        <f t="shared" si="2"/>
        <v>5278.6653568746851</v>
      </c>
      <c r="X30" s="16">
        <f t="shared" si="3"/>
        <v>5278.6653568747515</v>
      </c>
      <c r="Y30" s="16">
        <v>5278.6653568747515</v>
      </c>
    </row>
    <row r="31" spans="1:25">
      <c r="A31" s="16" t="s">
        <v>56</v>
      </c>
      <c r="I31" s="16">
        <v>5.8571428571428497</v>
      </c>
      <c r="J31" s="16">
        <f t="shared" si="0"/>
        <v>8.5714285714285836</v>
      </c>
      <c r="K31" s="16">
        <v>8.5714285714285836</v>
      </c>
      <c r="L31" s="16">
        <f t="shared" si="1"/>
        <v>8.5714285714285587</v>
      </c>
      <c r="M31" s="16">
        <v>8.5714285714285587</v>
      </c>
      <c r="S31" s="16">
        <f t="shared" si="2"/>
        <v>349.72350520172932</v>
      </c>
      <c r="T31" s="16">
        <f t="shared" si="2"/>
        <v>5278.665356874817</v>
      </c>
      <c r="U31" s="16">
        <f t="shared" si="2"/>
        <v>5278.665356874817</v>
      </c>
      <c r="V31" s="16">
        <f t="shared" si="2"/>
        <v>5278.6653568746851</v>
      </c>
      <c r="W31" s="16">
        <f t="shared" si="2"/>
        <v>5278.6653568746851</v>
      </c>
      <c r="X31" s="16">
        <f t="shared" si="3"/>
        <v>5278.6653568747515</v>
      </c>
      <c r="Y31" s="16">
        <v>5278.6653568747515</v>
      </c>
    </row>
    <row r="32" spans="1:25">
      <c r="A32" s="16" t="s">
        <v>57</v>
      </c>
      <c r="I32" s="16">
        <v>5.8571428571428612</v>
      </c>
      <c r="J32" s="16">
        <f t="shared" si="0"/>
        <v>8.5714285714285658</v>
      </c>
      <c r="K32" s="16">
        <v>8.5714285714285658</v>
      </c>
      <c r="L32" s="16">
        <f t="shared" si="1"/>
        <v>8.5714285714285765</v>
      </c>
      <c r="M32" s="16">
        <v>8.5714285714285765</v>
      </c>
      <c r="S32" s="16">
        <f t="shared" si="2"/>
        <v>349.72350520173336</v>
      </c>
      <c r="T32" s="16">
        <f t="shared" si="2"/>
        <v>5278.6653568747233</v>
      </c>
      <c r="U32" s="16">
        <f t="shared" si="2"/>
        <v>5278.6653568747233</v>
      </c>
      <c r="V32" s="16">
        <f t="shared" si="2"/>
        <v>5278.6653568747788</v>
      </c>
      <c r="W32" s="16">
        <f t="shared" si="2"/>
        <v>5278.6653568747788</v>
      </c>
      <c r="X32" s="16">
        <f t="shared" si="3"/>
        <v>5278.6653568747515</v>
      </c>
      <c r="Y32" s="16">
        <v>5278.6653568747515</v>
      </c>
    </row>
    <row r="33" spans="1:25">
      <c r="A33" s="16" t="s">
        <v>58</v>
      </c>
      <c r="I33" s="16">
        <v>5.8571428571428701</v>
      </c>
      <c r="J33" s="16">
        <f t="shared" si="0"/>
        <v>8.5714285714285499</v>
      </c>
      <c r="K33" s="16">
        <v>8.5714285714285499</v>
      </c>
      <c r="L33" s="16">
        <f t="shared" si="1"/>
        <v>8.5714285714285943</v>
      </c>
      <c r="M33" s="16">
        <v>8.5714285714285943</v>
      </c>
      <c r="S33" s="16">
        <f t="shared" si="2"/>
        <v>349.72350520173649</v>
      </c>
      <c r="T33" s="16">
        <f t="shared" si="2"/>
        <v>5278.6653568746387</v>
      </c>
      <c r="U33" s="16">
        <f t="shared" si="2"/>
        <v>5278.6653568746387</v>
      </c>
      <c r="V33" s="16">
        <f t="shared" si="2"/>
        <v>5278.6653568748734</v>
      </c>
      <c r="W33" s="16">
        <f t="shared" si="2"/>
        <v>5278.6653568748734</v>
      </c>
      <c r="X33" s="16">
        <f t="shared" si="3"/>
        <v>-1</v>
      </c>
      <c r="Y33" s="16">
        <v>-1</v>
      </c>
    </row>
    <row r="34" spans="1:25">
      <c r="A34" s="16" t="s">
        <v>49</v>
      </c>
      <c r="I34" s="16">
        <v>5.8571428571428701</v>
      </c>
      <c r="J34" s="16">
        <f t="shared" si="0"/>
        <v>8.5714285714285499</v>
      </c>
      <c r="K34" s="16">
        <v>8.5714285714285499</v>
      </c>
      <c r="L34" s="16">
        <f t="shared" si="1"/>
        <v>8.5714285714285943</v>
      </c>
      <c r="M34" s="16">
        <v>8.5714285714285943</v>
      </c>
      <c r="S34" s="16">
        <f t="shared" si="2"/>
        <v>349.72350520173649</v>
      </c>
      <c r="T34" s="16">
        <f t="shared" si="2"/>
        <v>5278.6653568746387</v>
      </c>
      <c r="U34" s="16">
        <f t="shared" si="2"/>
        <v>5278.6653568746387</v>
      </c>
      <c r="V34" s="16">
        <f t="shared" si="2"/>
        <v>5278.6653568748734</v>
      </c>
      <c r="W34" s="16">
        <f t="shared" si="2"/>
        <v>5278.6653568748734</v>
      </c>
      <c r="X34" s="16">
        <f t="shared" si="3"/>
        <v>-1</v>
      </c>
      <c r="Y34" s="16">
        <v>-1</v>
      </c>
    </row>
    <row r="35" spans="1:25">
      <c r="I35" s="16">
        <v>5.8714285714285692</v>
      </c>
      <c r="J35" s="16">
        <f t="shared" si="0"/>
        <v>8.547619047619051</v>
      </c>
      <c r="K35" s="16">
        <v>8.547619047619051</v>
      </c>
      <c r="L35" s="16">
        <f t="shared" si="1"/>
        <v>8.5892857142857082</v>
      </c>
      <c r="M35" s="16">
        <v>8.5892857142857082</v>
      </c>
      <c r="S35" s="16">
        <f t="shared" si="2"/>
        <v>354.75541189032111</v>
      </c>
      <c r="T35" s="16">
        <f t="shared" si="2"/>
        <v>5154.4672643002723</v>
      </c>
      <c r="U35" s="16">
        <f t="shared" si="2"/>
        <v>5154.4672643002723</v>
      </c>
      <c r="V35" s="16">
        <f t="shared" si="2"/>
        <v>5373.7738942993192</v>
      </c>
      <c r="W35" s="16">
        <f t="shared" si="2"/>
        <v>5373.7738942993192</v>
      </c>
      <c r="X35" s="16">
        <f t="shared" si="3"/>
        <v>-1</v>
      </c>
      <c r="Y35" s="16">
        <v>-1</v>
      </c>
    </row>
    <row r="36" spans="1:25">
      <c r="I36" s="16">
        <v>5.900000000000003</v>
      </c>
      <c r="J36" s="16">
        <f t="shared" si="0"/>
        <v>8.4999999999999947</v>
      </c>
      <c r="K36" s="16">
        <v>8.4999999999999947</v>
      </c>
      <c r="L36" s="16">
        <f t="shared" si="1"/>
        <v>8.6250000000000071</v>
      </c>
      <c r="M36" s="16">
        <v>8.6250000000000071</v>
      </c>
      <c r="S36" s="16">
        <f t="shared" si="2"/>
        <v>365.03746786532986</v>
      </c>
      <c r="T36" s="16">
        <f t="shared" si="2"/>
        <v>4914.768840299108</v>
      </c>
      <c r="U36" s="16">
        <f t="shared" si="2"/>
        <v>4914.768840299108</v>
      </c>
      <c r="V36" s="16">
        <f t="shared" si="2"/>
        <v>5569.1627085660439</v>
      </c>
      <c r="W36" s="16">
        <f t="shared" si="2"/>
        <v>5569.1627085660439</v>
      </c>
      <c r="X36" s="16">
        <f t="shared" si="3"/>
        <v>-1</v>
      </c>
      <c r="Y36" s="16">
        <v>-1</v>
      </c>
    </row>
    <row r="37" spans="1:25">
      <c r="I37" s="16">
        <v>5.9428571428571297</v>
      </c>
      <c r="J37" s="16">
        <f t="shared" si="0"/>
        <v>8.4285714285714501</v>
      </c>
      <c r="K37" s="16">
        <v>8.4285714285714501</v>
      </c>
      <c r="L37" s="16">
        <f t="shared" si="1"/>
        <v>8.6785714285714199</v>
      </c>
      <c r="M37" s="16">
        <v>8.6785714285714199</v>
      </c>
      <c r="S37" s="16">
        <f t="shared" si="2"/>
        <v>381.02201014102519</v>
      </c>
      <c r="T37" s="16">
        <f t="shared" si="2"/>
        <v>4575.958338051727</v>
      </c>
      <c r="U37" s="16">
        <f t="shared" si="2"/>
        <v>4575.958338051727</v>
      </c>
      <c r="V37" s="16">
        <f t="shared" si="2"/>
        <v>5875.6468117624363</v>
      </c>
      <c r="W37" s="16">
        <f t="shared" si="2"/>
        <v>5875.6468117624363</v>
      </c>
      <c r="X37" s="16">
        <f t="shared" si="3"/>
        <v>-1</v>
      </c>
      <c r="Y37" s="16">
        <v>-1</v>
      </c>
    </row>
    <row r="38" spans="1:25">
      <c r="I38" s="16">
        <v>5.942857142857136</v>
      </c>
      <c r="J38" s="16">
        <f t="shared" si="0"/>
        <v>8.4285714285714413</v>
      </c>
      <c r="K38" s="16">
        <v>8.4285714285714413</v>
      </c>
      <c r="L38" s="16">
        <f t="shared" si="1"/>
        <v>8.6785714285714199</v>
      </c>
      <c r="M38" s="16">
        <v>8.6785714285714199</v>
      </c>
      <c r="S38" s="16">
        <f t="shared" si="2"/>
        <v>381.02201014102758</v>
      </c>
      <c r="T38" s="16">
        <f t="shared" si="2"/>
        <v>4575.958338051686</v>
      </c>
      <c r="U38" s="16">
        <f t="shared" si="2"/>
        <v>4575.958338051686</v>
      </c>
      <c r="V38" s="16">
        <f t="shared" si="2"/>
        <v>5875.6468117624363</v>
      </c>
      <c r="W38" s="16">
        <f t="shared" si="2"/>
        <v>5875.6468117624363</v>
      </c>
      <c r="X38" s="16">
        <f t="shared" si="3"/>
        <v>-1</v>
      </c>
      <c r="Y38" s="16">
        <v>-1</v>
      </c>
    </row>
    <row r="39" spans="1:25">
      <c r="I39" s="16">
        <v>5.9428571428571502</v>
      </c>
      <c r="J39" s="16">
        <f t="shared" si="0"/>
        <v>8.4285714285714164</v>
      </c>
      <c r="K39" s="16">
        <v>8.4285714285714164</v>
      </c>
      <c r="L39" s="16">
        <f t="shared" si="1"/>
        <v>8.6785714285714377</v>
      </c>
      <c r="M39" s="16">
        <v>8.6785714285714377</v>
      </c>
      <c r="S39" s="16">
        <f t="shared" si="2"/>
        <v>381.02201014103298</v>
      </c>
      <c r="T39" s="16">
        <f t="shared" si="2"/>
        <v>4575.9583380515724</v>
      </c>
      <c r="U39" s="16">
        <f t="shared" si="2"/>
        <v>4575.9583380515724</v>
      </c>
      <c r="V39" s="16">
        <f t="shared" si="2"/>
        <v>5875.6468117625409</v>
      </c>
      <c r="W39" s="16">
        <f t="shared" si="2"/>
        <v>5875.6468117625409</v>
      </c>
      <c r="X39" s="16">
        <f t="shared" si="3"/>
        <v>-1</v>
      </c>
      <c r="Y39" s="16">
        <v>-1</v>
      </c>
    </row>
    <row r="40" spans="1:25">
      <c r="I40" s="16">
        <v>5.9571428571428608</v>
      </c>
      <c r="J40" s="16">
        <f t="shared" si="0"/>
        <v>8.4047619047618998</v>
      </c>
      <c r="K40" s="16">
        <v>8.4047619047618998</v>
      </c>
      <c r="L40" s="16">
        <f t="shared" si="1"/>
        <v>8.6964285714285694</v>
      </c>
      <c r="M40" s="16">
        <v>8.6964285714285694</v>
      </c>
      <c r="S40" s="16">
        <f t="shared" si="2"/>
        <v>386.50424731643307</v>
      </c>
      <c r="T40" s="16">
        <f t="shared" si="2"/>
        <v>4468.2937564076474</v>
      </c>
      <c r="U40" s="16">
        <f t="shared" si="2"/>
        <v>4468.2937564076474</v>
      </c>
      <c r="V40" s="16">
        <f t="shared" si="2"/>
        <v>5981.5114834000606</v>
      </c>
      <c r="W40" s="16">
        <f t="shared" si="2"/>
        <v>5981.5114834000606</v>
      </c>
      <c r="X40" s="16">
        <f t="shared" si="3"/>
        <v>-1</v>
      </c>
      <c r="Y40" s="16">
        <v>-1</v>
      </c>
    </row>
    <row r="41" spans="1:25">
      <c r="I41" s="16">
        <v>5.985714285714292</v>
      </c>
      <c r="J41" s="16">
        <f t="shared" si="0"/>
        <v>8.357142857142847</v>
      </c>
      <c r="K41" s="16">
        <v>8.357142857142847</v>
      </c>
      <c r="L41" s="16">
        <f t="shared" si="1"/>
        <v>8.7321428571428683</v>
      </c>
      <c r="M41" s="16">
        <v>8.7321428571428683</v>
      </c>
      <c r="S41" s="16">
        <f t="shared" si="2"/>
        <v>397.70649588625747</v>
      </c>
      <c r="T41" s="16">
        <f t="shared" si="2"/>
        <v>4260.5044900361063</v>
      </c>
      <c r="U41" s="16">
        <f t="shared" si="2"/>
        <v>4260.5044900361063</v>
      </c>
      <c r="V41" s="16">
        <f t="shared" si="2"/>
        <v>6198.9974549449644</v>
      </c>
      <c r="W41" s="16">
        <f t="shared" si="2"/>
        <v>6198.9974549449644</v>
      </c>
      <c r="X41" s="16">
        <f t="shared" si="3"/>
        <v>-1</v>
      </c>
      <c r="Y41" s="16">
        <v>-1</v>
      </c>
    </row>
    <row r="42" spans="1:25">
      <c r="I42" s="16">
        <v>6.0428571428571392</v>
      </c>
      <c r="J42" s="16">
        <f t="shared" si="0"/>
        <v>8.2619047619047681</v>
      </c>
      <c r="K42" s="16">
        <v>8.2619047619047681</v>
      </c>
      <c r="L42" s="16">
        <f t="shared" si="1"/>
        <v>8.8035714285714306</v>
      </c>
      <c r="M42" s="16">
        <v>8.8035714285714306</v>
      </c>
      <c r="S42" s="16">
        <f t="shared" si="2"/>
        <v>421.09444475458952</v>
      </c>
      <c r="T42" s="16">
        <f t="shared" si="2"/>
        <v>3873.4651070215541</v>
      </c>
      <c r="U42" s="16">
        <f t="shared" si="2"/>
        <v>3873.4651070215541</v>
      </c>
      <c r="V42" s="16">
        <f t="shared" si="2"/>
        <v>6657.9800955157061</v>
      </c>
      <c r="W42" s="16">
        <f t="shared" si="2"/>
        <v>6657.9800955157061</v>
      </c>
      <c r="X42" s="16">
        <f t="shared" si="3"/>
        <v>-1</v>
      </c>
      <c r="Y42" s="16">
        <v>-1</v>
      </c>
    </row>
    <row r="43" spans="1:25">
      <c r="I43" s="16">
        <v>6.0714285714285694</v>
      </c>
      <c r="J43" s="16">
        <f t="shared" si="0"/>
        <v>8.2142857142857189</v>
      </c>
      <c r="K43" s="16">
        <v>8.2142857142857189</v>
      </c>
      <c r="L43" s="16">
        <f t="shared" si="1"/>
        <v>8.8392857142857117</v>
      </c>
      <c r="M43" s="16">
        <v>8.8392857142857117</v>
      </c>
      <c r="S43" s="16">
        <f t="shared" si="2"/>
        <v>433.29923855508542</v>
      </c>
      <c r="T43" s="16">
        <f t="shared" si="2"/>
        <v>3693.3371841987728</v>
      </c>
      <c r="U43" s="16">
        <f t="shared" si="2"/>
        <v>3693.3371841987728</v>
      </c>
      <c r="V43" s="16">
        <f t="shared" si="2"/>
        <v>6900.0622638134155</v>
      </c>
      <c r="W43" s="16">
        <f t="shared" si="2"/>
        <v>6900.0622638134155</v>
      </c>
      <c r="X43" s="16">
        <f t="shared" si="3"/>
        <v>-1</v>
      </c>
      <c r="Y43" s="16">
        <v>-1</v>
      </c>
    </row>
    <row r="44" spans="1:25">
      <c r="I44" s="16">
        <v>6.1000000000000032</v>
      </c>
      <c r="J44" s="16">
        <f t="shared" si="0"/>
        <v>8.1666666666666625</v>
      </c>
      <c r="K44" s="16">
        <v>8.1666666666666625</v>
      </c>
      <c r="L44" s="16">
        <f t="shared" si="1"/>
        <v>8.8750000000000107</v>
      </c>
      <c r="M44" s="16">
        <v>8.8750000000000107</v>
      </c>
      <c r="S44" s="16">
        <f t="shared" si="2"/>
        <v>445.85777008251836</v>
      </c>
      <c r="T44" s="16">
        <f t="shared" si="2"/>
        <v>3521.5857583067464</v>
      </c>
      <c r="U44" s="16">
        <f t="shared" si="2"/>
        <v>3521.5857583067464</v>
      </c>
      <c r="V44" s="16">
        <f t="shared" si="2"/>
        <v>7150.9464674683704</v>
      </c>
      <c r="W44" s="16">
        <f t="shared" si="2"/>
        <v>7150.9464674683704</v>
      </c>
      <c r="X44" s="16">
        <f t="shared" si="3"/>
        <v>-1</v>
      </c>
      <c r="Y44" s="16">
        <v>-1</v>
      </c>
    </row>
    <row r="45" spans="1:25">
      <c r="I45" s="16">
        <v>6.1428571428571299</v>
      </c>
      <c r="J45" s="16">
        <f t="shared" si="0"/>
        <v>8.095238095238118</v>
      </c>
      <c r="K45" s="16">
        <v>8.095238095238118</v>
      </c>
      <c r="L45" s="16">
        <f t="shared" si="1"/>
        <v>8.9285714285714057</v>
      </c>
      <c r="M45" s="16">
        <v>8.9285714285714057</v>
      </c>
      <c r="S45" s="16">
        <f t="shared" si="2"/>
        <v>465.38133410598044</v>
      </c>
      <c r="T45" s="16">
        <f t="shared" si="2"/>
        <v>3278.8174250952666</v>
      </c>
      <c r="U45" s="16">
        <f t="shared" si="2"/>
        <v>3278.8174250952666</v>
      </c>
      <c r="V45" s="16">
        <f t="shared" si="2"/>
        <v>7544.4798457831548</v>
      </c>
      <c r="W45" s="16">
        <f t="shared" si="2"/>
        <v>7544.4798457831548</v>
      </c>
      <c r="X45" s="16">
        <f t="shared" si="3"/>
        <v>-1</v>
      </c>
      <c r="Y45" s="16">
        <v>-1</v>
      </c>
    </row>
    <row r="46" spans="1:25">
      <c r="I46" s="16">
        <v>6.1428571428571397</v>
      </c>
      <c r="J46" s="16">
        <f t="shared" si="0"/>
        <v>8.0952380952381002</v>
      </c>
      <c r="K46" s="16">
        <v>8.0952380952381002</v>
      </c>
      <c r="L46" s="16">
        <f t="shared" si="1"/>
        <v>8.9285714285714235</v>
      </c>
      <c r="M46" s="16">
        <v>8.9285714285714235</v>
      </c>
      <c r="S46" s="16">
        <f t="shared" si="2"/>
        <v>465.38133410598499</v>
      </c>
      <c r="T46" s="16">
        <f t="shared" si="2"/>
        <v>3278.8174250952084</v>
      </c>
      <c r="U46" s="16">
        <f t="shared" si="2"/>
        <v>3278.8174250952084</v>
      </c>
      <c r="V46" s="16">
        <f t="shared" si="2"/>
        <v>7544.4798457832894</v>
      </c>
      <c r="W46" s="16">
        <f t="shared" si="2"/>
        <v>7544.4798457832894</v>
      </c>
      <c r="X46" s="16">
        <f t="shared" si="3"/>
        <v>-1</v>
      </c>
      <c r="Y46" s="16">
        <v>-1</v>
      </c>
    </row>
    <row r="47" spans="1:25">
      <c r="I47" s="16">
        <v>6.1428571428571503</v>
      </c>
      <c r="J47" s="16">
        <f t="shared" si="0"/>
        <v>8.0952380952380825</v>
      </c>
      <c r="K47" s="16">
        <v>8.0952380952380825</v>
      </c>
      <c r="L47" s="16">
        <f t="shared" si="1"/>
        <v>8.9285714285714413</v>
      </c>
      <c r="M47" s="16">
        <v>8.9285714285714413</v>
      </c>
      <c r="S47" s="16">
        <f t="shared" si="2"/>
        <v>465.38133410598994</v>
      </c>
      <c r="T47" s="16">
        <f t="shared" si="2"/>
        <v>3278.8174250951502</v>
      </c>
      <c r="U47" s="16">
        <f t="shared" si="2"/>
        <v>3278.8174250951502</v>
      </c>
      <c r="V47" s="16">
        <f t="shared" si="2"/>
        <v>7544.4798457834231</v>
      </c>
      <c r="W47" s="16">
        <f t="shared" si="2"/>
        <v>7544.4798457834231</v>
      </c>
      <c r="X47" s="16">
        <f t="shared" si="3"/>
        <v>-1</v>
      </c>
      <c r="Y47" s="16">
        <v>-1</v>
      </c>
    </row>
    <row r="48" spans="1:25">
      <c r="I48" s="16">
        <v>6.142857142857153</v>
      </c>
      <c r="J48" s="16">
        <f t="shared" si="0"/>
        <v>8.0952380952380789</v>
      </c>
      <c r="K48" s="16">
        <v>8.0952380952380789</v>
      </c>
      <c r="L48" s="16">
        <f t="shared" si="1"/>
        <v>8.9285714285714413</v>
      </c>
      <c r="M48" s="16">
        <v>8.9285714285714413</v>
      </c>
      <c r="S48" s="16">
        <f t="shared" si="2"/>
        <v>465.38133410599119</v>
      </c>
      <c r="T48" s="16">
        <f t="shared" si="2"/>
        <v>3278.8174250951383</v>
      </c>
      <c r="U48" s="16">
        <f t="shared" si="2"/>
        <v>3278.8174250951383</v>
      </c>
      <c r="V48" s="16">
        <f t="shared" si="2"/>
        <v>7544.4798457834231</v>
      </c>
      <c r="W48" s="16">
        <f t="shared" si="2"/>
        <v>7544.4798457834231</v>
      </c>
      <c r="X48" s="16">
        <f t="shared" si="3"/>
        <v>-1</v>
      </c>
      <c r="Y48" s="16">
        <v>-1</v>
      </c>
    </row>
    <row r="49" spans="9:25">
      <c r="I49" s="16">
        <v>6.1428571428571601</v>
      </c>
      <c r="J49" s="16">
        <f t="shared" si="0"/>
        <v>8.0952380952380665</v>
      </c>
      <c r="K49" s="16">
        <v>8.0952380952380665</v>
      </c>
      <c r="L49" s="16">
        <f t="shared" si="1"/>
        <v>8.928571428571459</v>
      </c>
      <c r="M49" s="16">
        <v>8.928571428571459</v>
      </c>
      <c r="S49" s="16">
        <f t="shared" si="2"/>
        <v>465.38133410599448</v>
      </c>
      <c r="T49" s="16">
        <f t="shared" si="2"/>
        <v>3278.8174250950974</v>
      </c>
      <c r="U49" s="16">
        <f t="shared" si="2"/>
        <v>3278.8174250950974</v>
      </c>
      <c r="V49" s="16">
        <f t="shared" si="2"/>
        <v>7544.4798457835568</v>
      </c>
      <c r="W49" s="16">
        <f t="shared" si="2"/>
        <v>7544.4798457835568</v>
      </c>
      <c r="X49" s="16">
        <f t="shared" si="3"/>
        <v>-1</v>
      </c>
      <c r="Y49" s="16">
        <v>-1</v>
      </c>
    </row>
    <row r="50" spans="9:25">
      <c r="I50" s="16">
        <v>6.157142857142861</v>
      </c>
      <c r="J50" s="16">
        <f t="shared" si="0"/>
        <v>8.0714285714285658</v>
      </c>
      <c r="K50" s="16">
        <v>8.0714285714285658</v>
      </c>
      <c r="L50" s="16">
        <f t="shared" si="1"/>
        <v>8.946428571428573</v>
      </c>
      <c r="M50" s="16">
        <v>8.946428571428573</v>
      </c>
      <c r="S50" s="16">
        <f t="shared" si="2"/>
        <v>472.07735371291187</v>
      </c>
      <c r="T50" s="16">
        <f t="shared" si="2"/>
        <v>3201.6723813074491</v>
      </c>
      <c r="U50" s="16">
        <f t="shared" si="2"/>
        <v>3201.6723813074491</v>
      </c>
      <c r="V50" s="16">
        <f t="shared" si="2"/>
        <v>7680.4127748953006</v>
      </c>
      <c r="W50" s="16">
        <f t="shared" si="2"/>
        <v>7680.4127748953006</v>
      </c>
      <c r="X50" s="16">
        <f t="shared" si="3"/>
        <v>-1</v>
      </c>
      <c r="Y50" s="16">
        <v>-1</v>
      </c>
    </row>
    <row r="51" spans="9:25">
      <c r="I51" s="16">
        <v>6.1857142857142922</v>
      </c>
      <c r="J51" s="16">
        <f t="shared" si="0"/>
        <v>8.0238095238095131</v>
      </c>
      <c r="K51" s="16">
        <v>8.0238095238095131</v>
      </c>
      <c r="L51" s="16">
        <f t="shared" si="1"/>
        <v>8.9821428571428719</v>
      </c>
      <c r="M51" s="16">
        <v>8.9821428571428719</v>
      </c>
      <c r="S51" s="16">
        <f t="shared" si="2"/>
        <v>485.75981101369121</v>
      </c>
      <c r="T51" s="16">
        <f t="shared" si="2"/>
        <v>3052.7848659510828</v>
      </c>
      <c r="U51" s="16">
        <f t="shared" si="2"/>
        <v>3052.7848659510828</v>
      </c>
      <c r="V51" s="16">
        <f t="shared" si="2"/>
        <v>7959.6702901319859</v>
      </c>
      <c r="W51" s="16">
        <f t="shared" si="2"/>
        <v>7959.6702901319859</v>
      </c>
      <c r="X51" s="16">
        <f t="shared" si="3"/>
        <v>-1</v>
      </c>
      <c r="Y51" s="16">
        <v>-1</v>
      </c>
    </row>
    <row r="52" spans="9:25">
      <c r="I52" s="16">
        <v>6.1999999999999904</v>
      </c>
      <c r="J52" s="16">
        <f t="shared" si="0"/>
        <v>8.000000000000016</v>
      </c>
      <c r="K52" s="16">
        <v>8.000000000000016</v>
      </c>
      <c r="L52" s="16">
        <f t="shared" si="1"/>
        <v>8.9999999999999858</v>
      </c>
      <c r="M52" s="16">
        <v>8.9999999999999858</v>
      </c>
      <c r="S52" s="16">
        <f t="shared" si="2"/>
        <v>492.74904109325155</v>
      </c>
      <c r="T52" s="16">
        <f t="shared" si="2"/>
        <v>2980.9579870417761</v>
      </c>
      <c r="U52" s="16">
        <f t="shared" si="2"/>
        <v>2980.9579870417761</v>
      </c>
      <c r="V52" s="16">
        <f t="shared" si="2"/>
        <v>8103.0839275752687</v>
      </c>
      <c r="W52" s="16">
        <f t="shared" si="2"/>
        <v>8103.0839275752687</v>
      </c>
      <c r="X52" s="16">
        <f t="shared" si="3"/>
        <v>-1</v>
      </c>
      <c r="Y52" s="16">
        <v>-1</v>
      </c>
    </row>
    <row r="53" spans="9:25">
      <c r="I53" s="16">
        <v>6.2000000001000002</v>
      </c>
      <c r="J53" s="16">
        <f t="shared" si="0"/>
        <v>7.9999999998333333</v>
      </c>
      <c r="K53" s="16">
        <v>7.9999999998333333</v>
      </c>
      <c r="L53" s="16">
        <f t="shared" si="1"/>
        <v>9.0000000001250058</v>
      </c>
      <c r="M53" s="16">
        <v>9.0000000001250058</v>
      </c>
      <c r="S53" s="16">
        <f t="shared" si="2"/>
        <v>492.74904114253127</v>
      </c>
      <c r="T53" s="16">
        <f t="shared" si="2"/>
        <v>2980.9579865449018</v>
      </c>
      <c r="U53" s="16">
        <f t="shared" si="2"/>
        <v>2980.9579865449018</v>
      </c>
      <c r="V53" s="16">
        <f t="shared" si="2"/>
        <v>8103.0839285883167</v>
      </c>
      <c r="W53" s="16">
        <f t="shared" si="2"/>
        <v>8103.0839285883167</v>
      </c>
      <c r="X53" s="16">
        <f t="shared" si="3"/>
        <v>-1</v>
      </c>
      <c r="Y53" s="16">
        <v>-1</v>
      </c>
    </row>
    <row r="54" spans="9:25">
      <c r="I54" s="16">
        <v>6.2428571428571384</v>
      </c>
      <c r="J54" s="16">
        <f t="shared" si="0"/>
        <v>7.9285714285714359</v>
      </c>
      <c r="K54" s="16">
        <v>7.9285714285714359</v>
      </c>
      <c r="L54" s="16">
        <f t="shared" si="1"/>
        <v>9.0535714285714164</v>
      </c>
      <c r="M54" s="16">
        <v>9.0535714285714164</v>
      </c>
      <c r="S54" s="16">
        <f t="shared" si="2"/>
        <v>514.32591626918054</v>
      </c>
      <c r="T54" s="16">
        <f t="shared" si="2"/>
        <v>2775.4590295960002</v>
      </c>
      <c r="U54" s="16">
        <f t="shared" si="2"/>
        <v>2775.4590295960002</v>
      </c>
      <c r="V54" s="16">
        <f t="shared" si="2"/>
        <v>8549.0156664431215</v>
      </c>
      <c r="W54" s="16">
        <f t="shared" si="2"/>
        <v>8549.0156664431215</v>
      </c>
      <c r="X54" s="16">
        <f t="shared" si="3"/>
        <v>-1</v>
      </c>
      <c r="Y54" s="16">
        <v>-1</v>
      </c>
    </row>
    <row r="55" spans="9:25">
      <c r="I55" s="16">
        <v>6.2571428571428598</v>
      </c>
      <c r="J55" s="16">
        <f t="shared" si="0"/>
        <v>7.9047619047619007</v>
      </c>
      <c r="K55" s="16">
        <v>7.9047619047619007</v>
      </c>
      <c r="L55" s="16">
        <f t="shared" si="1"/>
        <v>9.0714285714285836</v>
      </c>
      <c r="M55" s="16">
        <v>9.0714285714285836</v>
      </c>
      <c r="S55" s="16">
        <f t="shared" si="2"/>
        <v>521.72616240562036</v>
      </c>
      <c r="T55" s="16">
        <f t="shared" si="2"/>
        <v>2710.1571598637734</v>
      </c>
      <c r="U55" s="16">
        <f t="shared" si="2"/>
        <v>2710.1571598637734</v>
      </c>
      <c r="V55" s="16">
        <f t="shared" si="2"/>
        <v>8703.0478547873936</v>
      </c>
      <c r="W55" s="16">
        <f t="shared" si="2"/>
        <v>8703.0478547873936</v>
      </c>
      <c r="X55" s="16">
        <f t="shared" si="3"/>
        <v>-1</v>
      </c>
      <c r="Y55" s="16">
        <v>-1</v>
      </c>
    </row>
    <row r="56" spans="9:25">
      <c r="I56" s="16">
        <v>6.2571428571428669</v>
      </c>
      <c r="J56" s="16">
        <f t="shared" si="0"/>
        <v>7.9047619047618891</v>
      </c>
      <c r="K56" s="16">
        <v>7.9047619047618891</v>
      </c>
      <c r="L56" s="16">
        <f t="shared" si="1"/>
        <v>9.0714285714285836</v>
      </c>
      <c r="M56" s="16">
        <v>9.0714285714285836</v>
      </c>
      <c r="S56" s="16">
        <f t="shared" ref="S56:W71" si="4">EXP(I56)</f>
        <v>521.72616240562411</v>
      </c>
      <c r="T56" s="16">
        <f t="shared" si="4"/>
        <v>2710.1571598637424</v>
      </c>
      <c r="U56" s="16">
        <f t="shared" si="4"/>
        <v>2710.1571598637424</v>
      </c>
      <c r="V56" s="16">
        <f t="shared" si="4"/>
        <v>8703.0478547873936</v>
      </c>
      <c r="W56" s="16">
        <f t="shared" si="4"/>
        <v>8703.0478547873936</v>
      </c>
      <c r="X56" s="16">
        <f t="shared" si="3"/>
        <v>-1</v>
      </c>
      <c r="Y56" s="16">
        <v>-1</v>
      </c>
    </row>
    <row r="57" spans="9:25">
      <c r="I57" s="16">
        <v>6.2571428571428802</v>
      </c>
      <c r="J57" s="16">
        <f t="shared" si="0"/>
        <v>7.9047619047618669</v>
      </c>
      <c r="K57" s="16">
        <v>7.9047619047618669</v>
      </c>
      <c r="L57" s="16">
        <f t="shared" si="1"/>
        <v>9.0714285714286014</v>
      </c>
      <c r="M57" s="16">
        <v>9.0714285714286014</v>
      </c>
      <c r="S57" s="16">
        <f t="shared" si="4"/>
        <v>521.72616240563104</v>
      </c>
      <c r="T57" s="16">
        <f t="shared" si="4"/>
        <v>2710.157159863682</v>
      </c>
      <c r="U57" s="16">
        <f t="shared" si="4"/>
        <v>2710.157159863682</v>
      </c>
      <c r="V57" s="16">
        <f t="shared" si="4"/>
        <v>8703.0478547875482</v>
      </c>
      <c r="W57" s="16">
        <f t="shared" si="4"/>
        <v>8703.0478547875482</v>
      </c>
      <c r="X57" s="16">
        <f t="shared" si="3"/>
        <v>-1</v>
      </c>
      <c r="Y57" s="16">
        <v>-1</v>
      </c>
    </row>
    <row r="58" spans="9:25">
      <c r="I58" s="16">
        <v>6.2714285714285696</v>
      </c>
      <c r="J58" s="16">
        <f t="shared" si="0"/>
        <v>7.880952380952384</v>
      </c>
      <c r="K58" s="16">
        <v>7.880952380952384</v>
      </c>
      <c r="L58" s="16">
        <f t="shared" si="1"/>
        <v>9.0892857142857153</v>
      </c>
      <c r="M58" s="16">
        <v>9.0892857142857153</v>
      </c>
      <c r="S58" s="16">
        <f t="shared" si="4"/>
        <v>529.23288507988286</v>
      </c>
      <c r="T58" s="16">
        <f t="shared" si="4"/>
        <v>2646.3917329848514</v>
      </c>
      <c r="U58" s="16">
        <f t="shared" si="4"/>
        <v>2646.3917329848514</v>
      </c>
      <c r="V58" s="16">
        <f t="shared" si="4"/>
        <v>8859.8553234644132</v>
      </c>
      <c r="W58" s="16">
        <f t="shared" si="4"/>
        <v>8859.8553234644132</v>
      </c>
      <c r="X58" s="16">
        <f t="shared" si="3"/>
        <v>-1</v>
      </c>
      <c r="Y58" s="16">
        <v>-1</v>
      </c>
    </row>
    <row r="59" spans="9:25">
      <c r="I59" s="16">
        <v>6.2857142857142803</v>
      </c>
      <c r="J59" s="16">
        <f t="shared" si="0"/>
        <v>7.8571428571428665</v>
      </c>
      <c r="K59" s="16">
        <v>7.8571428571428665</v>
      </c>
      <c r="L59" s="16">
        <f t="shared" si="1"/>
        <v>9.107142857142847</v>
      </c>
      <c r="M59" s="16">
        <v>9.107142857142847</v>
      </c>
      <c r="S59" s="16">
        <f t="shared" si="4"/>
        <v>536.84761630224784</v>
      </c>
      <c r="T59" s="16">
        <f t="shared" si="4"/>
        <v>2584.1265990502866</v>
      </c>
      <c r="U59" s="16">
        <f t="shared" si="4"/>
        <v>2584.1265990502866</v>
      </c>
      <c r="V59" s="16">
        <f t="shared" si="4"/>
        <v>9019.4880761848126</v>
      </c>
      <c r="W59" s="16">
        <f t="shared" si="4"/>
        <v>9019.4880761848126</v>
      </c>
      <c r="X59" s="16">
        <f t="shared" si="3"/>
        <v>-1</v>
      </c>
      <c r="Y59" s="16">
        <v>-1</v>
      </c>
    </row>
    <row r="60" spans="9:25">
      <c r="I60" s="16">
        <v>6.2857142857142998</v>
      </c>
      <c r="J60" s="16">
        <f t="shared" si="0"/>
        <v>7.8571428571428337</v>
      </c>
      <c r="K60" s="16">
        <v>7.8571428571428337</v>
      </c>
      <c r="L60" s="16">
        <f t="shared" si="1"/>
        <v>9.1071428571428825</v>
      </c>
      <c r="M60" s="16">
        <v>9.1071428571428825</v>
      </c>
      <c r="S60" s="16">
        <f t="shared" si="4"/>
        <v>536.8476163022583</v>
      </c>
      <c r="T60" s="16">
        <f t="shared" si="4"/>
        <v>2584.126599050202</v>
      </c>
      <c r="U60" s="16">
        <f t="shared" si="4"/>
        <v>2584.126599050202</v>
      </c>
      <c r="V60" s="16">
        <f t="shared" si="4"/>
        <v>9019.4880761851327</v>
      </c>
      <c r="W60" s="16">
        <f t="shared" si="4"/>
        <v>9019.4880761851327</v>
      </c>
      <c r="X60" s="16">
        <f t="shared" si="3"/>
        <v>-1</v>
      </c>
      <c r="Y60" s="16">
        <v>-1</v>
      </c>
    </row>
    <row r="61" spans="9:25">
      <c r="I61" s="16">
        <v>6.3000000000000025</v>
      </c>
      <c r="J61" s="16">
        <f t="shared" si="0"/>
        <v>7.8333333333333295</v>
      </c>
      <c r="K61" s="16">
        <v>7.8333333333333295</v>
      </c>
      <c r="L61" s="16">
        <f t="shared" si="1"/>
        <v>9.1249999999999964</v>
      </c>
      <c r="M61" s="16">
        <v>9.1249999999999964</v>
      </c>
      <c r="S61" s="16">
        <f t="shared" si="4"/>
        <v>544.57191012593034</v>
      </c>
      <c r="T61" s="16">
        <f t="shared" si="4"/>
        <v>2523.3264586975251</v>
      </c>
      <c r="U61" s="16">
        <f t="shared" si="4"/>
        <v>2523.3264586975251</v>
      </c>
      <c r="V61" s="16">
        <f t="shared" si="4"/>
        <v>9181.9970176026764</v>
      </c>
      <c r="W61" s="16">
        <f t="shared" si="4"/>
        <v>9181.9970176026764</v>
      </c>
      <c r="X61" s="16">
        <f t="shared" si="3"/>
        <v>-1</v>
      </c>
      <c r="Y61" s="16">
        <v>-1</v>
      </c>
    </row>
    <row r="62" spans="9:25">
      <c r="I62" s="16">
        <v>6.3571428571428612</v>
      </c>
      <c r="J62" s="16">
        <f t="shared" si="0"/>
        <v>7.7380952380952319</v>
      </c>
      <c r="K62" s="16">
        <v>7.7380952380952319</v>
      </c>
      <c r="L62" s="16">
        <f t="shared" si="1"/>
        <v>9.1964285714285765</v>
      </c>
      <c r="M62" s="16">
        <v>9.1964285714285765</v>
      </c>
      <c r="S62" s="16">
        <f t="shared" si="4"/>
        <v>576.59658188990477</v>
      </c>
      <c r="T62" s="16">
        <f t="shared" si="4"/>
        <v>2294.09850740613</v>
      </c>
      <c r="U62" s="16">
        <f t="shared" si="4"/>
        <v>2294.09850740613</v>
      </c>
      <c r="V62" s="16">
        <f t="shared" si="4"/>
        <v>9861.8452136188262</v>
      </c>
      <c r="W62" s="16">
        <f t="shared" si="4"/>
        <v>9861.8452136188262</v>
      </c>
      <c r="X62" s="16">
        <f t="shared" si="3"/>
        <v>-1</v>
      </c>
      <c r="Y62" s="16">
        <v>-1</v>
      </c>
    </row>
    <row r="63" spans="9:25">
      <c r="I63" s="16">
        <v>6.3714285714285603</v>
      </c>
      <c r="J63" s="16">
        <f t="shared" si="0"/>
        <v>7.7142857142857331</v>
      </c>
      <c r="K63" s="16">
        <v>7.7142857142857331</v>
      </c>
      <c r="L63" s="16">
        <f t="shared" si="1"/>
        <v>9.2142857142857082</v>
      </c>
      <c r="M63" s="16">
        <v>9.2142857142857082</v>
      </c>
      <c r="S63" s="16">
        <f t="shared" si="4"/>
        <v>584.89279347955244</v>
      </c>
      <c r="T63" s="16">
        <f t="shared" si="4"/>
        <v>2240.1222388733136</v>
      </c>
      <c r="U63" s="16">
        <f t="shared" si="4"/>
        <v>2240.1222388733136</v>
      </c>
      <c r="V63" s="16">
        <f t="shared" si="4"/>
        <v>10039.531354179515</v>
      </c>
      <c r="W63" s="16">
        <f t="shared" si="4"/>
        <v>10039.531354179515</v>
      </c>
      <c r="X63" s="16">
        <f t="shared" si="3"/>
        <v>-1</v>
      </c>
      <c r="Y63" s="16">
        <v>-1</v>
      </c>
    </row>
    <row r="64" spans="9:25">
      <c r="I64" s="16">
        <v>6.3714285714285666</v>
      </c>
      <c r="J64" s="16">
        <f t="shared" si="0"/>
        <v>7.7142857142857224</v>
      </c>
      <c r="K64" s="16">
        <v>7.7142857142857224</v>
      </c>
      <c r="L64" s="16">
        <f t="shared" si="1"/>
        <v>9.2142857142857082</v>
      </c>
      <c r="M64" s="16">
        <v>9.2142857142857082</v>
      </c>
      <c r="S64" s="16">
        <f t="shared" si="4"/>
        <v>584.89279347955608</v>
      </c>
      <c r="T64" s="16">
        <f t="shared" si="4"/>
        <v>2240.1222388732895</v>
      </c>
      <c r="U64" s="16">
        <f t="shared" si="4"/>
        <v>2240.1222388732895</v>
      </c>
      <c r="V64" s="16">
        <f t="shared" si="4"/>
        <v>10039.531354179515</v>
      </c>
      <c r="W64" s="16">
        <f t="shared" si="4"/>
        <v>10039.531354179515</v>
      </c>
      <c r="X64" s="16">
        <f t="shared" si="3"/>
        <v>-1</v>
      </c>
      <c r="Y64" s="16">
        <v>-1</v>
      </c>
    </row>
    <row r="65" spans="9:25">
      <c r="I65" s="16">
        <v>6.3714285714285799</v>
      </c>
      <c r="J65" s="16">
        <f t="shared" si="0"/>
        <v>7.7142857142857002</v>
      </c>
      <c r="K65" s="16">
        <v>7.7142857142857002</v>
      </c>
      <c r="L65" s="16">
        <f t="shared" si="1"/>
        <v>9.214285714285726</v>
      </c>
      <c r="M65" s="16">
        <v>9.214285714285726</v>
      </c>
      <c r="S65" s="16">
        <f t="shared" si="4"/>
        <v>584.89279347956381</v>
      </c>
      <c r="T65" s="16">
        <f t="shared" si="4"/>
        <v>2240.1222388732399</v>
      </c>
      <c r="U65" s="16">
        <f t="shared" si="4"/>
        <v>2240.1222388732399</v>
      </c>
      <c r="V65" s="16">
        <f t="shared" si="4"/>
        <v>10039.531354179693</v>
      </c>
      <c r="W65" s="16">
        <f t="shared" si="4"/>
        <v>10039.531354179693</v>
      </c>
      <c r="X65" s="16">
        <f t="shared" si="3"/>
        <v>-1</v>
      </c>
      <c r="Y65" s="16">
        <v>-1</v>
      </c>
    </row>
    <row r="66" spans="9:25">
      <c r="I66" s="16">
        <v>6.3857142857142914</v>
      </c>
      <c r="J66" s="16">
        <f t="shared" si="0"/>
        <v>7.6904761904761809</v>
      </c>
      <c r="K66" s="16">
        <v>7.6904761904761809</v>
      </c>
      <c r="L66" s="16">
        <f t="shared" si="1"/>
        <v>9.2321428571428577</v>
      </c>
      <c r="M66" s="16">
        <v>9.2321428571428577</v>
      </c>
      <c r="S66" s="16">
        <f t="shared" si="4"/>
        <v>593.30837297548487</v>
      </c>
      <c r="T66" s="16">
        <f t="shared" si="4"/>
        <v>2187.4159408997616</v>
      </c>
      <c r="U66" s="16">
        <f t="shared" si="4"/>
        <v>2187.4159408997616</v>
      </c>
      <c r="V66" s="16">
        <f t="shared" si="4"/>
        <v>10220.418960983614</v>
      </c>
      <c r="W66" s="16">
        <f t="shared" si="4"/>
        <v>10220.418960983614</v>
      </c>
      <c r="X66" s="16">
        <f t="shared" si="3"/>
        <v>-1</v>
      </c>
      <c r="Y66" s="16">
        <v>-1</v>
      </c>
    </row>
    <row r="67" spans="9:25">
      <c r="I67" s="16">
        <v>6.4428571428571386</v>
      </c>
      <c r="J67" s="16">
        <f t="shared" si="0"/>
        <v>7.5952380952381029</v>
      </c>
      <c r="K67" s="16">
        <v>7.5952380952381029</v>
      </c>
      <c r="L67" s="16">
        <f t="shared" si="1"/>
        <v>9.3035714285714199</v>
      </c>
      <c r="M67" s="16">
        <v>9.3035714285714199</v>
      </c>
      <c r="S67" s="16">
        <f t="shared" si="4"/>
        <v>628.19909272443374</v>
      </c>
      <c r="T67" s="16">
        <f t="shared" si="4"/>
        <v>1988.70329592028</v>
      </c>
      <c r="U67" s="16">
        <f t="shared" si="4"/>
        <v>1988.70329592028</v>
      </c>
      <c r="V67" s="16">
        <f t="shared" si="4"/>
        <v>10977.153403374698</v>
      </c>
      <c r="W67" s="16">
        <f t="shared" si="4"/>
        <v>10977.153403374698</v>
      </c>
      <c r="X67" s="16">
        <f t="shared" si="3"/>
        <v>-1</v>
      </c>
      <c r="Y67" s="16">
        <v>-1</v>
      </c>
    </row>
    <row r="68" spans="9:25">
      <c r="I68" s="16">
        <v>6.4714285714285698</v>
      </c>
      <c r="J68" s="16">
        <f t="shared" si="0"/>
        <v>7.547619047619051</v>
      </c>
      <c r="K68" s="16">
        <v>7.547619047619051</v>
      </c>
      <c r="L68" s="16">
        <f t="shared" si="1"/>
        <v>9.3392857142857189</v>
      </c>
      <c r="M68" s="16">
        <v>9.3392857142857189</v>
      </c>
      <c r="S68" s="16">
        <f t="shared" si="4"/>
        <v>646.40650554563319</v>
      </c>
      <c r="T68" s="16">
        <f t="shared" si="4"/>
        <v>1896.2225367272772</v>
      </c>
      <c r="U68" s="16">
        <f t="shared" si="4"/>
        <v>1896.2225367272772</v>
      </c>
      <c r="V68" s="16">
        <f t="shared" si="4"/>
        <v>11376.279423504538</v>
      </c>
      <c r="W68" s="16">
        <f t="shared" si="4"/>
        <v>11376.279423504538</v>
      </c>
      <c r="X68" s="16">
        <f t="shared" si="3"/>
        <v>-1</v>
      </c>
      <c r="Y68" s="16">
        <v>-1</v>
      </c>
    </row>
    <row r="69" spans="9:25">
      <c r="I69" s="16">
        <v>6.5000000000000027</v>
      </c>
      <c r="J69" s="16">
        <f t="shared" ref="J69:J81" si="5">($B$4+$B$6*$B$12+$B$7*$B$13-I69)/(-1*$B$5)</f>
        <v>7.4999999999999956</v>
      </c>
      <c r="K69" s="16">
        <v>7.4999999999999956</v>
      </c>
      <c r="L69" s="16">
        <f t="shared" ref="L69:L81" si="6">(I69-$B$8-$B$10*$B$14-$B$11*$B$15)/$B$9</f>
        <v>9.375</v>
      </c>
      <c r="M69" s="16">
        <v>9.375</v>
      </c>
      <c r="S69" s="16">
        <f t="shared" si="4"/>
        <v>665.14163304436363</v>
      </c>
      <c r="T69" s="16">
        <f t="shared" si="4"/>
        <v>1808.0424144560552</v>
      </c>
      <c r="U69" s="16">
        <f t="shared" si="4"/>
        <v>1808.0424144560552</v>
      </c>
      <c r="V69" s="16">
        <f t="shared" si="4"/>
        <v>11789.917546552919</v>
      </c>
      <c r="W69" s="16">
        <f t="shared" si="4"/>
        <v>11789.917546552919</v>
      </c>
      <c r="X69" s="16">
        <f t="shared" ref="X69:X81" si="7">IF(I69&gt;$E$7,-1,$E$9)</f>
        <v>-1</v>
      </c>
      <c r="Y69" s="16">
        <v>-1</v>
      </c>
    </row>
    <row r="70" spans="9:25">
      <c r="I70" s="16">
        <v>6.5571428571428614</v>
      </c>
      <c r="J70" s="16">
        <f t="shared" si="5"/>
        <v>7.404761904761898</v>
      </c>
      <c r="K70" s="16">
        <v>7.404761904761898</v>
      </c>
      <c r="L70" s="16">
        <f t="shared" si="6"/>
        <v>9.4464285714285801</v>
      </c>
      <c r="M70" s="16">
        <v>9.4464285714285801</v>
      </c>
      <c r="S70" s="16">
        <f t="shared" si="4"/>
        <v>704.25665546605603</v>
      </c>
      <c r="T70" s="16">
        <f t="shared" si="4"/>
        <v>1643.7934100970872</v>
      </c>
      <c r="U70" s="16">
        <f t="shared" si="4"/>
        <v>1643.7934100970872</v>
      </c>
      <c r="V70" s="16">
        <f t="shared" si="4"/>
        <v>12662.859909726967</v>
      </c>
      <c r="W70" s="16">
        <f t="shared" si="4"/>
        <v>12662.859909726967</v>
      </c>
      <c r="X70" s="16">
        <f t="shared" si="7"/>
        <v>-1</v>
      </c>
      <c r="Y70" s="16">
        <v>-1</v>
      </c>
    </row>
    <row r="71" spans="9:25">
      <c r="I71" s="16">
        <v>6.5857142857142916</v>
      </c>
      <c r="J71" s="16">
        <f t="shared" si="5"/>
        <v>7.3571428571428479</v>
      </c>
      <c r="K71" s="16">
        <v>7.3571428571428479</v>
      </c>
      <c r="L71" s="16">
        <f t="shared" si="6"/>
        <v>9.4821428571428612</v>
      </c>
      <c r="M71" s="16">
        <v>9.4821428571428612</v>
      </c>
      <c r="S71" s="16">
        <f t="shared" si="4"/>
        <v>724.66848319178007</v>
      </c>
      <c r="T71" s="16">
        <f t="shared" si="4"/>
        <v>1567.352010902905</v>
      </c>
      <c r="U71" s="16">
        <f t="shared" si="4"/>
        <v>1567.352010902905</v>
      </c>
      <c r="V71" s="16">
        <f t="shared" si="4"/>
        <v>13123.277715100325</v>
      </c>
      <c r="W71" s="16">
        <f t="shared" si="4"/>
        <v>13123.277715100325</v>
      </c>
      <c r="X71" s="16">
        <f t="shared" si="7"/>
        <v>-1</v>
      </c>
      <c r="Y71" s="16">
        <v>-1</v>
      </c>
    </row>
    <row r="72" spans="9:25">
      <c r="I72" s="16">
        <v>6.6428571428571388</v>
      </c>
      <c r="J72" s="16">
        <f t="shared" si="5"/>
        <v>7.261904761904769</v>
      </c>
      <c r="K72" s="16">
        <v>7.261904761904769</v>
      </c>
      <c r="L72" s="16">
        <f t="shared" si="6"/>
        <v>9.5535714285714235</v>
      </c>
      <c r="M72" s="16">
        <v>9.5535714285714235</v>
      </c>
      <c r="S72" s="16">
        <f t="shared" ref="S72:W81" si="8">EXP(I72)</f>
        <v>767.28410452733976</v>
      </c>
      <c r="T72" s="16">
        <f t="shared" si="8"/>
        <v>1424.9681789681715</v>
      </c>
      <c r="U72" s="16">
        <f t="shared" si="8"/>
        <v>1424.9681789681715</v>
      </c>
      <c r="V72" s="16">
        <f t="shared" si="8"/>
        <v>14094.943972813506</v>
      </c>
      <c r="W72" s="16">
        <f t="shared" si="8"/>
        <v>14094.943972813506</v>
      </c>
      <c r="X72" s="16">
        <f t="shared" si="7"/>
        <v>-1</v>
      </c>
      <c r="Y72" s="16">
        <v>-1</v>
      </c>
    </row>
    <row r="73" spans="9:25">
      <c r="I73" s="16">
        <v>6.7000000000000028</v>
      </c>
      <c r="J73" s="16">
        <f t="shared" si="5"/>
        <v>7.1666666666666625</v>
      </c>
      <c r="K73" s="16">
        <v>7.1666666666666625</v>
      </c>
      <c r="L73" s="16">
        <f t="shared" si="6"/>
        <v>9.6250000000000036</v>
      </c>
      <c r="M73" s="16">
        <v>9.6250000000000036</v>
      </c>
      <c r="S73" s="16">
        <f t="shared" si="8"/>
        <v>812.40582516754546</v>
      </c>
      <c r="T73" s="16">
        <f t="shared" si="8"/>
        <v>1295.5190008031959</v>
      </c>
      <c r="U73" s="16">
        <f t="shared" si="8"/>
        <v>1295.5190008031959</v>
      </c>
      <c r="V73" s="16">
        <f t="shared" si="8"/>
        <v>15138.55379042678</v>
      </c>
      <c r="W73" s="16">
        <f t="shared" si="8"/>
        <v>15138.55379042678</v>
      </c>
      <c r="X73" s="16">
        <f t="shared" si="7"/>
        <v>-1</v>
      </c>
      <c r="Y73" s="16">
        <v>-1</v>
      </c>
    </row>
    <row r="74" spans="9:25">
      <c r="I74" s="16">
        <v>6.7571428571428616</v>
      </c>
      <c r="J74" s="16">
        <f t="shared" si="5"/>
        <v>7.0714285714285641</v>
      </c>
      <c r="K74" s="16">
        <v>7.0714285714285641</v>
      </c>
      <c r="L74" s="16">
        <f t="shared" si="6"/>
        <v>9.6964285714285836</v>
      </c>
      <c r="M74" s="16">
        <v>9.6964285714285836</v>
      </c>
      <c r="S74" s="16">
        <f t="shared" si="8"/>
        <v>860.18102143889746</v>
      </c>
      <c r="T74" s="16">
        <f t="shared" si="8"/>
        <v>1177.8294464494234</v>
      </c>
      <c r="U74" s="16">
        <f t="shared" si="8"/>
        <v>1177.8294464494234</v>
      </c>
      <c r="V74" s="16">
        <f t="shared" si="8"/>
        <v>16259.433972045723</v>
      </c>
      <c r="W74" s="16">
        <f t="shared" si="8"/>
        <v>16259.433972045723</v>
      </c>
      <c r="X74" s="16">
        <f t="shared" si="7"/>
        <v>-1</v>
      </c>
      <c r="Y74" s="16">
        <v>-1</v>
      </c>
    </row>
    <row r="75" spans="9:25">
      <c r="I75" s="16">
        <v>6.7857142857142918</v>
      </c>
      <c r="J75" s="16">
        <f t="shared" si="5"/>
        <v>7.023809523809514</v>
      </c>
      <c r="K75" s="16">
        <v>7.023809523809514</v>
      </c>
      <c r="L75" s="16">
        <f t="shared" si="6"/>
        <v>9.7321428571428648</v>
      </c>
      <c r="M75" s="16">
        <v>9.7321428571428648</v>
      </c>
      <c r="S75" s="16">
        <f t="shared" si="8"/>
        <v>885.11208412218707</v>
      </c>
      <c r="T75" s="16">
        <f t="shared" si="8"/>
        <v>1123.0567905027219</v>
      </c>
      <c r="U75" s="16">
        <f t="shared" si="8"/>
        <v>1123.0567905027219</v>
      </c>
      <c r="V75" s="16">
        <f t="shared" si="8"/>
        <v>16850.622136440707</v>
      </c>
      <c r="W75" s="16">
        <f t="shared" si="8"/>
        <v>16850.622136440707</v>
      </c>
      <c r="X75" s="16">
        <f t="shared" si="7"/>
        <v>-1</v>
      </c>
      <c r="Y75" s="16">
        <v>-1</v>
      </c>
    </row>
    <row r="76" spans="9:25">
      <c r="I76" s="16">
        <v>6.842857142857139</v>
      </c>
      <c r="J76" s="16">
        <f t="shared" si="5"/>
        <v>6.928571428571435</v>
      </c>
      <c r="K76" s="16">
        <v>6.928571428571435</v>
      </c>
      <c r="L76" s="16">
        <f t="shared" si="6"/>
        <v>9.803571428571427</v>
      </c>
      <c r="M76" s="16">
        <v>9.803571428571427</v>
      </c>
      <c r="S76" s="16">
        <f t="shared" si="8"/>
        <v>937.16292156214899</v>
      </c>
      <c r="T76" s="16">
        <f t="shared" si="8"/>
        <v>1021.0343168020092</v>
      </c>
      <c r="U76" s="16">
        <f t="shared" si="8"/>
        <v>1021.0343168020092</v>
      </c>
      <c r="V76" s="16">
        <f t="shared" si="8"/>
        <v>18098.266307882299</v>
      </c>
      <c r="W76" s="16">
        <f t="shared" si="8"/>
        <v>18098.266307882299</v>
      </c>
      <c r="X76" s="16">
        <f t="shared" si="7"/>
        <v>-1</v>
      </c>
      <c r="Y76" s="16">
        <v>-1</v>
      </c>
    </row>
    <row r="77" spans="9:25">
      <c r="I77" s="16">
        <v>6.900000000000003</v>
      </c>
      <c r="J77" s="16">
        <f t="shared" si="5"/>
        <v>6.8333333333333286</v>
      </c>
      <c r="K77" s="16">
        <v>6.8333333333333286</v>
      </c>
      <c r="L77" s="16">
        <f t="shared" si="6"/>
        <v>9.8750000000000071</v>
      </c>
      <c r="M77" s="16">
        <v>9.8750000000000071</v>
      </c>
      <c r="S77" s="16">
        <f t="shared" si="8"/>
        <v>992.27471560502886</v>
      </c>
      <c r="T77" s="16">
        <f t="shared" si="8"/>
        <v>928.27992751875934</v>
      </c>
      <c r="U77" s="16">
        <f t="shared" si="8"/>
        <v>928.27992751875934</v>
      </c>
      <c r="V77" s="16">
        <f t="shared" si="8"/>
        <v>19438.287838802604</v>
      </c>
      <c r="W77" s="16">
        <f t="shared" si="8"/>
        <v>19438.287838802604</v>
      </c>
      <c r="X77" s="16">
        <f t="shared" si="7"/>
        <v>-1</v>
      </c>
      <c r="Y77" s="16">
        <v>-1</v>
      </c>
    </row>
    <row r="78" spans="9:25">
      <c r="I78" s="16">
        <v>6.985714285714292</v>
      </c>
      <c r="J78" s="16">
        <f t="shared" si="5"/>
        <v>6.69047619047618</v>
      </c>
      <c r="K78" s="16">
        <v>6.69047619047618</v>
      </c>
      <c r="L78" s="16">
        <f t="shared" si="6"/>
        <v>9.9821428571428683</v>
      </c>
      <c r="M78" s="16">
        <v>9.9821428571428683</v>
      </c>
      <c r="S78" s="16">
        <f t="shared" si="8"/>
        <v>1081.0783408277357</v>
      </c>
      <c r="T78" s="16">
        <f t="shared" si="8"/>
        <v>804.70535394770832</v>
      </c>
      <c r="U78" s="16">
        <f t="shared" si="8"/>
        <v>804.70535394770832</v>
      </c>
      <c r="V78" s="16">
        <f t="shared" si="8"/>
        <v>21636.627110191035</v>
      </c>
      <c r="W78" s="16">
        <f t="shared" si="8"/>
        <v>21636.627110191035</v>
      </c>
      <c r="X78" s="16">
        <f t="shared" si="7"/>
        <v>-1</v>
      </c>
      <c r="Y78" s="16">
        <v>-1</v>
      </c>
    </row>
    <row r="79" spans="9:25">
      <c r="I79" s="16">
        <v>7.0428571428571392</v>
      </c>
      <c r="J79" s="16">
        <f t="shared" si="5"/>
        <v>6.595238095238102</v>
      </c>
      <c r="K79" s="16">
        <v>6.595238095238102</v>
      </c>
      <c r="L79" s="16">
        <f t="shared" si="6"/>
        <v>10.053571428571431</v>
      </c>
      <c r="M79" s="16">
        <v>10.053571428571431</v>
      </c>
      <c r="S79" s="16">
        <f t="shared" si="8"/>
        <v>1144.6533772414518</v>
      </c>
      <c r="T79" s="16">
        <f t="shared" si="8"/>
        <v>731.60305715895743</v>
      </c>
      <c r="U79" s="16">
        <f t="shared" si="8"/>
        <v>731.60305715895743</v>
      </c>
      <c r="V79" s="16">
        <f t="shared" si="8"/>
        <v>23238.633937304363</v>
      </c>
      <c r="W79" s="16">
        <f t="shared" si="8"/>
        <v>23238.633937304363</v>
      </c>
      <c r="X79" s="16">
        <f t="shared" si="7"/>
        <v>-1</v>
      </c>
      <c r="Y79" s="16">
        <v>-1</v>
      </c>
    </row>
    <row r="80" spans="9:25">
      <c r="I80" s="16">
        <v>7.1000000000000032</v>
      </c>
      <c r="J80" s="16">
        <f t="shared" si="5"/>
        <v>6.4999999999999947</v>
      </c>
      <c r="K80" s="16">
        <v>6.4999999999999947</v>
      </c>
      <c r="L80" s="16">
        <f t="shared" si="6"/>
        <v>10.125000000000011</v>
      </c>
      <c r="M80" s="16">
        <v>10.125000000000011</v>
      </c>
      <c r="S80" s="16">
        <f t="shared" si="8"/>
        <v>1211.9670744925807</v>
      </c>
      <c r="T80" s="16">
        <f t="shared" si="8"/>
        <v>665.14163304435829</v>
      </c>
      <c r="U80" s="16">
        <f t="shared" si="8"/>
        <v>665.14163304435829</v>
      </c>
      <c r="V80" s="16">
        <f t="shared" si="8"/>
        <v>24959.25564191486</v>
      </c>
      <c r="W80" s="16">
        <f t="shared" si="8"/>
        <v>24959.25564191486</v>
      </c>
      <c r="X80" s="16">
        <f t="shared" si="7"/>
        <v>-1</v>
      </c>
      <c r="Y80" s="16">
        <v>-1</v>
      </c>
    </row>
    <row r="81" spans="9:25">
      <c r="I81" s="16">
        <v>7.1857142857142922</v>
      </c>
      <c r="J81" s="16">
        <f t="shared" si="5"/>
        <v>6.357142857142847</v>
      </c>
      <c r="K81" s="16">
        <v>6.357142857142847</v>
      </c>
      <c r="L81" s="16">
        <f t="shared" si="6"/>
        <v>10.232142857142872</v>
      </c>
      <c r="M81" s="16">
        <v>10.232142857142872</v>
      </c>
      <c r="S81" s="16">
        <f t="shared" si="8"/>
        <v>1320.4320672742167</v>
      </c>
      <c r="T81" s="16">
        <f t="shared" si="8"/>
        <v>576.59658188989658</v>
      </c>
      <c r="U81" s="16">
        <f t="shared" si="8"/>
        <v>576.59658188989658</v>
      </c>
      <c r="V81" s="16">
        <f t="shared" si="8"/>
        <v>27781.979140880427</v>
      </c>
      <c r="W81" s="16">
        <f t="shared" si="8"/>
        <v>27781.979140880427</v>
      </c>
      <c r="X81" s="16">
        <f t="shared" si="7"/>
        <v>-1</v>
      </c>
      <c r="Y81" s="16">
        <v>-1</v>
      </c>
    </row>
  </sheetData>
  <sheetProtection password="EBDF" sheet="1" objects="1" scenarios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81"/>
  <sheetViews>
    <sheetView workbookViewId="0">
      <selection activeCell="C1" sqref="C1"/>
    </sheetView>
  </sheetViews>
  <sheetFormatPr baseColWidth="10" defaultColWidth="11.44140625" defaultRowHeight="14.4"/>
  <cols>
    <col min="1" max="5" width="11.44140625" style="16"/>
    <col min="6" max="6" width="12" style="16" bestFit="1" customWidth="1"/>
    <col min="7" max="7" width="6.88671875" style="16" customWidth="1"/>
    <col min="8" max="8" width="6" style="16" customWidth="1"/>
    <col min="9" max="13" width="11.44140625" style="16"/>
    <col min="14" max="17" width="0" style="16" hidden="1" customWidth="1"/>
    <col min="18" max="16384" width="11.44140625" style="16"/>
  </cols>
  <sheetData>
    <row r="1" spans="1:25" ht="23.4">
      <c r="A1" s="16" t="s">
        <v>0</v>
      </c>
      <c r="D1" s="19" t="s">
        <v>69</v>
      </c>
      <c r="T1" s="16" t="s">
        <v>30</v>
      </c>
      <c r="U1" s="16" t="s">
        <v>22</v>
      </c>
      <c r="V1" s="16" t="s">
        <v>23</v>
      </c>
      <c r="W1" s="16" t="s">
        <v>24</v>
      </c>
    </row>
    <row r="2" spans="1:25">
      <c r="A2" s="16" t="s">
        <v>1</v>
      </c>
      <c r="I2" s="16" t="s">
        <v>20</v>
      </c>
      <c r="J2" s="16" t="s">
        <v>21</v>
      </c>
      <c r="K2" s="16" t="s">
        <v>22</v>
      </c>
      <c r="L2" s="16" t="s">
        <v>23</v>
      </c>
      <c r="M2" s="16" t="s">
        <v>24</v>
      </c>
      <c r="N2" s="16" t="s">
        <v>35</v>
      </c>
      <c r="O2" s="16" t="s">
        <v>36</v>
      </c>
      <c r="P2" s="16" t="s">
        <v>37</v>
      </c>
      <c r="Q2" s="16" t="s">
        <v>38</v>
      </c>
      <c r="S2" s="16" t="s">
        <v>19</v>
      </c>
      <c r="T2" s="16" t="s">
        <v>31</v>
      </c>
      <c r="U2" s="16" t="s">
        <v>32</v>
      </c>
      <c r="V2" s="16" t="s">
        <v>33</v>
      </c>
      <c r="W2" s="16" t="s">
        <v>34</v>
      </c>
      <c r="X2" s="16" t="s">
        <v>42</v>
      </c>
      <c r="Y2" s="16" t="s">
        <v>43</v>
      </c>
    </row>
    <row r="3" spans="1:25">
      <c r="A3" s="16" t="s">
        <v>12</v>
      </c>
      <c r="S3" s="16">
        <v>0</v>
      </c>
      <c r="X3" s="16">
        <f>IF(I3&gt;$E$7,-1,$E$9)</f>
        <v>5278.6653568747515</v>
      </c>
      <c r="Y3" s="16">
        <v>5278.6653568747515</v>
      </c>
    </row>
    <row r="4" spans="1:25">
      <c r="A4" s="17" t="s">
        <v>2</v>
      </c>
      <c r="B4" s="16">
        <v>1</v>
      </c>
      <c r="I4" s="16">
        <v>4.671428571428569</v>
      </c>
      <c r="J4" s="16">
        <f>($B$4+$B$6*$B$12+$B$7*$B$13-I4)/(-1*$B$5)</f>
        <v>10.547619047619053</v>
      </c>
      <c r="K4" s="16">
        <v>10.547619047619053</v>
      </c>
      <c r="L4" s="16">
        <f>(I4-$B$8-$B$10*$B$14-$B$11*$B$15)/$B$9</f>
        <v>7.0892857142857046</v>
      </c>
      <c r="M4" s="16">
        <v>7.0892857142857046</v>
      </c>
      <c r="S4" s="16">
        <f>EXP(I4)</f>
        <v>106.8502767058939</v>
      </c>
      <c r="T4" s="16">
        <f>EXP(J4)</f>
        <v>38086.647776016376</v>
      </c>
      <c r="U4" s="16">
        <f>EXP(K4)</f>
        <v>38086.647776016376</v>
      </c>
      <c r="V4" s="16">
        <f>EXP(L4)</f>
        <v>1199.0510296364544</v>
      </c>
      <c r="W4" s="16">
        <f>EXP(M4)</f>
        <v>1199.0510296364544</v>
      </c>
      <c r="X4" s="16">
        <f>IF(I4&gt;$E$7,-1,$E$9)</f>
        <v>5278.6653568747515</v>
      </c>
      <c r="Y4" s="16">
        <v>5278.6653568747515</v>
      </c>
    </row>
    <row r="5" spans="1:25">
      <c r="A5" s="17" t="s">
        <v>3</v>
      </c>
      <c r="B5" s="16">
        <v>-0.6</v>
      </c>
      <c r="I5" s="16">
        <v>4.8714285714285692</v>
      </c>
      <c r="J5" s="16">
        <f t="shared" ref="J5:J68" si="0">($B$4+$B$6*$B$12+$B$7*$B$13-I5)/(-1*$B$5)</f>
        <v>10.214285714285719</v>
      </c>
      <c r="K5" s="16">
        <v>10.214285714285719</v>
      </c>
      <c r="L5" s="16">
        <f t="shared" ref="L5:L68" si="1">(I5-$B$8-$B$10*$B$14-$B$11*$B$15)/$B$9</f>
        <v>7.3392857142857082</v>
      </c>
      <c r="M5" s="16">
        <v>7.3392857142857082</v>
      </c>
      <c r="S5" s="16">
        <f t="shared" ref="S5:W55" si="2">EXP(I5)</f>
        <v>130.50722267875619</v>
      </c>
      <c r="T5" s="16">
        <f t="shared" si="2"/>
        <v>27290.275646311296</v>
      </c>
      <c r="U5" s="16">
        <f t="shared" si="2"/>
        <v>27290.275646311296</v>
      </c>
      <c r="V5" s="16">
        <f t="shared" si="2"/>
        <v>1539.6119979588193</v>
      </c>
      <c r="W5" s="16">
        <f t="shared" si="2"/>
        <v>1539.6119979588193</v>
      </c>
      <c r="X5" s="16">
        <f t="shared" ref="X5:X68" si="3">IF(I5&gt;$E$7,-1,$E$9)</f>
        <v>5278.6653568747515</v>
      </c>
      <c r="Y5" s="16">
        <v>5278.6653568747515</v>
      </c>
    </row>
    <row r="6" spans="1:25">
      <c r="A6" s="17" t="s">
        <v>4</v>
      </c>
      <c r="B6" s="16">
        <v>-5</v>
      </c>
      <c r="D6" s="17" t="s">
        <v>25</v>
      </c>
      <c r="E6" s="16">
        <f>(B4+B6*B12+B7*B13-B8-B10*B14-B11*B15)/(B9-B5)</f>
        <v>8.5714285714285712</v>
      </c>
      <c r="I6" s="16">
        <v>4.9571428571428608</v>
      </c>
      <c r="J6" s="16">
        <f t="shared" si="0"/>
        <v>10.071428571428566</v>
      </c>
      <c r="K6" s="16">
        <v>10.071428571428566</v>
      </c>
      <c r="L6" s="16">
        <f t="shared" si="1"/>
        <v>7.4464285714285694</v>
      </c>
      <c r="M6" s="16">
        <v>7.4464285714285694</v>
      </c>
      <c r="S6" s="16">
        <f t="shared" si="2"/>
        <v>142.18696651315832</v>
      </c>
      <c r="T6" s="16">
        <f t="shared" si="2"/>
        <v>23657.336835877628</v>
      </c>
      <c r="U6" s="16">
        <f t="shared" si="2"/>
        <v>23657.336835877628</v>
      </c>
      <c r="V6" s="16">
        <f t="shared" si="2"/>
        <v>1713.7317324684286</v>
      </c>
      <c r="W6" s="16">
        <f t="shared" si="2"/>
        <v>1713.7317324684286</v>
      </c>
      <c r="X6" s="16">
        <f t="shared" si="3"/>
        <v>5278.6653568747515</v>
      </c>
      <c r="Y6" s="16">
        <v>5278.6653568747515</v>
      </c>
    </row>
    <row r="7" spans="1:25">
      <c r="A7" s="17" t="s">
        <v>5</v>
      </c>
      <c r="B7" s="16">
        <v>1</v>
      </c>
      <c r="D7" s="17" t="s">
        <v>39</v>
      </c>
      <c r="E7" s="16">
        <f>B4+B5*E6+B6*B12+B7*B13</f>
        <v>5.8571428571428612</v>
      </c>
      <c r="I7" s="16">
        <v>5.0714285714285694</v>
      </c>
      <c r="J7" s="16">
        <f t="shared" si="0"/>
        <v>9.8809523809523849</v>
      </c>
      <c r="K7" s="16">
        <v>9.8809523809523849</v>
      </c>
      <c r="L7" s="16">
        <f t="shared" si="1"/>
        <v>7.5892857142857117</v>
      </c>
      <c r="M7" s="16">
        <v>7.5892857142857117</v>
      </c>
      <c r="S7" s="16">
        <f t="shared" si="2"/>
        <v>159.40188173965629</v>
      </c>
      <c r="T7" s="16">
        <f t="shared" si="2"/>
        <v>19554.336974771384</v>
      </c>
      <c r="U7" s="16">
        <f t="shared" si="2"/>
        <v>19554.336974771384</v>
      </c>
      <c r="V7" s="16">
        <f t="shared" si="2"/>
        <v>1976.900937216526</v>
      </c>
      <c r="W7" s="16">
        <f t="shared" si="2"/>
        <v>1976.900937216526</v>
      </c>
      <c r="X7" s="16">
        <f t="shared" si="3"/>
        <v>5278.6653568747515</v>
      </c>
      <c r="Y7" s="16">
        <v>5278.6653568747515</v>
      </c>
    </row>
    <row r="8" spans="1:25">
      <c r="A8" s="17" t="s">
        <v>6</v>
      </c>
      <c r="B8" s="16">
        <v>110</v>
      </c>
      <c r="D8" s="17"/>
      <c r="I8" s="16">
        <v>5.157142857142861</v>
      </c>
      <c r="J8" s="16">
        <f t="shared" si="0"/>
        <v>9.7380952380952319</v>
      </c>
      <c r="K8" s="16">
        <v>9.7380952380952319</v>
      </c>
      <c r="L8" s="16">
        <f t="shared" si="1"/>
        <v>7.696428571428573</v>
      </c>
      <c r="M8" s="16">
        <v>7.696428571428573</v>
      </c>
      <c r="S8" s="16">
        <f t="shared" si="2"/>
        <v>173.66755307359932</v>
      </c>
      <c r="T8" s="16">
        <f t="shared" si="2"/>
        <v>16951.222567696965</v>
      </c>
      <c r="U8" s="16">
        <f t="shared" si="2"/>
        <v>16951.222567696965</v>
      </c>
      <c r="V8" s="16">
        <f t="shared" si="2"/>
        <v>2200.475101873787</v>
      </c>
      <c r="W8" s="16">
        <f t="shared" si="2"/>
        <v>2200.475101873787</v>
      </c>
      <c r="X8" s="16">
        <f t="shared" si="3"/>
        <v>5278.6653568747515</v>
      </c>
      <c r="Y8" s="16">
        <v>5278.6653568747515</v>
      </c>
    </row>
    <row r="9" spans="1:25">
      <c r="A9" s="17" t="s">
        <v>7</v>
      </c>
      <c r="B9" s="16">
        <f>0.8</f>
        <v>0.8</v>
      </c>
      <c r="D9" s="17" t="s">
        <v>40</v>
      </c>
      <c r="E9" s="16">
        <f>EXP(E6)</f>
        <v>5278.6653568747515</v>
      </c>
      <c r="I9" s="16">
        <v>5.2428571428571384</v>
      </c>
      <c r="J9" s="16">
        <f t="shared" si="0"/>
        <v>9.5952380952381038</v>
      </c>
      <c r="K9" s="16">
        <v>9.5952380952381038</v>
      </c>
      <c r="L9" s="16">
        <f t="shared" si="1"/>
        <v>7.8035714285714164</v>
      </c>
      <c r="M9" s="16">
        <v>7.8035714285714164</v>
      </c>
      <c r="S9" s="16">
        <f t="shared" si="2"/>
        <v>189.20993065709615</v>
      </c>
      <c r="T9" s="16">
        <f t="shared" si="2"/>
        <v>14694.640217683243</v>
      </c>
      <c r="U9" s="16">
        <f t="shared" si="2"/>
        <v>14694.640217683243</v>
      </c>
      <c r="V9" s="16">
        <f t="shared" si="2"/>
        <v>2449.3339968688692</v>
      </c>
      <c r="W9" s="16">
        <f t="shared" si="2"/>
        <v>2449.3339968688692</v>
      </c>
      <c r="X9" s="16">
        <f t="shared" si="3"/>
        <v>5278.6653568747515</v>
      </c>
      <c r="Y9" s="16">
        <v>5278.6653568747515</v>
      </c>
    </row>
    <row r="10" spans="1:25">
      <c r="A10" s="17" t="s">
        <v>8</v>
      </c>
      <c r="B10" s="16">
        <v>-40</v>
      </c>
      <c r="D10" s="17" t="s">
        <v>41</v>
      </c>
      <c r="E10" s="16">
        <f>EXP(E7)</f>
        <v>349.72350520173336</v>
      </c>
      <c r="I10" s="16">
        <v>5.2714285714285696</v>
      </c>
      <c r="J10" s="16">
        <f t="shared" si="0"/>
        <v>9.547619047619051</v>
      </c>
      <c r="K10" s="16">
        <v>9.547619047619051</v>
      </c>
      <c r="L10" s="16">
        <f t="shared" si="1"/>
        <v>7.8392857142857153</v>
      </c>
      <c r="M10" s="16">
        <v>7.8392857142857153</v>
      </c>
      <c r="S10" s="16">
        <f t="shared" si="2"/>
        <v>194.69389801273746</v>
      </c>
      <c r="T10" s="16">
        <f t="shared" si="2"/>
        <v>14011.294699934437</v>
      </c>
      <c r="U10" s="16">
        <f t="shared" si="2"/>
        <v>14011.294699934437</v>
      </c>
      <c r="V10" s="16">
        <f t="shared" si="2"/>
        <v>2538.3910496598455</v>
      </c>
      <c r="W10" s="16">
        <f t="shared" si="2"/>
        <v>2538.3910496598455</v>
      </c>
      <c r="X10" s="16">
        <f t="shared" si="3"/>
        <v>5278.6653568747515</v>
      </c>
      <c r="Y10" s="16">
        <v>5278.6653568747515</v>
      </c>
    </row>
    <row r="11" spans="1:25">
      <c r="A11" s="17" t="s">
        <v>9</v>
      </c>
      <c r="B11" s="16">
        <v>-10</v>
      </c>
      <c r="I11" s="16">
        <v>5.3000000000000025</v>
      </c>
      <c r="J11" s="16">
        <f t="shared" si="0"/>
        <v>9.4999999999999964</v>
      </c>
      <c r="K11" s="16">
        <v>9.4999999999999964</v>
      </c>
      <c r="L11" s="16">
        <f t="shared" si="1"/>
        <v>7.8749999999999964</v>
      </c>
      <c r="M11" s="16">
        <v>7.8749999999999964</v>
      </c>
      <c r="S11" s="16">
        <f t="shared" si="2"/>
        <v>200.33680997479217</v>
      </c>
      <c r="T11" s="16">
        <f t="shared" si="2"/>
        <v>13359.726829661824</v>
      </c>
      <c r="U11" s="16">
        <f t="shared" si="2"/>
        <v>13359.726829661824</v>
      </c>
      <c r="V11" s="16">
        <f t="shared" si="2"/>
        <v>2630.6861902991263</v>
      </c>
      <c r="W11" s="16">
        <f t="shared" si="2"/>
        <v>2630.6861902991263</v>
      </c>
      <c r="X11" s="16">
        <f t="shared" si="3"/>
        <v>5278.6653568747515</v>
      </c>
      <c r="Y11" s="16">
        <v>5278.6653568747515</v>
      </c>
    </row>
    <row r="12" spans="1:25">
      <c r="A12" s="17" t="s">
        <v>26</v>
      </c>
      <c r="B12" s="16">
        <v>18</v>
      </c>
      <c r="I12" s="16">
        <v>5.3571428571428612</v>
      </c>
      <c r="J12" s="16">
        <f t="shared" si="0"/>
        <v>9.404761904761898</v>
      </c>
      <c r="K12" s="16">
        <v>9.404761904761898</v>
      </c>
      <c r="L12" s="16">
        <f t="shared" si="1"/>
        <v>7.9464285714285765</v>
      </c>
      <c r="M12" s="16">
        <v>7.9464285714285765</v>
      </c>
      <c r="S12" s="16">
        <f t="shared" si="2"/>
        <v>212.11802832702193</v>
      </c>
      <c r="T12" s="16">
        <f t="shared" si="2"/>
        <v>12146.081722259893</v>
      </c>
      <c r="U12" s="16">
        <f t="shared" si="2"/>
        <v>12146.081722259893</v>
      </c>
      <c r="V12" s="16">
        <f t="shared" si="2"/>
        <v>2825.4659595945</v>
      </c>
      <c r="W12" s="16">
        <f t="shared" si="2"/>
        <v>2825.4659595945</v>
      </c>
      <c r="X12" s="16">
        <f t="shared" si="3"/>
        <v>5278.6653568747515</v>
      </c>
      <c r="Y12" s="16">
        <v>5278.6653568747515</v>
      </c>
    </row>
    <row r="13" spans="1:25">
      <c r="A13" s="17" t="s">
        <v>27</v>
      </c>
      <c r="B13" s="16">
        <f>IF(B18=1, 99.85,IF(B18=2,100.6,100))</f>
        <v>100</v>
      </c>
      <c r="I13" s="16">
        <v>5.3857142857142914</v>
      </c>
      <c r="J13" s="16">
        <f t="shared" si="0"/>
        <v>9.3571428571428488</v>
      </c>
      <c r="K13" s="16">
        <v>9.3571428571428488</v>
      </c>
      <c r="L13" s="16">
        <f t="shared" si="1"/>
        <v>7.9821428571428577</v>
      </c>
      <c r="M13" s="16">
        <v>7.9821428571428577</v>
      </c>
      <c r="S13" s="16">
        <f t="shared" si="2"/>
        <v>218.26595269255904</v>
      </c>
      <c r="T13" s="16">
        <f t="shared" si="2"/>
        <v>11581.251935333339</v>
      </c>
      <c r="U13" s="16">
        <f t="shared" si="2"/>
        <v>11581.251935333339</v>
      </c>
      <c r="V13" s="16">
        <f t="shared" si="2"/>
        <v>2928.1990582426456</v>
      </c>
      <c r="W13" s="16">
        <f t="shared" si="2"/>
        <v>2928.1990582426456</v>
      </c>
      <c r="X13" s="16">
        <f t="shared" si="3"/>
        <v>5278.6653568747515</v>
      </c>
      <c r="Y13" s="16">
        <v>5278.6653568747515</v>
      </c>
    </row>
    <row r="14" spans="1:25">
      <c r="A14" s="17" t="s">
        <v>28</v>
      </c>
      <c r="B14" s="16">
        <f>IF(B18=3,2,1.99)</f>
        <v>2</v>
      </c>
      <c r="I14" s="16">
        <v>5.4428571428571386</v>
      </c>
      <c r="J14" s="16">
        <f t="shared" si="0"/>
        <v>9.2619047619047699</v>
      </c>
      <c r="K14" s="16">
        <v>9.2619047619047699</v>
      </c>
      <c r="L14" s="16">
        <f t="shared" si="1"/>
        <v>8.0535714285714199</v>
      </c>
      <c r="M14" s="16">
        <v>8.0535714285714199</v>
      </c>
      <c r="S14" s="16">
        <f t="shared" si="2"/>
        <v>231.10153117587177</v>
      </c>
      <c r="T14" s="16">
        <f t="shared" si="2"/>
        <v>10529.169813586879</v>
      </c>
      <c r="U14" s="16">
        <f t="shared" si="2"/>
        <v>10529.169813586879</v>
      </c>
      <c r="V14" s="16">
        <f t="shared" si="2"/>
        <v>3145.0071059370125</v>
      </c>
      <c r="W14" s="16">
        <f t="shared" si="2"/>
        <v>3145.0071059370125</v>
      </c>
      <c r="X14" s="16">
        <f t="shared" si="3"/>
        <v>5278.6653568747515</v>
      </c>
      <c r="Y14" s="16">
        <v>5278.6653568747515</v>
      </c>
    </row>
    <row r="15" spans="1:25">
      <c r="A15" s="17" t="s">
        <v>29</v>
      </c>
      <c r="B15" s="16">
        <v>3.1</v>
      </c>
      <c r="I15" s="16">
        <v>5.4714285714285698</v>
      </c>
      <c r="J15" s="16">
        <f t="shared" si="0"/>
        <v>9.2142857142857171</v>
      </c>
      <c r="K15" s="16">
        <v>9.2142857142857171</v>
      </c>
      <c r="L15" s="16">
        <f t="shared" si="1"/>
        <v>8.0892857142857189</v>
      </c>
      <c r="M15" s="16">
        <v>8.0892857142857189</v>
      </c>
      <c r="S15" s="16">
        <f t="shared" si="2"/>
        <v>237.79966402971237</v>
      </c>
      <c r="T15" s="16">
        <f t="shared" si="2"/>
        <v>10039.531354179604</v>
      </c>
      <c r="U15" s="16">
        <f t="shared" si="2"/>
        <v>10039.531354179604</v>
      </c>
      <c r="V15" s="16">
        <f t="shared" si="2"/>
        <v>3259.358625255928</v>
      </c>
      <c r="W15" s="16">
        <f t="shared" si="2"/>
        <v>3259.358625255928</v>
      </c>
      <c r="X15" s="16">
        <f t="shared" si="3"/>
        <v>5278.6653568747515</v>
      </c>
      <c r="Y15" s="16">
        <v>5278.6653568747515</v>
      </c>
    </row>
    <row r="16" spans="1:25">
      <c r="I16" s="16">
        <v>5.5000000000000027</v>
      </c>
      <c r="J16" s="16">
        <f t="shared" si="0"/>
        <v>9.1666666666666625</v>
      </c>
      <c r="K16" s="16">
        <v>9.1666666666666625</v>
      </c>
      <c r="L16" s="16">
        <f t="shared" si="1"/>
        <v>8.125</v>
      </c>
      <c r="M16" s="16">
        <v>8.125</v>
      </c>
      <c r="S16" s="16">
        <f t="shared" si="2"/>
        <v>244.69193226422104</v>
      </c>
      <c r="T16" s="16">
        <f t="shared" si="2"/>
        <v>9572.662574165397</v>
      </c>
      <c r="U16" s="16">
        <f t="shared" si="2"/>
        <v>9572.662574165397</v>
      </c>
      <c r="V16" s="16">
        <f t="shared" si="2"/>
        <v>3377.8679316735347</v>
      </c>
      <c r="W16" s="16">
        <f t="shared" si="2"/>
        <v>3377.8679316735347</v>
      </c>
      <c r="X16" s="16">
        <f t="shared" si="3"/>
        <v>5278.6653568747515</v>
      </c>
      <c r="Y16" s="16">
        <v>5278.6653568747515</v>
      </c>
    </row>
    <row r="17" spans="1:25">
      <c r="I17" s="16">
        <v>5.5571428571428614</v>
      </c>
      <c r="J17" s="16">
        <f t="shared" si="0"/>
        <v>9.0714285714285641</v>
      </c>
      <c r="K17" s="16">
        <v>9.0714285714285641</v>
      </c>
      <c r="L17" s="16">
        <f t="shared" si="1"/>
        <v>8.1964285714285801</v>
      </c>
      <c r="M17" s="16">
        <v>8.1964285714285801</v>
      </c>
      <c r="S17" s="16">
        <f t="shared" si="2"/>
        <v>259.08154485412166</v>
      </c>
      <c r="T17" s="16">
        <f t="shared" si="2"/>
        <v>8703.0478547872226</v>
      </c>
      <c r="U17" s="16">
        <f t="shared" si="2"/>
        <v>8703.0478547872226</v>
      </c>
      <c r="V17" s="16">
        <f t="shared" si="2"/>
        <v>3627.9701061053697</v>
      </c>
      <c r="W17" s="16">
        <f t="shared" si="2"/>
        <v>3627.9701061053697</v>
      </c>
      <c r="X17" s="16">
        <f t="shared" si="3"/>
        <v>5278.6653568747515</v>
      </c>
      <c r="Y17" s="16">
        <v>5278.6653568747515</v>
      </c>
    </row>
    <row r="18" spans="1:25">
      <c r="A18" s="16" t="s">
        <v>11</v>
      </c>
      <c r="B18" s="16">
        <f>D_simultáneo_1!B18</f>
        <v>3</v>
      </c>
      <c r="I18" s="16">
        <v>5.5714285714285596</v>
      </c>
      <c r="J18" s="16">
        <f t="shared" si="0"/>
        <v>9.047619047619067</v>
      </c>
      <c r="K18" s="16">
        <v>9.047619047619067</v>
      </c>
      <c r="L18" s="16">
        <f t="shared" si="1"/>
        <v>8.214285714285694</v>
      </c>
      <c r="M18" s="16">
        <v>8.214285714285694</v>
      </c>
      <c r="S18" s="16">
        <f t="shared" si="2"/>
        <v>262.80927301379512</v>
      </c>
      <c r="T18" s="16">
        <f t="shared" si="2"/>
        <v>8498.2798177794939</v>
      </c>
      <c r="U18" s="16">
        <f t="shared" si="2"/>
        <v>8498.2798177794939</v>
      </c>
      <c r="V18" s="16">
        <f t="shared" si="2"/>
        <v>3693.3371841986809</v>
      </c>
      <c r="W18" s="16">
        <f t="shared" si="2"/>
        <v>3693.3371841986809</v>
      </c>
      <c r="X18" s="16">
        <f t="shared" si="3"/>
        <v>5278.6653568747515</v>
      </c>
      <c r="Y18" s="16">
        <v>5278.6653568747515</v>
      </c>
    </row>
    <row r="19" spans="1:25">
      <c r="A19" s="16" t="s">
        <v>12</v>
      </c>
      <c r="I19" s="16">
        <v>5.5714285714285801</v>
      </c>
      <c r="J19" s="16">
        <f t="shared" si="0"/>
        <v>9.0476190476190332</v>
      </c>
      <c r="K19" s="16">
        <v>9.0476190476190332</v>
      </c>
      <c r="L19" s="16">
        <f t="shared" si="1"/>
        <v>8.2142857142857295</v>
      </c>
      <c r="M19" s="16">
        <v>8.2142857142857295</v>
      </c>
      <c r="S19" s="16">
        <f t="shared" si="2"/>
        <v>262.80927301380046</v>
      </c>
      <c r="T19" s="16">
        <f t="shared" si="2"/>
        <v>8498.2798177792083</v>
      </c>
      <c r="U19" s="16">
        <f t="shared" si="2"/>
        <v>8498.2798177792083</v>
      </c>
      <c r="V19" s="16">
        <f t="shared" si="2"/>
        <v>3693.3371841988119</v>
      </c>
      <c r="W19" s="16">
        <f t="shared" si="2"/>
        <v>3693.3371841988119</v>
      </c>
      <c r="X19" s="16">
        <f t="shared" si="3"/>
        <v>5278.6653568747515</v>
      </c>
      <c r="Y19" s="16">
        <v>5278.6653568747515</v>
      </c>
    </row>
    <row r="20" spans="1:25">
      <c r="A20" s="16" t="s">
        <v>61</v>
      </c>
      <c r="I20" s="16">
        <v>5.5857142857142916</v>
      </c>
      <c r="J20" s="16">
        <f t="shared" si="0"/>
        <v>9.0238095238095148</v>
      </c>
      <c r="K20" s="16">
        <v>9.0238095238095148</v>
      </c>
      <c r="L20" s="16">
        <f t="shared" si="1"/>
        <v>8.2321428571428612</v>
      </c>
      <c r="M20" s="16">
        <v>8.2321428571428612</v>
      </c>
      <c r="S20" s="16">
        <f t="shared" si="2"/>
        <v>266.59063663114881</v>
      </c>
      <c r="T20" s="16">
        <f t="shared" si="2"/>
        <v>8298.3296273096257</v>
      </c>
      <c r="U20" s="16">
        <f t="shared" si="2"/>
        <v>8298.3296273096257</v>
      </c>
      <c r="V20" s="16">
        <f t="shared" si="2"/>
        <v>3759.8820159046782</v>
      </c>
      <c r="W20" s="16">
        <f t="shared" si="2"/>
        <v>3759.8820159046782</v>
      </c>
      <c r="X20" s="16">
        <f t="shared" si="3"/>
        <v>5278.6653568747515</v>
      </c>
      <c r="Y20" s="16">
        <v>5278.6653568747515</v>
      </c>
    </row>
    <row r="21" spans="1:25">
      <c r="B21" s="16" t="s">
        <v>65</v>
      </c>
      <c r="D21" s="16" t="s">
        <v>63</v>
      </c>
      <c r="I21" s="16">
        <v>5.6428571428571388</v>
      </c>
      <c r="J21" s="16">
        <f t="shared" si="0"/>
        <v>8.9285714285714359</v>
      </c>
      <c r="K21" s="16">
        <v>8.9285714285714359</v>
      </c>
      <c r="L21" s="16">
        <f t="shared" si="1"/>
        <v>8.3035714285714235</v>
      </c>
      <c r="M21" s="16">
        <v>8.3035714285714235</v>
      </c>
      <c r="S21" s="16">
        <f t="shared" si="2"/>
        <v>282.2680475932483</v>
      </c>
      <c r="T21" s="16">
        <f t="shared" si="2"/>
        <v>7544.4798457833831</v>
      </c>
      <c r="U21" s="16">
        <f t="shared" si="2"/>
        <v>7544.4798457833831</v>
      </c>
      <c r="V21" s="16">
        <f t="shared" si="2"/>
        <v>4038.2690596866946</v>
      </c>
      <c r="W21" s="16">
        <f t="shared" si="2"/>
        <v>4038.2690596866946</v>
      </c>
      <c r="X21" s="16">
        <f t="shared" si="3"/>
        <v>5278.6653568747515</v>
      </c>
      <c r="Y21" s="16">
        <v>5278.6653568747515</v>
      </c>
    </row>
    <row r="22" spans="1:25">
      <c r="B22" s="16" t="s">
        <v>66</v>
      </c>
      <c r="I22" s="16">
        <v>5.671428571428569</v>
      </c>
      <c r="J22" s="16">
        <f t="shared" si="0"/>
        <v>8.8809523809523849</v>
      </c>
      <c r="K22" s="16">
        <v>8.8809523809523849</v>
      </c>
      <c r="L22" s="16">
        <f t="shared" si="1"/>
        <v>8.3392857142857046</v>
      </c>
      <c r="M22" s="16">
        <v>8.3392857142857046</v>
      </c>
      <c r="S22" s="16">
        <f t="shared" si="2"/>
        <v>290.44916553545221</v>
      </c>
      <c r="T22" s="16">
        <f t="shared" si="2"/>
        <v>7193.6385587569694</v>
      </c>
      <c r="U22" s="16">
        <f t="shared" si="2"/>
        <v>7193.6385587569694</v>
      </c>
      <c r="V22" s="16">
        <f t="shared" si="2"/>
        <v>4185.0993169289677</v>
      </c>
      <c r="W22" s="16">
        <f t="shared" si="2"/>
        <v>4185.0993169289677</v>
      </c>
      <c r="X22" s="16">
        <f t="shared" si="3"/>
        <v>5278.6653568747515</v>
      </c>
      <c r="Y22" s="16">
        <v>5278.6653568747515</v>
      </c>
    </row>
    <row r="23" spans="1:25">
      <c r="A23" s="16" t="s">
        <v>62</v>
      </c>
      <c r="I23" s="16">
        <v>5.7000000000000028</v>
      </c>
      <c r="J23" s="16">
        <f t="shared" si="0"/>
        <v>8.8333333333333286</v>
      </c>
      <c r="K23" s="16">
        <v>8.8333333333333286</v>
      </c>
      <c r="L23" s="16">
        <f t="shared" si="1"/>
        <v>8.3750000000000036</v>
      </c>
      <c r="M23" s="16">
        <v>8.3750000000000036</v>
      </c>
      <c r="S23" s="16">
        <f t="shared" si="2"/>
        <v>298.86740096706109</v>
      </c>
      <c r="T23" s="16">
        <f t="shared" si="2"/>
        <v>6859.1124599473906</v>
      </c>
      <c r="U23" s="16">
        <f t="shared" si="2"/>
        <v>6859.1124599473906</v>
      </c>
      <c r="V23" s="16">
        <f t="shared" si="2"/>
        <v>4337.2682784832859</v>
      </c>
      <c r="W23" s="16">
        <f t="shared" si="2"/>
        <v>4337.2682784832859</v>
      </c>
      <c r="X23" s="16">
        <f t="shared" si="3"/>
        <v>5278.6653568747515</v>
      </c>
      <c r="Y23" s="16">
        <v>5278.6653568747515</v>
      </c>
    </row>
    <row r="24" spans="1:25">
      <c r="B24" s="16" t="s">
        <v>65</v>
      </c>
      <c r="D24" s="16" t="s">
        <v>63</v>
      </c>
      <c r="I24" s="16">
        <v>5.7428571428571402</v>
      </c>
      <c r="J24" s="16">
        <f t="shared" si="0"/>
        <v>8.7619047619047663</v>
      </c>
      <c r="K24" s="16">
        <v>8.7619047619047663</v>
      </c>
      <c r="L24" s="16">
        <f t="shared" si="1"/>
        <v>8.4285714285714164</v>
      </c>
      <c r="M24" s="16">
        <v>8.4285714285714164</v>
      </c>
      <c r="S24" s="16">
        <f t="shared" si="2"/>
        <v>311.95443730205125</v>
      </c>
      <c r="T24" s="16">
        <f t="shared" si="2"/>
        <v>6386.2643132611729</v>
      </c>
      <c r="U24" s="16">
        <f t="shared" si="2"/>
        <v>6386.2643132611729</v>
      </c>
      <c r="V24" s="16">
        <f t="shared" si="2"/>
        <v>4575.9583380515724</v>
      </c>
      <c r="W24" s="16">
        <f t="shared" si="2"/>
        <v>4575.9583380515724</v>
      </c>
      <c r="X24" s="16">
        <f t="shared" si="3"/>
        <v>5278.6653568747515</v>
      </c>
      <c r="Y24" s="16">
        <v>5278.6653568747515</v>
      </c>
    </row>
    <row r="25" spans="1:25">
      <c r="B25" s="16" t="s">
        <v>64</v>
      </c>
      <c r="I25" s="16">
        <v>5.7428571428571473</v>
      </c>
      <c r="J25" s="16">
        <f t="shared" si="0"/>
        <v>8.7619047619047556</v>
      </c>
      <c r="K25" s="16">
        <v>8.7619047619047556</v>
      </c>
      <c r="L25" s="16">
        <f t="shared" si="1"/>
        <v>8.4285714285714342</v>
      </c>
      <c r="M25" s="16">
        <v>8.4285714285714342</v>
      </c>
      <c r="S25" s="16">
        <f t="shared" si="2"/>
        <v>311.95443730205346</v>
      </c>
      <c r="T25" s="16">
        <f t="shared" si="2"/>
        <v>6386.2643132611047</v>
      </c>
      <c r="U25" s="16">
        <f t="shared" si="2"/>
        <v>6386.2643132611047</v>
      </c>
      <c r="V25" s="16">
        <f t="shared" si="2"/>
        <v>4575.9583380516542</v>
      </c>
      <c r="W25" s="16">
        <f t="shared" si="2"/>
        <v>4575.9583380516542</v>
      </c>
      <c r="X25" s="16">
        <f t="shared" si="3"/>
        <v>5278.6653568747515</v>
      </c>
      <c r="Y25" s="16">
        <v>5278.6653568747515</v>
      </c>
    </row>
    <row r="26" spans="1:25">
      <c r="I26" s="16">
        <v>5.7428571428571598</v>
      </c>
      <c r="J26" s="16">
        <f t="shared" si="0"/>
        <v>8.7619047619047343</v>
      </c>
      <c r="K26" s="16">
        <v>8.7619047619047343</v>
      </c>
      <c r="L26" s="16">
        <f t="shared" si="1"/>
        <v>8.4285714285714519</v>
      </c>
      <c r="M26" s="16">
        <v>8.4285714285714519</v>
      </c>
      <c r="S26" s="16">
        <f t="shared" si="2"/>
        <v>311.95443730205739</v>
      </c>
      <c r="T26" s="16">
        <f t="shared" si="2"/>
        <v>6386.2643132609692</v>
      </c>
      <c r="U26" s="16">
        <f t="shared" si="2"/>
        <v>6386.2643132609692</v>
      </c>
      <c r="V26" s="16">
        <f t="shared" si="2"/>
        <v>4575.9583380517352</v>
      </c>
      <c r="W26" s="16">
        <f t="shared" si="2"/>
        <v>4575.9583380517352</v>
      </c>
      <c r="X26" s="16">
        <f t="shared" si="3"/>
        <v>5278.6653568747515</v>
      </c>
      <c r="Y26" s="16">
        <v>5278.6653568747515</v>
      </c>
    </row>
    <row r="27" spans="1:25">
      <c r="I27" s="16">
        <v>5.7571428571428616</v>
      </c>
      <c r="J27" s="16">
        <f t="shared" si="0"/>
        <v>8.7380952380952319</v>
      </c>
      <c r="K27" s="16">
        <v>8.7380952380952319</v>
      </c>
      <c r="L27" s="16">
        <f t="shared" si="1"/>
        <v>8.4464285714285836</v>
      </c>
      <c r="M27" s="16">
        <v>8.4464285714285836</v>
      </c>
      <c r="S27" s="16">
        <f t="shared" si="2"/>
        <v>316.44291347322201</v>
      </c>
      <c r="T27" s="16">
        <f t="shared" si="2"/>
        <v>6236.0062853771014</v>
      </c>
      <c r="U27" s="16">
        <f t="shared" si="2"/>
        <v>6236.0062853771014</v>
      </c>
      <c r="V27" s="16">
        <f t="shared" si="2"/>
        <v>4658.4058272226339</v>
      </c>
      <c r="W27" s="16">
        <f t="shared" si="2"/>
        <v>4658.4058272226339</v>
      </c>
      <c r="X27" s="16">
        <f t="shared" si="3"/>
        <v>5278.6653568747515</v>
      </c>
      <c r="Y27" s="16">
        <v>5278.6653568747515</v>
      </c>
    </row>
    <row r="28" spans="1:25">
      <c r="I28" s="16">
        <v>5.7857142857142918</v>
      </c>
      <c r="J28" s="16">
        <f t="shared" si="0"/>
        <v>8.6904761904761809</v>
      </c>
      <c r="K28" s="16">
        <v>8.6904761904761809</v>
      </c>
      <c r="L28" s="16">
        <f t="shared" si="1"/>
        <v>8.4821428571428648</v>
      </c>
      <c r="M28" s="16">
        <v>8.4821428571428648</v>
      </c>
      <c r="S28" s="16">
        <f t="shared" si="2"/>
        <v>325.61453888096082</v>
      </c>
      <c r="T28" s="16">
        <f t="shared" si="2"/>
        <v>5946.0130034294671</v>
      </c>
      <c r="U28" s="16">
        <f t="shared" si="2"/>
        <v>5946.0130034294671</v>
      </c>
      <c r="V28" s="16">
        <f t="shared" si="2"/>
        <v>4827.7840721687671</v>
      </c>
      <c r="W28" s="16">
        <f t="shared" si="2"/>
        <v>4827.7840721687671</v>
      </c>
      <c r="X28" s="16">
        <f t="shared" si="3"/>
        <v>5278.6653568747515</v>
      </c>
      <c r="Y28" s="16">
        <v>5278.6653568747515</v>
      </c>
    </row>
    <row r="29" spans="1:25">
      <c r="I29" s="16">
        <v>5.842857142857139</v>
      </c>
      <c r="J29" s="16">
        <f t="shared" si="0"/>
        <v>8.595238095238102</v>
      </c>
      <c r="K29" s="16">
        <v>8.595238095238102</v>
      </c>
      <c r="L29" s="16">
        <f t="shared" si="1"/>
        <v>8.553571428571427</v>
      </c>
      <c r="M29" s="16">
        <v>8.553571428571427</v>
      </c>
      <c r="S29" s="16">
        <f t="shared" si="2"/>
        <v>344.7629718708796</v>
      </c>
      <c r="T29" s="16">
        <f t="shared" si="2"/>
        <v>5405.8560314967035</v>
      </c>
      <c r="U29" s="16">
        <f t="shared" si="2"/>
        <v>5405.8560314967035</v>
      </c>
      <c r="V29" s="16">
        <f t="shared" si="2"/>
        <v>5185.2401120614404</v>
      </c>
      <c r="W29" s="16">
        <f t="shared" si="2"/>
        <v>5185.2401120614404</v>
      </c>
      <c r="X29" s="16">
        <f t="shared" si="3"/>
        <v>5278.6653568747515</v>
      </c>
      <c r="Y29" s="16">
        <v>5278.6653568747515</v>
      </c>
    </row>
    <row r="30" spans="1:25">
      <c r="A30" s="16" t="s">
        <v>55</v>
      </c>
      <c r="I30" s="16">
        <v>5.8571428571428497</v>
      </c>
      <c r="J30" s="16">
        <f t="shared" si="0"/>
        <v>8.5714285714285836</v>
      </c>
      <c r="K30" s="16">
        <v>8.5714285714285836</v>
      </c>
      <c r="L30" s="16">
        <f t="shared" si="1"/>
        <v>8.5714285714285587</v>
      </c>
      <c r="M30" s="16">
        <v>8.5714285714285587</v>
      </c>
      <c r="S30" s="16">
        <f t="shared" si="2"/>
        <v>349.72350520172932</v>
      </c>
      <c r="T30" s="16">
        <f t="shared" si="2"/>
        <v>5278.665356874817</v>
      </c>
      <c r="U30" s="16">
        <f t="shared" si="2"/>
        <v>5278.665356874817</v>
      </c>
      <c r="V30" s="16">
        <f t="shared" si="2"/>
        <v>5278.6653568746851</v>
      </c>
      <c r="W30" s="16">
        <f t="shared" si="2"/>
        <v>5278.6653568746851</v>
      </c>
      <c r="X30" s="16">
        <f t="shared" si="3"/>
        <v>5278.6653568747515</v>
      </c>
      <c r="Y30" s="16">
        <v>5278.6653568747515</v>
      </c>
    </row>
    <row r="31" spans="1:25">
      <c r="A31" s="16" t="s">
        <v>56</v>
      </c>
      <c r="I31" s="16">
        <v>5.8571428571428497</v>
      </c>
      <c r="J31" s="16">
        <f t="shared" si="0"/>
        <v>8.5714285714285836</v>
      </c>
      <c r="K31" s="16">
        <v>8.5714285714285836</v>
      </c>
      <c r="L31" s="16">
        <f t="shared" si="1"/>
        <v>8.5714285714285587</v>
      </c>
      <c r="M31" s="16">
        <v>8.5714285714285587</v>
      </c>
      <c r="S31" s="16">
        <f t="shared" si="2"/>
        <v>349.72350520172932</v>
      </c>
      <c r="T31" s="16">
        <f t="shared" si="2"/>
        <v>5278.665356874817</v>
      </c>
      <c r="U31" s="16">
        <f t="shared" si="2"/>
        <v>5278.665356874817</v>
      </c>
      <c r="V31" s="16">
        <f t="shared" si="2"/>
        <v>5278.6653568746851</v>
      </c>
      <c r="W31" s="16">
        <f t="shared" si="2"/>
        <v>5278.6653568746851</v>
      </c>
      <c r="X31" s="16">
        <f t="shared" si="3"/>
        <v>5278.6653568747515</v>
      </c>
      <c r="Y31" s="16">
        <v>5278.6653568747515</v>
      </c>
    </row>
    <row r="32" spans="1:25">
      <c r="A32" s="16" t="s">
        <v>57</v>
      </c>
      <c r="I32" s="16">
        <v>5.8571428571428612</v>
      </c>
      <c r="J32" s="16">
        <f t="shared" si="0"/>
        <v>8.5714285714285658</v>
      </c>
      <c r="K32" s="16">
        <v>8.5714285714285658</v>
      </c>
      <c r="L32" s="16">
        <f t="shared" si="1"/>
        <v>8.5714285714285765</v>
      </c>
      <c r="M32" s="16">
        <v>8.5714285714285765</v>
      </c>
      <c r="S32" s="16">
        <f t="shared" si="2"/>
        <v>349.72350520173336</v>
      </c>
      <c r="T32" s="16">
        <f t="shared" si="2"/>
        <v>5278.6653568747233</v>
      </c>
      <c r="U32" s="16">
        <f t="shared" si="2"/>
        <v>5278.6653568747233</v>
      </c>
      <c r="V32" s="16">
        <f t="shared" si="2"/>
        <v>5278.6653568747788</v>
      </c>
      <c r="W32" s="16">
        <f t="shared" si="2"/>
        <v>5278.6653568747788</v>
      </c>
      <c r="X32" s="16">
        <f t="shared" si="3"/>
        <v>5278.6653568747515</v>
      </c>
      <c r="Y32" s="16">
        <v>5278.6653568747515</v>
      </c>
    </row>
    <row r="33" spans="1:25">
      <c r="A33" s="16" t="s">
        <v>58</v>
      </c>
      <c r="I33" s="16">
        <v>5.8571428571428701</v>
      </c>
      <c r="J33" s="16">
        <f t="shared" si="0"/>
        <v>8.5714285714285499</v>
      </c>
      <c r="K33" s="16">
        <v>8.5714285714285499</v>
      </c>
      <c r="L33" s="16">
        <f t="shared" si="1"/>
        <v>8.5714285714285943</v>
      </c>
      <c r="M33" s="16">
        <v>8.5714285714285943</v>
      </c>
      <c r="S33" s="16">
        <f t="shared" si="2"/>
        <v>349.72350520173649</v>
      </c>
      <c r="T33" s="16">
        <f t="shared" si="2"/>
        <v>5278.6653568746387</v>
      </c>
      <c r="U33" s="16">
        <f t="shared" si="2"/>
        <v>5278.6653568746387</v>
      </c>
      <c r="V33" s="16">
        <f t="shared" si="2"/>
        <v>5278.6653568748734</v>
      </c>
      <c r="W33" s="16">
        <f t="shared" si="2"/>
        <v>5278.6653568748734</v>
      </c>
      <c r="X33" s="16">
        <f t="shared" si="3"/>
        <v>-1</v>
      </c>
      <c r="Y33" s="16">
        <v>-1</v>
      </c>
    </row>
    <row r="34" spans="1:25">
      <c r="A34" s="16" t="s">
        <v>49</v>
      </c>
      <c r="I34" s="16">
        <v>5.8571428571428701</v>
      </c>
      <c r="J34" s="16">
        <f t="shared" si="0"/>
        <v>8.5714285714285499</v>
      </c>
      <c r="K34" s="16">
        <v>8.5714285714285499</v>
      </c>
      <c r="L34" s="16">
        <f t="shared" si="1"/>
        <v>8.5714285714285943</v>
      </c>
      <c r="M34" s="16">
        <v>8.5714285714285943</v>
      </c>
      <c r="S34" s="16">
        <f t="shared" si="2"/>
        <v>349.72350520173649</v>
      </c>
      <c r="T34" s="16">
        <f t="shared" si="2"/>
        <v>5278.6653568746387</v>
      </c>
      <c r="U34" s="16">
        <f t="shared" si="2"/>
        <v>5278.6653568746387</v>
      </c>
      <c r="V34" s="16">
        <f t="shared" si="2"/>
        <v>5278.6653568748734</v>
      </c>
      <c r="W34" s="16">
        <f t="shared" si="2"/>
        <v>5278.6653568748734</v>
      </c>
      <c r="X34" s="16">
        <f t="shared" si="3"/>
        <v>-1</v>
      </c>
      <c r="Y34" s="16">
        <v>-1</v>
      </c>
    </row>
    <row r="35" spans="1:25">
      <c r="I35" s="16">
        <v>5.8714285714285692</v>
      </c>
      <c r="J35" s="16">
        <f t="shared" si="0"/>
        <v>8.547619047619051</v>
      </c>
      <c r="K35" s="16">
        <v>8.547619047619051</v>
      </c>
      <c r="L35" s="16">
        <f t="shared" si="1"/>
        <v>8.5892857142857082</v>
      </c>
      <c r="M35" s="16">
        <v>8.5892857142857082</v>
      </c>
      <c r="S35" s="16">
        <f t="shared" si="2"/>
        <v>354.75541189032111</v>
      </c>
      <c r="T35" s="16">
        <f t="shared" si="2"/>
        <v>5154.4672643002723</v>
      </c>
      <c r="U35" s="16">
        <f t="shared" si="2"/>
        <v>5154.4672643002723</v>
      </c>
      <c r="V35" s="16">
        <f t="shared" si="2"/>
        <v>5373.7738942993192</v>
      </c>
      <c r="W35" s="16">
        <f t="shared" si="2"/>
        <v>5373.7738942993192</v>
      </c>
      <c r="X35" s="16">
        <f t="shared" si="3"/>
        <v>-1</v>
      </c>
      <c r="Y35" s="16">
        <v>-1</v>
      </c>
    </row>
    <row r="36" spans="1:25">
      <c r="I36" s="16">
        <v>5.900000000000003</v>
      </c>
      <c r="J36" s="16">
        <f t="shared" si="0"/>
        <v>8.4999999999999947</v>
      </c>
      <c r="K36" s="16">
        <v>8.4999999999999947</v>
      </c>
      <c r="L36" s="16">
        <f t="shared" si="1"/>
        <v>8.6250000000000071</v>
      </c>
      <c r="M36" s="16">
        <v>8.6250000000000071</v>
      </c>
      <c r="S36" s="16">
        <f t="shared" si="2"/>
        <v>365.03746786532986</v>
      </c>
      <c r="T36" s="16">
        <f t="shared" si="2"/>
        <v>4914.768840299108</v>
      </c>
      <c r="U36" s="16">
        <f t="shared" si="2"/>
        <v>4914.768840299108</v>
      </c>
      <c r="V36" s="16">
        <f t="shared" si="2"/>
        <v>5569.1627085660439</v>
      </c>
      <c r="W36" s="16">
        <f t="shared" si="2"/>
        <v>5569.1627085660439</v>
      </c>
      <c r="X36" s="16">
        <f t="shared" si="3"/>
        <v>-1</v>
      </c>
      <c r="Y36" s="16">
        <v>-1</v>
      </c>
    </row>
    <row r="37" spans="1:25">
      <c r="I37" s="16">
        <v>5.9428571428571297</v>
      </c>
      <c r="J37" s="16">
        <f t="shared" si="0"/>
        <v>8.4285714285714501</v>
      </c>
      <c r="K37" s="16">
        <v>8.4285714285714501</v>
      </c>
      <c r="L37" s="16">
        <f t="shared" si="1"/>
        <v>8.6785714285714199</v>
      </c>
      <c r="M37" s="16">
        <v>8.6785714285714199</v>
      </c>
      <c r="S37" s="16">
        <f t="shared" si="2"/>
        <v>381.02201014102519</v>
      </c>
      <c r="T37" s="16">
        <f t="shared" si="2"/>
        <v>4575.958338051727</v>
      </c>
      <c r="U37" s="16">
        <f t="shared" si="2"/>
        <v>4575.958338051727</v>
      </c>
      <c r="V37" s="16">
        <f t="shared" si="2"/>
        <v>5875.6468117624363</v>
      </c>
      <c r="W37" s="16">
        <f t="shared" si="2"/>
        <v>5875.6468117624363</v>
      </c>
      <c r="X37" s="16">
        <f t="shared" si="3"/>
        <v>-1</v>
      </c>
      <c r="Y37" s="16">
        <v>-1</v>
      </c>
    </row>
    <row r="38" spans="1:25">
      <c r="I38" s="16">
        <v>5.942857142857136</v>
      </c>
      <c r="J38" s="16">
        <f t="shared" si="0"/>
        <v>8.4285714285714413</v>
      </c>
      <c r="K38" s="16">
        <v>8.4285714285714413</v>
      </c>
      <c r="L38" s="16">
        <f t="shared" si="1"/>
        <v>8.6785714285714199</v>
      </c>
      <c r="M38" s="16">
        <v>8.6785714285714199</v>
      </c>
      <c r="S38" s="16">
        <f t="shared" si="2"/>
        <v>381.02201014102758</v>
      </c>
      <c r="T38" s="16">
        <f t="shared" si="2"/>
        <v>4575.958338051686</v>
      </c>
      <c r="U38" s="16">
        <f t="shared" si="2"/>
        <v>4575.958338051686</v>
      </c>
      <c r="V38" s="16">
        <f t="shared" si="2"/>
        <v>5875.6468117624363</v>
      </c>
      <c r="W38" s="16">
        <f t="shared" si="2"/>
        <v>5875.6468117624363</v>
      </c>
      <c r="X38" s="16">
        <f t="shared" si="3"/>
        <v>-1</v>
      </c>
      <c r="Y38" s="16">
        <v>-1</v>
      </c>
    </row>
    <row r="39" spans="1:25">
      <c r="I39" s="16">
        <v>5.9428571428571502</v>
      </c>
      <c r="J39" s="16">
        <f t="shared" si="0"/>
        <v>8.4285714285714164</v>
      </c>
      <c r="K39" s="16">
        <v>8.4285714285714164</v>
      </c>
      <c r="L39" s="16">
        <f t="shared" si="1"/>
        <v>8.6785714285714377</v>
      </c>
      <c r="M39" s="16">
        <v>8.6785714285714377</v>
      </c>
      <c r="S39" s="16">
        <f t="shared" si="2"/>
        <v>381.02201014103298</v>
      </c>
      <c r="T39" s="16">
        <f t="shared" si="2"/>
        <v>4575.9583380515724</v>
      </c>
      <c r="U39" s="16">
        <f t="shared" si="2"/>
        <v>4575.9583380515724</v>
      </c>
      <c r="V39" s="16">
        <f t="shared" si="2"/>
        <v>5875.6468117625409</v>
      </c>
      <c r="W39" s="16">
        <f t="shared" si="2"/>
        <v>5875.6468117625409</v>
      </c>
      <c r="X39" s="16">
        <f t="shared" si="3"/>
        <v>-1</v>
      </c>
      <c r="Y39" s="16">
        <v>-1</v>
      </c>
    </row>
    <row r="40" spans="1:25">
      <c r="I40" s="16">
        <v>5.9571428571428608</v>
      </c>
      <c r="J40" s="16">
        <f t="shared" si="0"/>
        <v>8.4047619047618998</v>
      </c>
      <c r="K40" s="16">
        <v>8.4047619047618998</v>
      </c>
      <c r="L40" s="16">
        <f t="shared" si="1"/>
        <v>8.6964285714285694</v>
      </c>
      <c r="M40" s="16">
        <v>8.6964285714285694</v>
      </c>
      <c r="S40" s="16">
        <f t="shared" si="2"/>
        <v>386.50424731643307</v>
      </c>
      <c r="T40" s="16">
        <f t="shared" si="2"/>
        <v>4468.2937564076474</v>
      </c>
      <c r="U40" s="16">
        <f t="shared" si="2"/>
        <v>4468.2937564076474</v>
      </c>
      <c r="V40" s="16">
        <f t="shared" si="2"/>
        <v>5981.5114834000606</v>
      </c>
      <c r="W40" s="16">
        <f t="shared" si="2"/>
        <v>5981.5114834000606</v>
      </c>
      <c r="X40" s="16">
        <f t="shared" si="3"/>
        <v>-1</v>
      </c>
      <c r="Y40" s="16">
        <v>-1</v>
      </c>
    </row>
    <row r="41" spans="1:25">
      <c r="I41" s="16">
        <v>5.985714285714292</v>
      </c>
      <c r="J41" s="16">
        <f t="shared" si="0"/>
        <v>8.357142857142847</v>
      </c>
      <c r="K41" s="16">
        <v>8.357142857142847</v>
      </c>
      <c r="L41" s="16">
        <f t="shared" si="1"/>
        <v>8.7321428571428683</v>
      </c>
      <c r="M41" s="16">
        <v>8.7321428571428683</v>
      </c>
      <c r="S41" s="16">
        <f t="shared" si="2"/>
        <v>397.70649588625747</v>
      </c>
      <c r="T41" s="16">
        <f t="shared" si="2"/>
        <v>4260.5044900361063</v>
      </c>
      <c r="U41" s="16">
        <f t="shared" si="2"/>
        <v>4260.5044900361063</v>
      </c>
      <c r="V41" s="16">
        <f t="shared" si="2"/>
        <v>6198.9974549449644</v>
      </c>
      <c r="W41" s="16">
        <f t="shared" si="2"/>
        <v>6198.9974549449644</v>
      </c>
      <c r="X41" s="16">
        <f t="shared" si="3"/>
        <v>-1</v>
      </c>
      <c r="Y41" s="16">
        <v>-1</v>
      </c>
    </row>
    <row r="42" spans="1:25">
      <c r="I42" s="16">
        <v>6.0428571428571392</v>
      </c>
      <c r="J42" s="16">
        <f t="shared" si="0"/>
        <v>8.2619047619047681</v>
      </c>
      <c r="K42" s="16">
        <v>8.2619047619047681</v>
      </c>
      <c r="L42" s="16">
        <f t="shared" si="1"/>
        <v>8.8035714285714306</v>
      </c>
      <c r="M42" s="16">
        <v>8.8035714285714306</v>
      </c>
      <c r="S42" s="16">
        <f t="shared" si="2"/>
        <v>421.09444475458952</v>
      </c>
      <c r="T42" s="16">
        <f t="shared" si="2"/>
        <v>3873.4651070215541</v>
      </c>
      <c r="U42" s="16">
        <f t="shared" si="2"/>
        <v>3873.4651070215541</v>
      </c>
      <c r="V42" s="16">
        <f t="shared" si="2"/>
        <v>6657.9800955157061</v>
      </c>
      <c r="W42" s="16">
        <f t="shared" si="2"/>
        <v>6657.9800955157061</v>
      </c>
      <c r="X42" s="16">
        <f t="shared" si="3"/>
        <v>-1</v>
      </c>
      <c r="Y42" s="16">
        <v>-1</v>
      </c>
    </row>
    <row r="43" spans="1:25">
      <c r="I43" s="16">
        <v>6.0714285714285694</v>
      </c>
      <c r="J43" s="16">
        <f t="shared" si="0"/>
        <v>8.2142857142857189</v>
      </c>
      <c r="K43" s="16">
        <v>8.2142857142857189</v>
      </c>
      <c r="L43" s="16">
        <f t="shared" si="1"/>
        <v>8.8392857142857117</v>
      </c>
      <c r="M43" s="16">
        <v>8.8392857142857117</v>
      </c>
      <c r="S43" s="16">
        <f t="shared" si="2"/>
        <v>433.29923855508542</v>
      </c>
      <c r="T43" s="16">
        <f t="shared" si="2"/>
        <v>3693.3371841987728</v>
      </c>
      <c r="U43" s="16">
        <f t="shared" si="2"/>
        <v>3693.3371841987728</v>
      </c>
      <c r="V43" s="16">
        <f t="shared" si="2"/>
        <v>6900.0622638134155</v>
      </c>
      <c r="W43" s="16">
        <f t="shared" si="2"/>
        <v>6900.0622638134155</v>
      </c>
      <c r="X43" s="16">
        <f t="shared" si="3"/>
        <v>-1</v>
      </c>
      <c r="Y43" s="16">
        <v>-1</v>
      </c>
    </row>
    <row r="44" spans="1:25">
      <c r="I44" s="16">
        <v>6.1000000000000032</v>
      </c>
      <c r="J44" s="16">
        <f t="shared" si="0"/>
        <v>8.1666666666666625</v>
      </c>
      <c r="K44" s="16">
        <v>8.1666666666666625</v>
      </c>
      <c r="L44" s="16">
        <f t="shared" si="1"/>
        <v>8.8750000000000107</v>
      </c>
      <c r="M44" s="16">
        <v>8.8750000000000107</v>
      </c>
      <c r="S44" s="16">
        <f t="shared" si="2"/>
        <v>445.85777008251836</v>
      </c>
      <c r="T44" s="16">
        <f t="shared" si="2"/>
        <v>3521.5857583067464</v>
      </c>
      <c r="U44" s="16">
        <f t="shared" si="2"/>
        <v>3521.5857583067464</v>
      </c>
      <c r="V44" s="16">
        <f t="shared" si="2"/>
        <v>7150.9464674683704</v>
      </c>
      <c r="W44" s="16">
        <f t="shared" si="2"/>
        <v>7150.9464674683704</v>
      </c>
      <c r="X44" s="16">
        <f t="shared" si="3"/>
        <v>-1</v>
      </c>
      <c r="Y44" s="16">
        <v>-1</v>
      </c>
    </row>
    <row r="45" spans="1:25">
      <c r="I45" s="16">
        <v>6.1428571428571299</v>
      </c>
      <c r="J45" s="16">
        <f t="shared" si="0"/>
        <v>8.095238095238118</v>
      </c>
      <c r="K45" s="16">
        <v>8.095238095238118</v>
      </c>
      <c r="L45" s="16">
        <f t="shared" si="1"/>
        <v>8.9285714285714057</v>
      </c>
      <c r="M45" s="16">
        <v>8.9285714285714057</v>
      </c>
      <c r="S45" s="16">
        <f t="shared" si="2"/>
        <v>465.38133410598044</v>
      </c>
      <c r="T45" s="16">
        <f t="shared" si="2"/>
        <v>3278.8174250952666</v>
      </c>
      <c r="U45" s="16">
        <f t="shared" si="2"/>
        <v>3278.8174250952666</v>
      </c>
      <c r="V45" s="16">
        <f t="shared" si="2"/>
        <v>7544.4798457831548</v>
      </c>
      <c r="W45" s="16">
        <f t="shared" si="2"/>
        <v>7544.4798457831548</v>
      </c>
      <c r="X45" s="16">
        <f t="shared" si="3"/>
        <v>-1</v>
      </c>
      <c r="Y45" s="16">
        <v>-1</v>
      </c>
    </row>
    <row r="46" spans="1:25">
      <c r="I46" s="16">
        <v>6.1428571428571397</v>
      </c>
      <c r="J46" s="16">
        <f t="shared" si="0"/>
        <v>8.0952380952381002</v>
      </c>
      <c r="K46" s="16">
        <v>8.0952380952381002</v>
      </c>
      <c r="L46" s="16">
        <f t="shared" si="1"/>
        <v>8.9285714285714235</v>
      </c>
      <c r="M46" s="16">
        <v>8.9285714285714235</v>
      </c>
      <c r="S46" s="16">
        <f t="shared" si="2"/>
        <v>465.38133410598499</v>
      </c>
      <c r="T46" s="16">
        <f t="shared" si="2"/>
        <v>3278.8174250952084</v>
      </c>
      <c r="U46" s="16">
        <f t="shared" si="2"/>
        <v>3278.8174250952084</v>
      </c>
      <c r="V46" s="16">
        <f t="shared" si="2"/>
        <v>7544.4798457832894</v>
      </c>
      <c r="W46" s="16">
        <f t="shared" si="2"/>
        <v>7544.4798457832894</v>
      </c>
      <c r="X46" s="16">
        <f t="shared" si="3"/>
        <v>-1</v>
      </c>
      <c r="Y46" s="16">
        <v>-1</v>
      </c>
    </row>
    <row r="47" spans="1:25">
      <c r="I47" s="16">
        <v>6.1428571428571503</v>
      </c>
      <c r="J47" s="16">
        <f t="shared" si="0"/>
        <v>8.0952380952380825</v>
      </c>
      <c r="K47" s="16">
        <v>8.0952380952380825</v>
      </c>
      <c r="L47" s="16">
        <f t="shared" si="1"/>
        <v>8.9285714285714413</v>
      </c>
      <c r="M47" s="16">
        <v>8.9285714285714413</v>
      </c>
      <c r="S47" s="16">
        <f t="shared" si="2"/>
        <v>465.38133410598994</v>
      </c>
      <c r="T47" s="16">
        <f t="shared" si="2"/>
        <v>3278.8174250951502</v>
      </c>
      <c r="U47" s="16">
        <f t="shared" si="2"/>
        <v>3278.8174250951502</v>
      </c>
      <c r="V47" s="16">
        <f t="shared" si="2"/>
        <v>7544.4798457834231</v>
      </c>
      <c r="W47" s="16">
        <f t="shared" si="2"/>
        <v>7544.4798457834231</v>
      </c>
      <c r="X47" s="16">
        <f t="shared" si="3"/>
        <v>-1</v>
      </c>
      <c r="Y47" s="16">
        <v>-1</v>
      </c>
    </row>
    <row r="48" spans="1:25">
      <c r="I48" s="16">
        <v>6.142857142857153</v>
      </c>
      <c r="J48" s="16">
        <f t="shared" si="0"/>
        <v>8.0952380952380789</v>
      </c>
      <c r="K48" s="16">
        <v>8.0952380952380789</v>
      </c>
      <c r="L48" s="16">
        <f t="shared" si="1"/>
        <v>8.9285714285714413</v>
      </c>
      <c r="M48" s="16">
        <v>8.9285714285714413</v>
      </c>
      <c r="S48" s="16">
        <f t="shared" si="2"/>
        <v>465.38133410599119</v>
      </c>
      <c r="T48" s="16">
        <f t="shared" si="2"/>
        <v>3278.8174250951383</v>
      </c>
      <c r="U48" s="16">
        <f t="shared" si="2"/>
        <v>3278.8174250951383</v>
      </c>
      <c r="V48" s="16">
        <f t="shared" si="2"/>
        <v>7544.4798457834231</v>
      </c>
      <c r="W48" s="16">
        <f t="shared" si="2"/>
        <v>7544.4798457834231</v>
      </c>
      <c r="X48" s="16">
        <f t="shared" si="3"/>
        <v>-1</v>
      </c>
      <c r="Y48" s="16">
        <v>-1</v>
      </c>
    </row>
    <row r="49" spans="9:25">
      <c r="I49" s="16">
        <v>6.1428571428571601</v>
      </c>
      <c r="J49" s="16">
        <f t="shared" si="0"/>
        <v>8.0952380952380665</v>
      </c>
      <c r="K49" s="16">
        <v>8.0952380952380665</v>
      </c>
      <c r="L49" s="16">
        <f t="shared" si="1"/>
        <v>8.928571428571459</v>
      </c>
      <c r="M49" s="16">
        <v>8.928571428571459</v>
      </c>
      <c r="S49" s="16">
        <f t="shared" si="2"/>
        <v>465.38133410599448</v>
      </c>
      <c r="T49" s="16">
        <f t="shared" si="2"/>
        <v>3278.8174250950974</v>
      </c>
      <c r="U49" s="16">
        <f t="shared" si="2"/>
        <v>3278.8174250950974</v>
      </c>
      <c r="V49" s="16">
        <f t="shared" si="2"/>
        <v>7544.4798457835568</v>
      </c>
      <c r="W49" s="16">
        <f t="shared" si="2"/>
        <v>7544.4798457835568</v>
      </c>
      <c r="X49" s="16">
        <f t="shared" si="3"/>
        <v>-1</v>
      </c>
      <c r="Y49" s="16">
        <v>-1</v>
      </c>
    </row>
    <row r="50" spans="9:25">
      <c r="I50" s="16">
        <v>6.157142857142861</v>
      </c>
      <c r="J50" s="16">
        <f t="shared" si="0"/>
        <v>8.0714285714285658</v>
      </c>
      <c r="K50" s="16">
        <v>8.0714285714285658</v>
      </c>
      <c r="L50" s="16">
        <f t="shared" si="1"/>
        <v>8.946428571428573</v>
      </c>
      <c r="M50" s="16">
        <v>8.946428571428573</v>
      </c>
      <c r="S50" s="16">
        <f t="shared" si="2"/>
        <v>472.07735371291187</v>
      </c>
      <c r="T50" s="16">
        <f t="shared" si="2"/>
        <v>3201.6723813074491</v>
      </c>
      <c r="U50" s="16">
        <f t="shared" si="2"/>
        <v>3201.6723813074491</v>
      </c>
      <c r="V50" s="16">
        <f t="shared" si="2"/>
        <v>7680.4127748953006</v>
      </c>
      <c r="W50" s="16">
        <f t="shared" si="2"/>
        <v>7680.4127748953006</v>
      </c>
      <c r="X50" s="16">
        <f t="shared" si="3"/>
        <v>-1</v>
      </c>
      <c r="Y50" s="16">
        <v>-1</v>
      </c>
    </row>
    <row r="51" spans="9:25">
      <c r="I51" s="16">
        <v>6.1857142857142922</v>
      </c>
      <c r="J51" s="16">
        <f t="shared" si="0"/>
        <v>8.0238095238095131</v>
      </c>
      <c r="K51" s="16">
        <v>8.0238095238095131</v>
      </c>
      <c r="L51" s="16">
        <f t="shared" si="1"/>
        <v>8.9821428571428719</v>
      </c>
      <c r="M51" s="16">
        <v>8.9821428571428719</v>
      </c>
      <c r="S51" s="16">
        <f t="shared" si="2"/>
        <v>485.75981101369121</v>
      </c>
      <c r="T51" s="16">
        <f t="shared" si="2"/>
        <v>3052.7848659510828</v>
      </c>
      <c r="U51" s="16">
        <f t="shared" si="2"/>
        <v>3052.7848659510828</v>
      </c>
      <c r="V51" s="16">
        <f t="shared" si="2"/>
        <v>7959.6702901319859</v>
      </c>
      <c r="W51" s="16">
        <f t="shared" si="2"/>
        <v>7959.6702901319859</v>
      </c>
      <c r="X51" s="16">
        <f t="shared" si="3"/>
        <v>-1</v>
      </c>
      <c r="Y51" s="16">
        <v>-1</v>
      </c>
    </row>
    <row r="52" spans="9:25">
      <c r="I52" s="16">
        <v>6.1999999999999904</v>
      </c>
      <c r="J52" s="16">
        <f t="shared" si="0"/>
        <v>8.000000000000016</v>
      </c>
      <c r="K52" s="16">
        <v>8.000000000000016</v>
      </c>
      <c r="L52" s="16">
        <f t="shared" si="1"/>
        <v>8.9999999999999858</v>
      </c>
      <c r="M52" s="16">
        <v>8.9999999999999858</v>
      </c>
      <c r="S52" s="16">
        <f t="shared" si="2"/>
        <v>492.74904109325155</v>
      </c>
      <c r="T52" s="16">
        <f t="shared" si="2"/>
        <v>2980.9579870417761</v>
      </c>
      <c r="U52" s="16">
        <f t="shared" si="2"/>
        <v>2980.9579870417761</v>
      </c>
      <c r="V52" s="16">
        <f t="shared" si="2"/>
        <v>8103.0839275752687</v>
      </c>
      <c r="W52" s="16">
        <f t="shared" si="2"/>
        <v>8103.0839275752687</v>
      </c>
      <c r="X52" s="16">
        <f t="shared" si="3"/>
        <v>-1</v>
      </c>
      <c r="Y52" s="16">
        <v>-1</v>
      </c>
    </row>
    <row r="53" spans="9:25">
      <c r="I53" s="16">
        <v>6.2000000001000002</v>
      </c>
      <c r="J53" s="16">
        <f t="shared" si="0"/>
        <v>7.9999999998333333</v>
      </c>
      <c r="K53" s="16">
        <v>7.9999999998333333</v>
      </c>
      <c r="L53" s="16">
        <f t="shared" si="1"/>
        <v>9.0000000001250058</v>
      </c>
      <c r="M53" s="16">
        <v>9.0000000001250058</v>
      </c>
      <c r="S53" s="16">
        <f t="shared" si="2"/>
        <v>492.74904114253127</v>
      </c>
      <c r="T53" s="16">
        <f t="shared" si="2"/>
        <v>2980.9579865449018</v>
      </c>
      <c r="U53" s="16">
        <f t="shared" si="2"/>
        <v>2980.9579865449018</v>
      </c>
      <c r="V53" s="16">
        <f t="shared" si="2"/>
        <v>8103.0839285883167</v>
      </c>
      <c r="W53" s="16">
        <f t="shared" si="2"/>
        <v>8103.0839285883167</v>
      </c>
      <c r="X53" s="16">
        <f t="shared" si="3"/>
        <v>-1</v>
      </c>
      <c r="Y53" s="16">
        <v>-1</v>
      </c>
    </row>
    <row r="54" spans="9:25">
      <c r="I54" s="16">
        <v>6.2428571428571384</v>
      </c>
      <c r="J54" s="16">
        <f t="shared" si="0"/>
        <v>7.9285714285714359</v>
      </c>
      <c r="K54" s="16">
        <v>7.9285714285714359</v>
      </c>
      <c r="L54" s="16">
        <f t="shared" si="1"/>
        <v>9.0535714285714164</v>
      </c>
      <c r="M54" s="16">
        <v>9.0535714285714164</v>
      </c>
      <c r="S54" s="16">
        <f t="shared" si="2"/>
        <v>514.32591626918054</v>
      </c>
      <c r="T54" s="16">
        <f t="shared" si="2"/>
        <v>2775.4590295960002</v>
      </c>
      <c r="U54" s="16">
        <f t="shared" si="2"/>
        <v>2775.4590295960002</v>
      </c>
      <c r="V54" s="16">
        <f t="shared" si="2"/>
        <v>8549.0156664431215</v>
      </c>
      <c r="W54" s="16">
        <f t="shared" si="2"/>
        <v>8549.0156664431215</v>
      </c>
      <c r="X54" s="16">
        <f t="shared" si="3"/>
        <v>-1</v>
      </c>
      <c r="Y54" s="16">
        <v>-1</v>
      </c>
    </row>
    <row r="55" spans="9:25">
      <c r="I55" s="16">
        <v>6.2571428571428598</v>
      </c>
      <c r="J55" s="16">
        <f t="shared" si="0"/>
        <v>7.9047619047619007</v>
      </c>
      <c r="K55" s="16">
        <v>7.9047619047619007</v>
      </c>
      <c r="L55" s="16">
        <f t="shared" si="1"/>
        <v>9.0714285714285836</v>
      </c>
      <c r="M55" s="16">
        <v>9.0714285714285836</v>
      </c>
      <c r="S55" s="16">
        <f t="shared" si="2"/>
        <v>521.72616240562036</v>
      </c>
      <c r="T55" s="16">
        <f t="shared" si="2"/>
        <v>2710.1571598637734</v>
      </c>
      <c r="U55" s="16">
        <f t="shared" si="2"/>
        <v>2710.1571598637734</v>
      </c>
      <c r="V55" s="16">
        <f t="shared" si="2"/>
        <v>8703.0478547873936</v>
      </c>
      <c r="W55" s="16">
        <f t="shared" si="2"/>
        <v>8703.0478547873936</v>
      </c>
      <c r="X55" s="16">
        <f t="shared" si="3"/>
        <v>-1</v>
      </c>
      <c r="Y55" s="16">
        <v>-1</v>
      </c>
    </row>
    <row r="56" spans="9:25">
      <c r="I56" s="16">
        <v>6.2571428571428669</v>
      </c>
      <c r="J56" s="16">
        <f t="shared" si="0"/>
        <v>7.9047619047618891</v>
      </c>
      <c r="K56" s="16">
        <v>7.9047619047618891</v>
      </c>
      <c r="L56" s="16">
        <f t="shared" si="1"/>
        <v>9.0714285714285836</v>
      </c>
      <c r="M56" s="16">
        <v>9.0714285714285836</v>
      </c>
      <c r="S56" s="16">
        <f t="shared" ref="S56:W71" si="4">EXP(I56)</f>
        <v>521.72616240562411</v>
      </c>
      <c r="T56" s="16">
        <f t="shared" si="4"/>
        <v>2710.1571598637424</v>
      </c>
      <c r="U56" s="16">
        <f t="shared" si="4"/>
        <v>2710.1571598637424</v>
      </c>
      <c r="V56" s="16">
        <f t="shared" si="4"/>
        <v>8703.0478547873936</v>
      </c>
      <c r="W56" s="16">
        <f t="shared" si="4"/>
        <v>8703.0478547873936</v>
      </c>
      <c r="X56" s="16">
        <f t="shared" si="3"/>
        <v>-1</v>
      </c>
      <c r="Y56" s="16">
        <v>-1</v>
      </c>
    </row>
    <row r="57" spans="9:25">
      <c r="I57" s="16">
        <v>6.2571428571428802</v>
      </c>
      <c r="J57" s="16">
        <f t="shared" si="0"/>
        <v>7.9047619047618669</v>
      </c>
      <c r="K57" s="16">
        <v>7.9047619047618669</v>
      </c>
      <c r="L57" s="16">
        <f t="shared" si="1"/>
        <v>9.0714285714286014</v>
      </c>
      <c r="M57" s="16">
        <v>9.0714285714286014</v>
      </c>
      <c r="S57" s="16">
        <f t="shared" si="4"/>
        <v>521.72616240563104</v>
      </c>
      <c r="T57" s="16">
        <f t="shared" si="4"/>
        <v>2710.157159863682</v>
      </c>
      <c r="U57" s="16">
        <f t="shared" si="4"/>
        <v>2710.157159863682</v>
      </c>
      <c r="V57" s="16">
        <f t="shared" si="4"/>
        <v>8703.0478547875482</v>
      </c>
      <c r="W57" s="16">
        <f t="shared" si="4"/>
        <v>8703.0478547875482</v>
      </c>
      <c r="X57" s="16">
        <f t="shared" si="3"/>
        <v>-1</v>
      </c>
      <c r="Y57" s="16">
        <v>-1</v>
      </c>
    </row>
    <row r="58" spans="9:25">
      <c r="I58" s="16">
        <v>6.2714285714285696</v>
      </c>
      <c r="J58" s="16">
        <f t="shared" si="0"/>
        <v>7.880952380952384</v>
      </c>
      <c r="K58" s="16">
        <v>7.880952380952384</v>
      </c>
      <c r="L58" s="16">
        <f t="shared" si="1"/>
        <v>9.0892857142857153</v>
      </c>
      <c r="M58" s="16">
        <v>9.0892857142857153</v>
      </c>
      <c r="S58" s="16">
        <f t="shared" si="4"/>
        <v>529.23288507988286</v>
      </c>
      <c r="T58" s="16">
        <f t="shared" si="4"/>
        <v>2646.3917329848514</v>
      </c>
      <c r="U58" s="16">
        <f t="shared" si="4"/>
        <v>2646.3917329848514</v>
      </c>
      <c r="V58" s="16">
        <f t="shared" si="4"/>
        <v>8859.8553234644132</v>
      </c>
      <c r="W58" s="16">
        <f t="shared" si="4"/>
        <v>8859.8553234644132</v>
      </c>
      <c r="X58" s="16">
        <f t="shared" si="3"/>
        <v>-1</v>
      </c>
      <c r="Y58" s="16">
        <v>-1</v>
      </c>
    </row>
    <row r="59" spans="9:25">
      <c r="I59" s="16">
        <v>6.2857142857142803</v>
      </c>
      <c r="J59" s="16">
        <f t="shared" si="0"/>
        <v>7.8571428571428665</v>
      </c>
      <c r="K59" s="16">
        <v>7.8571428571428665</v>
      </c>
      <c r="L59" s="16">
        <f t="shared" si="1"/>
        <v>9.107142857142847</v>
      </c>
      <c r="M59" s="16">
        <v>9.107142857142847</v>
      </c>
      <c r="S59" s="16">
        <f t="shared" si="4"/>
        <v>536.84761630224784</v>
      </c>
      <c r="T59" s="16">
        <f t="shared" si="4"/>
        <v>2584.1265990502866</v>
      </c>
      <c r="U59" s="16">
        <f t="shared" si="4"/>
        <v>2584.1265990502866</v>
      </c>
      <c r="V59" s="16">
        <f t="shared" si="4"/>
        <v>9019.4880761848126</v>
      </c>
      <c r="W59" s="16">
        <f t="shared" si="4"/>
        <v>9019.4880761848126</v>
      </c>
      <c r="X59" s="16">
        <f t="shared" si="3"/>
        <v>-1</v>
      </c>
      <c r="Y59" s="16">
        <v>-1</v>
      </c>
    </row>
    <row r="60" spans="9:25">
      <c r="I60" s="16">
        <v>6.2857142857142998</v>
      </c>
      <c r="J60" s="16">
        <f t="shared" si="0"/>
        <v>7.8571428571428337</v>
      </c>
      <c r="K60" s="16">
        <v>7.8571428571428337</v>
      </c>
      <c r="L60" s="16">
        <f t="shared" si="1"/>
        <v>9.1071428571428825</v>
      </c>
      <c r="M60" s="16">
        <v>9.1071428571428825</v>
      </c>
      <c r="S60" s="16">
        <f t="shared" si="4"/>
        <v>536.8476163022583</v>
      </c>
      <c r="T60" s="16">
        <f t="shared" si="4"/>
        <v>2584.126599050202</v>
      </c>
      <c r="U60" s="16">
        <f t="shared" si="4"/>
        <v>2584.126599050202</v>
      </c>
      <c r="V60" s="16">
        <f t="shared" si="4"/>
        <v>9019.4880761851327</v>
      </c>
      <c r="W60" s="16">
        <f t="shared" si="4"/>
        <v>9019.4880761851327</v>
      </c>
      <c r="X60" s="16">
        <f t="shared" si="3"/>
        <v>-1</v>
      </c>
      <c r="Y60" s="16">
        <v>-1</v>
      </c>
    </row>
    <row r="61" spans="9:25">
      <c r="I61" s="16">
        <v>6.3000000000000025</v>
      </c>
      <c r="J61" s="16">
        <f t="shared" si="0"/>
        <v>7.8333333333333295</v>
      </c>
      <c r="K61" s="16">
        <v>7.8333333333333295</v>
      </c>
      <c r="L61" s="16">
        <f t="shared" si="1"/>
        <v>9.1249999999999964</v>
      </c>
      <c r="M61" s="16">
        <v>9.1249999999999964</v>
      </c>
      <c r="S61" s="16">
        <f t="shared" si="4"/>
        <v>544.57191012593034</v>
      </c>
      <c r="T61" s="16">
        <f t="shared" si="4"/>
        <v>2523.3264586975251</v>
      </c>
      <c r="U61" s="16">
        <f t="shared" si="4"/>
        <v>2523.3264586975251</v>
      </c>
      <c r="V61" s="16">
        <f t="shared" si="4"/>
        <v>9181.9970176026764</v>
      </c>
      <c r="W61" s="16">
        <f t="shared" si="4"/>
        <v>9181.9970176026764</v>
      </c>
      <c r="X61" s="16">
        <f t="shared" si="3"/>
        <v>-1</v>
      </c>
      <c r="Y61" s="16">
        <v>-1</v>
      </c>
    </row>
    <row r="62" spans="9:25">
      <c r="I62" s="16">
        <v>6.3571428571428612</v>
      </c>
      <c r="J62" s="16">
        <f t="shared" si="0"/>
        <v>7.7380952380952319</v>
      </c>
      <c r="K62" s="16">
        <v>7.7380952380952319</v>
      </c>
      <c r="L62" s="16">
        <f t="shared" si="1"/>
        <v>9.1964285714285765</v>
      </c>
      <c r="M62" s="16">
        <v>9.1964285714285765</v>
      </c>
      <c r="S62" s="16">
        <f t="shared" si="4"/>
        <v>576.59658188990477</v>
      </c>
      <c r="T62" s="16">
        <f t="shared" si="4"/>
        <v>2294.09850740613</v>
      </c>
      <c r="U62" s="16">
        <f t="shared" si="4"/>
        <v>2294.09850740613</v>
      </c>
      <c r="V62" s="16">
        <f t="shared" si="4"/>
        <v>9861.8452136188262</v>
      </c>
      <c r="W62" s="16">
        <f t="shared" si="4"/>
        <v>9861.8452136188262</v>
      </c>
      <c r="X62" s="16">
        <f t="shared" si="3"/>
        <v>-1</v>
      </c>
      <c r="Y62" s="16">
        <v>-1</v>
      </c>
    </row>
    <row r="63" spans="9:25">
      <c r="I63" s="16">
        <v>6.3714285714285603</v>
      </c>
      <c r="J63" s="16">
        <f t="shared" si="0"/>
        <v>7.7142857142857331</v>
      </c>
      <c r="K63" s="16">
        <v>7.7142857142857331</v>
      </c>
      <c r="L63" s="16">
        <f t="shared" si="1"/>
        <v>9.2142857142857082</v>
      </c>
      <c r="M63" s="16">
        <v>9.2142857142857082</v>
      </c>
      <c r="S63" s="16">
        <f t="shared" si="4"/>
        <v>584.89279347955244</v>
      </c>
      <c r="T63" s="16">
        <f t="shared" si="4"/>
        <v>2240.1222388733136</v>
      </c>
      <c r="U63" s="16">
        <f t="shared" si="4"/>
        <v>2240.1222388733136</v>
      </c>
      <c r="V63" s="16">
        <f t="shared" si="4"/>
        <v>10039.531354179515</v>
      </c>
      <c r="W63" s="16">
        <f t="shared" si="4"/>
        <v>10039.531354179515</v>
      </c>
      <c r="X63" s="16">
        <f t="shared" si="3"/>
        <v>-1</v>
      </c>
      <c r="Y63" s="16">
        <v>-1</v>
      </c>
    </row>
    <row r="64" spans="9:25">
      <c r="I64" s="16">
        <v>6.3714285714285666</v>
      </c>
      <c r="J64" s="16">
        <f t="shared" si="0"/>
        <v>7.7142857142857224</v>
      </c>
      <c r="K64" s="16">
        <v>7.7142857142857224</v>
      </c>
      <c r="L64" s="16">
        <f t="shared" si="1"/>
        <v>9.2142857142857082</v>
      </c>
      <c r="M64" s="16">
        <v>9.2142857142857082</v>
      </c>
      <c r="S64" s="16">
        <f t="shared" si="4"/>
        <v>584.89279347955608</v>
      </c>
      <c r="T64" s="16">
        <f t="shared" si="4"/>
        <v>2240.1222388732895</v>
      </c>
      <c r="U64" s="16">
        <f t="shared" si="4"/>
        <v>2240.1222388732895</v>
      </c>
      <c r="V64" s="16">
        <f t="shared" si="4"/>
        <v>10039.531354179515</v>
      </c>
      <c r="W64" s="16">
        <f t="shared" si="4"/>
        <v>10039.531354179515</v>
      </c>
      <c r="X64" s="16">
        <f t="shared" si="3"/>
        <v>-1</v>
      </c>
      <c r="Y64" s="16">
        <v>-1</v>
      </c>
    </row>
    <row r="65" spans="9:25">
      <c r="I65" s="16">
        <v>6.3714285714285799</v>
      </c>
      <c r="J65" s="16">
        <f t="shared" si="0"/>
        <v>7.7142857142857002</v>
      </c>
      <c r="K65" s="16">
        <v>7.7142857142857002</v>
      </c>
      <c r="L65" s="16">
        <f t="shared" si="1"/>
        <v>9.214285714285726</v>
      </c>
      <c r="M65" s="16">
        <v>9.214285714285726</v>
      </c>
      <c r="S65" s="16">
        <f t="shared" si="4"/>
        <v>584.89279347956381</v>
      </c>
      <c r="T65" s="16">
        <f t="shared" si="4"/>
        <v>2240.1222388732399</v>
      </c>
      <c r="U65" s="16">
        <f t="shared" si="4"/>
        <v>2240.1222388732399</v>
      </c>
      <c r="V65" s="16">
        <f t="shared" si="4"/>
        <v>10039.531354179693</v>
      </c>
      <c r="W65" s="16">
        <f t="shared" si="4"/>
        <v>10039.531354179693</v>
      </c>
      <c r="X65" s="16">
        <f t="shared" si="3"/>
        <v>-1</v>
      </c>
      <c r="Y65" s="16">
        <v>-1</v>
      </c>
    </row>
    <row r="66" spans="9:25">
      <c r="I66" s="16">
        <v>6.3857142857142914</v>
      </c>
      <c r="J66" s="16">
        <f t="shared" si="0"/>
        <v>7.6904761904761809</v>
      </c>
      <c r="K66" s="16">
        <v>7.6904761904761809</v>
      </c>
      <c r="L66" s="16">
        <f t="shared" si="1"/>
        <v>9.2321428571428577</v>
      </c>
      <c r="M66" s="16">
        <v>9.2321428571428577</v>
      </c>
      <c r="S66" s="16">
        <f t="shared" si="4"/>
        <v>593.30837297548487</v>
      </c>
      <c r="T66" s="16">
        <f t="shared" si="4"/>
        <v>2187.4159408997616</v>
      </c>
      <c r="U66" s="16">
        <f t="shared" si="4"/>
        <v>2187.4159408997616</v>
      </c>
      <c r="V66" s="16">
        <f t="shared" si="4"/>
        <v>10220.418960983614</v>
      </c>
      <c r="W66" s="16">
        <f t="shared" si="4"/>
        <v>10220.418960983614</v>
      </c>
      <c r="X66" s="16">
        <f t="shared" si="3"/>
        <v>-1</v>
      </c>
      <c r="Y66" s="16">
        <v>-1</v>
      </c>
    </row>
    <row r="67" spans="9:25">
      <c r="I67" s="16">
        <v>6.4428571428571386</v>
      </c>
      <c r="J67" s="16">
        <f t="shared" si="0"/>
        <v>7.5952380952381029</v>
      </c>
      <c r="K67" s="16">
        <v>7.5952380952381029</v>
      </c>
      <c r="L67" s="16">
        <f t="shared" si="1"/>
        <v>9.3035714285714199</v>
      </c>
      <c r="M67" s="16">
        <v>9.3035714285714199</v>
      </c>
      <c r="S67" s="16">
        <f t="shared" si="4"/>
        <v>628.19909272443374</v>
      </c>
      <c r="T67" s="16">
        <f t="shared" si="4"/>
        <v>1988.70329592028</v>
      </c>
      <c r="U67" s="16">
        <f t="shared" si="4"/>
        <v>1988.70329592028</v>
      </c>
      <c r="V67" s="16">
        <f t="shared" si="4"/>
        <v>10977.153403374698</v>
      </c>
      <c r="W67" s="16">
        <f t="shared" si="4"/>
        <v>10977.153403374698</v>
      </c>
      <c r="X67" s="16">
        <f t="shared" si="3"/>
        <v>-1</v>
      </c>
      <c r="Y67" s="16">
        <v>-1</v>
      </c>
    </row>
    <row r="68" spans="9:25">
      <c r="I68" s="16">
        <v>6.4714285714285698</v>
      </c>
      <c r="J68" s="16">
        <f t="shared" si="0"/>
        <v>7.547619047619051</v>
      </c>
      <c r="K68" s="16">
        <v>7.547619047619051</v>
      </c>
      <c r="L68" s="16">
        <f t="shared" si="1"/>
        <v>9.3392857142857189</v>
      </c>
      <c r="M68" s="16">
        <v>9.3392857142857189</v>
      </c>
      <c r="S68" s="16">
        <f t="shared" si="4"/>
        <v>646.40650554563319</v>
      </c>
      <c r="T68" s="16">
        <f t="shared" si="4"/>
        <v>1896.2225367272772</v>
      </c>
      <c r="U68" s="16">
        <f t="shared" si="4"/>
        <v>1896.2225367272772</v>
      </c>
      <c r="V68" s="16">
        <f t="shared" si="4"/>
        <v>11376.279423504538</v>
      </c>
      <c r="W68" s="16">
        <f t="shared" si="4"/>
        <v>11376.279423504538</v>
      </c>
      <c r="X68" s="16">
        <f t="shared" si="3"/>
        <v>-1</v>
      </c>
      <c r="Y68" s="16">
        <v>-1</v>
      </c>
    </row>
    <row r="69" spans="9:25">
      <c r="I69" s="16">
        <v>6.5000000000000027</v>
      </c>
      <c r="J69" s="16">
        <f t="shared" ref="J69:J81" si="5">($B$4+$B$6*$B$12+$B$7*$B$13-I69)/(-1*$B$5)</f>
        <v>7.4999999999999956</v>
      </c>
      <c r="K69" s="16">
        <v>7.4999999999999956</v>
      </c>
      <c r="L69" s="16">
        <f t="shared" ref="L69:L81" si="6">(I69-$B$8-$B$10*$B$14-$B$11*$B$15)/$B$9</f>
        <v>9.375</v>
      </c>
      <c r="M69" s="16">
        <v>9.375</v>
      </c>
      <c r="S69" s="16">
        <f t="shared" si="4"/>
        <v>665.14163304436363</v>
      </c>
      <c r="T69" s="16">
        <f t="shared" si="4"/>
        <v>1808.0424144560552</v>
      </c>
      <c r="U69" s="16">
        <f t="shared" si="4"/>
        <v>1808.0424144560552</v>
      </c>
      <c r="V69" s="16">
        <f t="shared" si="4"/>
        <v>11789.917546552919</v>
      </c>
      <c r="W69" s="16">
        <f t="shared" si="4"/>
        <v>11789.917546552919</v>
      </c>
      <c r="X69" s="16">
        <f t="shared" ref="X69:X75" si="7">IF(I69&gt;$E$7,-1,$E$9)</f>
        <v>-1</v>
      </c>
      <c r="Y69" s="16">
        <v>-1</v>
      </c>
    </row>
    <row r="70" spans="9:25">
      <c r="I70" s="16">
        <v>6.5571428571428614</v>
      </c>
      <c r="J70" s="16">
        <f t="shared" si="5"/>
        <v>7.404761904761898</v>
      </c>
      <c r="K70" s="16">
        <v>7.404761904761898</v>
      </c>
      <c r="L70" s="16">
        <f t="shared" si="6"/>
        <v>9.4464285714285801</v>
      </c>
      <c r="M70" s="16">
        <v>9.4464285714285801</v>
      </c>
      <c r="S70" s="16">
        <f t="shared" si="4"/>
        <v>704.25665546605603</v>
      </c>
      <c r="T70" s="16">
        <f t="shared" si="4"/>
        <v>1643.7934100970872</v>
      </c>
      <c r="U70" s="16">
        <f t="shared" si="4"/>
        <v>1643.7934100970872</v>
      </c>
      <c r="V70" s="16">
        <f t="shared" si="4"/>
        <v>12662.859909726967</v>
      </c>
      <c r="W70" s="16">
        <f t="shared" si="4"/>
        <v>12662.859909726967</v>
      </c>
      <c r="X70" s="16">
        <f t="shared" si="7"/>
        <v>-1</v>
      </c>
      <c r="Y70" s="16">
        <v>-1</v>
      </c>
    </row>
    <row r="71" spans="9:25">
      <c r="I71" s="16">
        <v>6.5857142857142916</v>
      </c>
      <c r="J71" s="16">
        <f t="shared" si="5"/>
        <v>7.3571428571428479</v>
      </c>
      <c r="K71" s="16">
        <v>7.3571428571428479</v>
      </c>
      <c r="L71" s="16">
        <f t="shared" si="6"/>
        <v>9.4821428571428612</v>
      </c>
      <c r="M71" s="16">
        <v>9.4821428571428612</v>
      </c>
      <c r="S71" s="16">
        <f t="shared" si="4"/>
        <v>724.66848319178007</v>
      </c>
      <c r="T71" s="16">
        <f t="shared" si="4"/>
        <v>1567.352010902905</v>
      </c>
      <c r="U71" s="16">
        <f t="shared" si="4"/>
        <v>1567.352010902905</v>
      </c>
      <c r="V71" s="16">
        <f t="shared" si="4"/>
        <v>13123.277715100325</v>
      </c>
      <c r="W71" s="16">
        <f t="shared" si="4"/>
        <v>13123.277715100325</v>
      </c>
      <c r="X71" s="16">
        <f t="shared" si="7"/>
        <v>-1</v>
      </c>
      <c r="Y71" s="16">
        <v>-1</v>
      </c>
    </row>
    <row r="72" spans="9:25">
      <c r="I72" s="16">
        <v>6.6428571428571388</v>
      </c>
      <c r="J72" s="16">
        <f t="shared" si="5"/>
        <v>7.261904761904769</v>
      </c>
      <c r="K72" s="16">
        <v>7.261904761904769</v>
      </c>
      <c r="L72" s="16">
        <f t="shared" si="6"/>
        <v>9.5535714285714235</v>
      </c>
      <c r="M72" s="16">
        <v>9.5535714285714235</v>
      </c>
      <c r="S72" s="16">
        <f t="shared" ref="S72:W75" si="8">EXP(I72)</f>
        <v>767.28410452733976</v>
      </c>
      <c r="T72" s="16">
        <f t="shared" si="8"/>
        <v>1424.9681789681715</v>
      </c>
      <c r="U72" s="16">
        <f t="shared" si="8"/>
        <v>1424.9681789681715</v>
      </c>
      <c r="V72" s="16">
        <f t="shared" si="8"/>
        <v>14094.943972813506</v>
      </c>
      <c r="W72" s="16">
        <f t="shared" si="8"/>
        <v>14094.943972813506</v>
      </c>
      <c r="X72" s="16">
        <f t="shared" si="7"/>
        <v>-1</v>
      </c>
      <c r="Y72" s="16">
        <v>-1</v>
      </c>
    </row>
    <row r="73" spans="9:25">
      <c r="I73" s="16">
        <v>6.7000000000000028</v>
      </c>
      <c r="J73" s="16">
        <f t="shared" si="5"/>
        <v>7.1666666666666625</v>
      </c>
      <c r="K73" s="16">
        <v>7.1666666666666625</v>
      </c>
      <c r="L73" s="16">
        <f t="shared" si="6"/>
        <v>9.6250000000000036</v>
      </c>
      <c r="M73" s="16">
        <v>9.6250000000000036</v>
      </c>
      <c r="S73" s="16">
        <f t="shared" si="8"/>
        <v>812.40582516754546</v>
      </c>
      <c r="T73" s="16">
        <f t="shared" si="8"/>
        <v>1295.5190008031959</v>
      </c>
      <c r="U73" s="16">
        <f t="shared" si="8"/>
        <v>1295.5190008031959</v>
      </c>
      <c r="V73" s="16">
        <f t="shared" si="8"/>
        <v>15138.55379042678</v>
      </c>
      <c r="W73" s="16">
        <f t="shared" si="8"/>
        <v>15138.55379042678</v>
      </c>
      <c r="X73" s="16">
        <f t="shared" si="7"/>
        <v>-1</v>
      </c>
      <c r="Y73" s="16">
        <v>-1</v>
      </c>
    </row>
    <row r="74" spans="9:25">
      <c r="I74" s="16">
        <v>6.7571428571428616</v>
      </c>
      <c r="J74" s="16">
        <f t="shared" si="5"/>
        <v>7.0714285714285641</v>
      </c>
      <c r="K74" s="16">
        <v>7.0714285714285641</v>
      </c>
      <c r="L74" s="16">
        <f t="shared" si="6"/>
        <v>9.6964285714285836</v>
      </c>
      <c r="M74" s="16">
        <v>9.6964285714285836</v>
      </c>
      <c r="S74" s="16">
        <f t="shared" si="8"/>
        <v>860.18102143889746</v>
      </c>
      <c r="T74" s="16">
        <f t="shared" si="8"/>
        <v>1177.8294464494234</v>
      </c>
      <c r="U74" s="16">
        <f t="shared" si="8"/>
        <v>1177.8294464494234</v>
      </c>
      <c r="V74" s="16">
        <f t="shared" si="8"/>
        <v>16259.433972045723</v>
      </c>
      <c r="W74" s="16">
        <f t="shared" si="8"/>
        <v>16259.433972045723</v>
      </c>
      <c r="X74" s="16">
        <f t="shared" si="7"/>
        <v>-1</v>
      </c>
      <c r="Y74" s="16">
        <v>-1</v>
      </c>
    </row>
    <row r="75" spans="9:25">
      <c r="I75" s="16">
        <v>6.7857142857142918</v>
      </c>
      <c r="J75" s="16">
        <f t="shared" si="5"/>
        <v>7.023809523809514</v>
      </c>
      <c r="K75" s="16">
        <v>7.023809523809514</v>
      </c>
      <c r="L75" s="16">
        <f t="shared" si="6"/>
        <v>9.7321428571428648</v>
      </c>
      <c r="M75" s="16">
        <v>9.7321428571428648</v>
      </c>
      <c r="S75" s="16">
        <f t="shared" si="8"/>
        <v>885.11208412218707</v>
      </c>
      <c r="T75" s="16">
        <f t="shared" si="8"/>
        <v>1123.0567905027219</v>
      </c>
      <c r="U75" s="16">
        <f t="shared" si="8"/>
        <v>1123.0567905027219</v>
      </c>
      <c r="V75" s="16">
        <f t="shared" si="8"/>
        <v>16850.622136440707</v>
      </c>
      <c r="W75" s="16">
        <f t="shared" si="8"/>
        <v>16850.622136440707</v>
      </c>
      <c r="X75" s="16">
        <f t="shared" si="7"/>
        <v>-1</v>
      </c>
      <c r="Y75" s="16">
        <v>-1</v>
      </c>
    </row>
    <row r="76" spans="9:25">
      <c r="I76" s="16">
        <v>6.842857142857139</v>
      </c>
      <c r="J76" s="16">
        <f t="shared" si="5"/>
        <v>6.928571428571435</v>
      </c>
      <c r="K76" s="16">
        <v>6.928571428571435</v>
      </c>
      <c r="L76" s="16">
        <f t="shared" si="6"/>
        <v>9.803571428571427</v>
      </c>
      <c r="M76" s="16">
        <v>9.803571428571427</v>
      </c>
      <c r="S76" s="16">
        <f t="shared" ref="S76:S78" si="9">EXP(I76)</f>
        <v>937.16292156214899</v>
      </c>
      <c r="T76" s="16">
        <f t="shared" ref="T76:T78" si="10">EXP(J76)</f>
        <v>1021.0343168020092</v>
      </c>
      <c r="U76" s="16">
        <f t="shared" ref="U76:U78" si="11">EXP(K76)</f>
        <v>1021.0343168020092</v>
      </c>
      <c r="V76" s="16">
        <f t="shared" ref="V76:V78" si="12">EXP(L76)</f>
        <v>18098.266307882299</v>
      </c>
      <c r="W76" s="16">
        <f t="shared" ref="W76:W78" si="13">EXP(M76)</f>
        <v>18098.266307882299</v>
      </c>
      <c r="X76" s="16">
        <f t="shared" ref="X76:X78" si="14">IF(I76&gt;$E$7,-1,$E$9)</f>
        <v>-1</v>
      </c>
      <c r="Y76" s="16">
        <v>-1</v>
      </c>
    </row>
    <row r="77" spans="9:25">
      <c r="I77" s="16">
        <v>6.900000000000003</v>
      </c>
      <c r="J77" s="16">
        <f t="shared" si="5"/>
        <v>6.8333333333333286</v>
      </c>
      <c r="K77" s="16">
        <v>6.8333333333333286</v>
      </c>
      <c r="L77" s="16">
        <f t="shared" si="6"/>
        <v>9.8750000000000071</v>
      </c>
      <c r="M77" s="16">
        <v>9.8750000000000071</v>
      </c>
      <c r="S77" s="16">
        <f t="shared" si="9"/>
        <v>992.27471560502886</v>
      </c>
      <c r="T77" s="16">
        <f t="shared" si="10"/>
        <v>928.27992751875934</v>
      </c>
      <c r="U77" s="16">
        <f t="shared" si="11"/>
        <v>928.27992751875934</v>
      </c>
      <c r="V77" s="16">
        <f t="shared" si="12"/>
        <v>19438.287838802604</v>
      </c>
      <c r="W77" s="16">
        <f t="shared" si="13"/>
        <v>19438.287838802604</v>
      </c>
      <c r="X77" s="16">
        <f t="shared" si="14"/>
        <v>-1</v>
      </c>
      <c r="Y77" s="16">
        <v>-1</v>
      </c>
    </row>
    <row r="78" spans="9:25">
      <c r="I78" s="16">
        <v>6.985714285714292</v>
      </c>
      <c r="J78" s="16">
        <f t="shared" si="5"/>
        <v>6.69047619047618</v>
      </c>
      <c r="K78" s="16">
        <v>6.69047619047618</v>
      </c>
      <c r="L78" s="16">
        <f t="shared" si="6"/>
        <v>9.9821428571428683</v>
      </c>
      <c r="M78" s="16">
        <v>9.9821428571428683</v>
      </c>
      <c r="S78" s="16">
        <f t="shared" si="9"/>
        <v>1081.0783408277357</v>
      </c>
      <c r="T78" s="16">
        <f t="shared" si="10"/>
        <v>804.70535394770832</v>
      </c>
      <c r="U78" s="16">
        <f t="shared" si="11"/>
        <v>804.70535394770832</v>
      </c>
      <c r="V78" s="16">
        <f t="shared" si="12"/>
        <v>21636.627110191035</v>
      </c>
      <c r="W78" s="16">
        <f t="shared" si="13"/>
        <v>21636.627110191035</v>
      </c>
      <c r="X78" s="16">
        <f t="shared" si="14"/>
        <v>-1</v>
      </c>
      <c r="Y78" s="16">
        <v>-1</v>
      </c>
    </row>
    <row r="79" spans="9:25">
      <c r="I79" s="16">
        <v>7.0428571428571392</v>
      </c>
      <c r="J79" s="16">
        <f t="shared" si="5"/>
        <v>6.595238095238102</v>
      </c>
      <c r="K79" s="16">
        <v>6.595238095238102</v>
      </c>
      <c r="L79" s="16">
        <f t="shared" si="6"/>
        <v>10.053571428571431</v>
      </c>
      <c r="M79" s="16">
        <v>10.053571428571431</v>
      </c>
      <c r="S79" s="16">
        <f t="shared" ref="S79:S81" si="15">EXP(I79)</f>
        <v>1144.6533772414518</v>
      </c>
      <c r="T79" s="16">
        <f t="shared" ref="T79:T81" si="16">EXP(J79)</f>
        <v>731.60305715895743</v>
      </c>
      <c r="U79" s="16">
        <f t="shared" ref="U79:U81" si="17">EXP(K79)</f>
        <v>731.60305715895743</v>
      </c>
      <c r="V79" s="16">
        <f t="shared" ref="V79:V81" si="18">EXP(L79)</f>
        <v>23238.633937304363</v>
      </c>
      <c r="W79" s="16">
        <f t="shared" ref="W79:W81" si="19">EXP(M79)</f>
        <v>23238.633937304363</v>
      </c>
      <c r="X79" s="16">
        <f t="shared" ref="X79:X81" si="20">IF(I79&gt;$E$7,-1,$E$9)</f>
        <v>-1</v>
      </c>
      <c r="Y79" s="16">
        <v>-1</v>
      </c>
    </row>
    <row r="80" spans="9:25">
      <c r="I80" s="16">
        <v>7.1000000000000032</v>
      </c>
      <c r="J80" s="16">
        <f t="shared" si="5"/>
        <v>6.4999999999999947</v>
      </c>
      <c r="K80" s="16">
        <v>6.4999999999999947</v>
      </c>
      <c r="L80" s="16">
        <f t="shared" si="6"/>
        <v>10.125000000000011</v>
      </c>
      <c r="M80" s="16">
        <v>10.125000000000011</v>
      </c>
      <c r="S80" s="16">
        <f t="shared" si="15"/>
        <v>1211.9670744925807</v>
      </c>
      <c r="T80" s="16">
        <f t="shared" si="16"/>
        <v>665.14163304435829</v>
      </c>
      <c r="U80" s="16">
        <f t="shared" si="17"/>
        <v>665.14163304435829</v>
      </c>
      <c r="V80" s="16">
        <f t="shared" si="18"/>
        <v>24959.25564191486</v>
      </c>
      <c r="W80" s="16">
        <f t="shared" si="19"/>
        <v>24959.25564191486</v>
      </c>
      <c r="X80" s="16">
        <f t="shared" si="20"/>
        <v>-1</v>
      </c>
      <c r="Y80" s="16">
        <v>-1</v>
      </c>
    </row>
    <row r="81" spans="9:25">
      <c r="I81" s="16">
        <v>7.1857142857142922</v>
      </c>
      <c r="J81" s="16">
        <f t="shared" si="5"/>
        <v>6.357142857142847</v>
      </c>
      <c r="K81" s="16">
        <v>6.357142857142847</v>
      </c>
      <c r="L81" s="16">
        <f t="shared" si="6"/>
        <v>10.232142857142872</v>
      </c>
      <c r="M81" s="16">
        <v>10.232142857142872</v>
      </c>
      <c r="S81" s="16">
        <f t="shared" si="15"/>
        <v>1320.4320672742167</v>
      </c>
      <c r="T81" s="16">
        <f t="shared" si="16"/>
        <v>576.59658188989658</v>
      </c>
      <c r="U81" s="16">
        <f t="shared" si="17"/>
        <v>576.59658188989658</v>
      </c>
      <c r="V81" s="16">
        <f t="shared" si="18"/>
        <v>27781.979140880427</v>
      </c>
      <c r="W81" s="16">
        <f t="shared" si="19"/>
        <v>27781.979140880427</v>
      </c>
      <c r="X81" s="16">
        <f t="shared" si="20"/>
        <v>-1</v>
      </c>
      <c r="Y81" s="16">
        <v>-1</v>
      </c>
    </row>
  </sheetData>
  <sheetProtection password="EBDF" sheet="1" objects="1" scenarios="1" selectLockedCells="1" selectUnlockedCells="1"/>
  <sortState ref="I4:I81">
    <sortCondition ref="I4:I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Datos_equilibrio</vt:lpstr>
      <vt:lpstr>Equilibrio</vt:lpstr>
      <vt:lpstr>Datos_confección</vt:lpstr>
      <vt:lpstr>Arreglos confección</vt:lpstr>
      <vt:lpstr>Datos_ordenadores</vt:lpstr>
      <vt:lpstr>Ordenadores</vt:lpstr>
      <vt:lpstr>Desplazamientos simultáneos</vt:lpstr>
      <vt:lpstr>D_simultáneo_1</vt:lpstr>
      <vt:lpstr>D_simultáneo_2</vt:lpstr>
      <vt:lpstr>D_simultáneo_3</vt:lpstr>
    </vt:vector>
  </TitlesOfParts>
  <Company>UVEG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Mayte Gonzalo Rupérez</dc:creator>
  <cp:lastModifiedBy>gonzalot</cp:lastModifiedBy>
  <dcterms:created xsi:type="dcterms:W3CDTF">2011-07-12T17:44:05Z</dcterms:created>
  <dcterms:modified xsi:type="dcterms:W3CDTF">2012-09-11T14:43:02Z</dcterms:modified>
</cp:coreProperties>
</file>