
<file path=[Content_Types].xml><?xml version="1.0" encoding="utf-8"?>
<Types xmlns="http://schemas.openxmlformats.org/package/2006/content-types"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7715" windowHeight="9525" activeTab="1"/>
  </bookViews>
  <sheets>
    <sheet name="Notación" sheetId="1" r:id="rId1"/>
    <sheet name="Modelo (2)" sheetId="2" r:id="rId2"/>
  </sheets>
  <externalReferences>
    <externalReference r:id="rId3"/>
  </externalReferences>
  <definedNames>
    <definedName name="alpha" localSheetId="1">[1]Notación!$M$10</definedName>
    <definedName name="alpha">Notación!$M$10</definedName>
    <definedName name="beta" localSheetId="1">'Modelo (2)'!$D$5</definedName>
    <definedName name="beta">Notación!$M$11</definedName>
    <definedName name="beta2">#REF!</definedName>
    <definedName name="C_0" localSheetId="1">'Modelo (2)'!$M$5</definedName>
    <definedName name="C_0_2">#REF!</definedName>
    <definedName name="C_t" localSheetId="1">'Modelo (2)'!$M$5:$M$30</definedName>
    <definedName name="C_t">'[1]Datos España'!$C$8:$C$22</definedName>
    <definedName name="C_tlag1">'[1]Modelo (1)'!#REF!</definedName>
    <definedName name="delta" localSheetId="1">'Modelo (2)'!$D$9</definedName>
    <definedName name="delta1">#REF!</definedName>
    <definedName name="delta2">#REF!</definedName>
    <definedName name="gamma" localSheetId="1">[1]Notación!$M$12</definedName>
    <definedName name="gamma">Notación!$M$12</definedName>
    <definedName name="K_i">'[1]Modelo (4)'!$D$19</definedName>
    <definedName name="K_t">'[1]Datos España'!$D$8:$D$22</definedName>
    <definedName name="K_tlag1">'[1]Modelo (1)'!#REF!</definedName>
    <definedName name="KD">#REF!</definedName>
    <definedName name="KD_t">'[1]Modelo (4)'!$AH$5:$AH$30</definedName>
    <definedName name="L_t">'[1]Modelo (4)'!$O$5:$O$30</definedName>
    <definedName name="lambda_0">'[1]Modelo (4)'!$D$22</definedName>
    <definedName name="LD">#REF!</definedName>
    <definedName name="LD_t">'[1]Modelo (4)'!$AG$5:$AG$30</definedName>
    <definedName name="LK_t">'[1]Modelo (4)'!$Q$5:$Q$30</definedName>
    <definedName name="M_t">'[1]Datos España'!$F$8:$F$22</definedName>
    <definedName name="NH">'[1]Modelo (4)'!$D$24</definedName>
    <definedName name="OLE_LINK1" localSheetId="0">Notación!$B$2</definedName>
    <definedName name="P">#REF!</definedName>
    <definedName name="P_t">'[1]Modelo (4)'!$AJ$5:$AJ$30</definedName>
    <definedName name="rho" localSheetId="1">'Modelo (2)'!$D$13</definedName>
    <definedName name="rho">Notación!$M$13</definedName>
    <definedName name="rho_1">#REF!</definedName>
    <definedName name="rho_2">#REF!</definedName>
    <definedName name="solver_adj" localSheetId="1" hidden="1">'Modelo (2)'!$M$5:$M$30</definedName>
    <definedName name="solver_cvg" localSheetId="1" hidden="1">0.000001</definedName>
    <definedName name="solver_drv" localSheetId="1" hidden="1">1</definedName>
    <definedName name="solver_est" localSheetId="1" hidden="1">1</definedName>
    <definedName name="solver_itr" localSheetId="1" hidden="1">1000</definedName>
    <definedName name="solver_lhs1" localSheetId="1" hidden="1">'Modelo (2)'!$O$35</definedName>
    <definedName name="solver_lhs2" localSheetId="1" hidden="1">'Modelo (2)'!$S$32</definedName>
    <definedName name="solver_lhs3" localSheetId="1" hidden="1">'Modelo (2)'!$T$32</definedName>
    <definedName name="solver_lin" localSheetId="1" hidden="1">2</definedName>
    <definedName name="solver_neg" localSheetId="1" hidden="1">2</definedName>
    <definedName name="solver_num" localSheetId="1" hidden="1">1</definedName>
    <definedName name="solver_nwt" localSheetId="1" hidden="1">1</definedName>
    <definedName name="solver_opt" localSheetId="1" hidden="1">'Modelo (2)'!$N$32</definedName>
    <definedName name="solver_pre" localSheetId="1" hidden="1">0.0000001</definedName>
    <definedName name="solver_rel1" localSheetId="1" hidden="1">2</definedName>
    <definedName name="solver_rel2" localSheetId="1" hidden="1">3</definedName>
    <definedName name="solver_rel3" localSheetId="1" hidden="1">2</definedName>
    <definedName name="solver_rhs1" localSheetId="1" hidden="1">0</definedName>
    <definedName name="solver_rhs2" localSheetId="1" hidden="1">0</definedName>
    <definedName name="solver_rhs3" localSheetId="1" hidden="1">0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0.0001</definedName>
    <definedName name="solver_typ" localSheetId="1" hidden="1">1</definedName>
    <definedName name="solver_val" localSheetId="1" hidden="1">0</definedName>
    <definedName name="t" localSheetId="1">'Modelo (2)'!$L$5:$L$30</definedName>
    <definedName name="theta_0">'[1]Modelo (4)'!$D$23</definedName>
    <definedName name="U_t" localSheetId="1">'Modelo (2)'!$O$5:$O$30</definedName>
    <definedName name="w_fixed">'[1]Modelo (4)'!$D$27</definedName>
    <definedName name="w_t">'[1]Modelo (4)'!$N$5:$N$30</definedName>
    <definedName name="X_1">Notación!$M$5</definedName>
    <definedName name="X_2" localSheetId="1">[1]Notación!$M$6</definedName>
    <definedName name="X_2">Notación!$M$6</definedName>
    <definedName name="X_3" localSheetId="1">[1]Notación!$M$7</definedName>
    <definedName name="X_3">Notación!$M$7</definedName>
    <definedName name="X_4">Notación!$M$8</definedName>
    <definedName name="X_t" localSheetId="1">[1]Notación!$M$5:$M$8</definedName>
    <definedName name="X_t">Notación!$M$5:$M$8</definedName>
    <definedName name="Y_0">'[1]Modelo (1)'!$N$5</definedName>
    <definedName name="Y_t" localSheetId="1">'Modelo (2)'!$N$5:$N$30</definedName>
    <definedName name="Y_t">'[1]Datos España'!$G$8:$G$22</definedName>
  </definedNames>
  <calcPr calcId="145621" concurrentCalc="0"/>
</workbook>
</file>

<file path=xl/calcChain.xml><?xml version="1.0" encoding="utf-8"?>
<calcChain xmlns="http://schemas.openxmlformats.org/spreadsheetml/2006/main">
  <c r="D13" i="2" l="1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6" i="2" a="1"/>
  <c r="N36" i="2"/>
  <c r="N34" i="2" a="1"/>
  <c r="N34" i="2"/>
  <c r="O35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2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2" i="2"/>
  <c r="D9" i="2"/>
  <c r="D5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N32" i="2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<sst xmlns="http://schemas.openxmlformats.org/spreadsheetml/2006/main" count="28" uniqueCount="28">
  <si>
    <t>Solución</t>
  </si>
  <si>
    <t>DNI:</t>
  </si>
  <si>
    <t>Apellidos y Nombre:</t>
  </si>
  <si>
    <r>
      <t>X</t>
    </r>
    <r>
      <rPr>
        <vertAlign val="subscript"/>
        <sz val="16"/>
        <color theme="1"/>
        <rFont val="Times New Roman"/>
        <family val="1"/>
      </rPr>
      <t>t</t>
    </r>
    <r>
      <rPr>
        <sz val="16"/>
        <color theme="1"/>
        <rFont val="Times New Roman"/>
        <family val="1"/>
      </rPr>
      <t xml:space="preserve"> =</t>
    </r>
  </si>
  <si>
    <t>PARÁMETROS</t>
  </si>
  <si>
    <t>GRÁFICOS</t>
  </si>
  <si>
    <t>SOLUCION NUMÉRICA</t>
  </si>
  <si>
    <t>Tiempo</t>
  </si>
  <si>
    <t>Cosumo</t>
  </si>
  <si>
    <t>Renta</t>
  </si>
  <si>
    <t>Utilidad</t>
  </si>
  <si>
    <t>Sumatorios</t>
  </si>
  <si>
    <t>Descuento intertemporal</t>
  </si>
  <si>
    <t>t</t>
  </si>
  <si>
    <r>
      <t>C</t>
    </r>
    <r>
      <rPr>
        <vertAlign val="subscript"/>
        <sz val="16"/>
        <color theme="4" tint="-0.499984740745262"/>
        <rFont val="Times New Roman"/>
        <family val="1"/>
      </rPr>
      <t>t</t>
    </r>
  </si>
  <si>
    <r>
      <t>Y</t>
    </r>
    <r>
      <rPr>
        <vertAlign val="subscript"/>
        <sz val="16"/>
        <color theme="4" tint="-0.499984740745262"/>
        <rFont val="Times New Roman"/>
        <family val="1"/>
      </rPr>
      <t>t</t>
    </r>
  </si>
  <si>
    <r>
      <t>U</t>
    </r>
    <r>
      <rPr>
        <vertAlign val="subscript"/>
        <sz val="16"/>
        <color theme="4" tint="-0.499984740745262"/>
        <rFont val="Times New Roman"/>
        <family val="1"/>
      </rPr>
      <t>t</t>
    </r>
  </si>
  <si>
    <r>
      <t>C</t>
    </r>
    <r>
      <rPr>
        <vertAlign val="subscript"/>
        <sz val="16"/>
        <color theme="4" tint="-0.499984740745262"/>
        <rFont val="Times New Roman"/>
        <family val="1"/>
      </rPr>
      <t xml:space="preserve">t </t>
    </r>
    <r>
      <rPr>
        <sz val="16"/>
        <color theme="4" tint="-0.499984740745262"/>
        <rFont val="Times New Roman"/>
        <family val="1"/>
      </rPr>
      <t>/(1+</t>
    </r>
    <r>
      <rPr>
        <sz val="16"/>
        <color theme="4" tint="-0.499984740745262"/>
        <rFont val="Symbol"/>
        <family val="1"/>
        <charset val="2"/>
      </rPr>
      <t>r</t>
    </r>
    <r>
      <rPr>
        <sz val="16"/>
        <color theme="4" tint="-0.499984740745262"/>
        <rFont val="Times New Roman"/>
        <family val="1"/>
      </rPr>
      <t>)</t>
    </r>
    <r>
      <rPr>
        <vertAlign val="superscript"/>
        <sz val="16"/>
        <color theme="4" tint="-0.499984740745262"/>
        <rFont val="Times New Roman"/>
        <family val="1"/>
      </rPr>
      <t>t</t>
    </r>
  </si>
  <si>
    <r>
      <t>Y</t>
    </r>
    <r>
      <rPr>
        <vertAlign val="subscript"/>
        <sz val="16"/>
        <color theme="4" tint="-0.499984740745262"/>
        <rFont val="Times New Roman"/>
        <family val="1"/>
      </rPr>
      <t xml:space="preserve">t </t>
    </r>
    <r>
      <rPr>
        <sz val="16"/>
        <color theme="4" tint="-0.499984740745262"/>
        <rFont val="Times New Roman"/>
        <family val="1"/>
      </rPr>
      <t>/(1+</t>
    </r>
    <r>
      <rPr>
        <sz val="16"/>
        <color theme="4" tint="-0.499984740745262"/>
        <rFont val="Symbol"/>
        <family val="1"/>
        <charset val="2"/>
      </rPr>
      <t>r</t>
    </r>
    <r>
      <rPr>
        <sz val="16"/>
        <color theme="4" tint="-0.499984740745262"/>
        <rFont val="Times New Roman"/>
        <family val="1"/>
      </rPr>
      <t>)</t>
    </r>
    <r>
      <rPr>
        <vertAlign val="superscript"/>
        <sz val="16"/>
        <color theme="4" tint="-0.499984740745262"/>
        <rFont val="Times New Roman"/>
        <family val="1"/>
      </rPr>
      <t>t</t>
    </r>
  </si>
  <si>
    <t>b</t>
  </si>
  <si>
    <t>Tipo de interés subjetivo</t>
  </si>
  <si>
    <t>d</t>
  </si>
  <si>
    <t>Tipo de interés objetivo</t>
  </si>
  <si>
    <t>r</t>
  </si>
  <si>
    <r>
      <rPr>
        <b/>
        <sz val="18"/>
        <color theme="4" tint="-0.499984740745262"/>
        <rFont val="Symbol"/>
        <family val="1"/>
        <charset val="2"/>
      </rPr>
      <t>S</t>
    </r>
    <r>
      <rPr>
        <b/>
        <vertAlign val="subscript"/>
        <sz val="18"/>
        <color theme="4" tint="-0.499984740745262"/>
        <rFont val="Times New Roman"/>
        <family val="1"/>
      </rPr>
      <t>t=0</t>
    </r>
    <r>
      <rPr>
        <sz val="24"/>
        <color theme="4" tint="-0.499984740745262"/>
        <rFont val="Times New Roman"/>
        <family val="1"/>
      </rPr>
      <t>(</t>
    </r>
    <r>
      <rPr>
        <sz val="16"/>
        <color theme="4" tint="-0.499984740745262"/>
        <rFont val="Symbol"/>
        <family val="1"/>
        <charset val="2"/>
      </rPr>
      <t>b</t>
    </r>
    <r>
      <rPr>
        <vertAlign val="subscript"/>
        <sz val="16"/>
        <color theme="4" tint="-0.499984740745262"/>
        <rFont val="Times New Roman"/>
        <family val="1"/>
      </rPr>
      <t>t</t>
    </r>
    <r>
      <rPr>
        <sz val="16"/>
        <color theme="4" tint="-0.499984740745262"/>
        <rFont val="Times New Roman"/>
        <family val="1"/>
      </rPr>
      <t>·ln(C</t>
    </r>
    <r>
      <rPr>
        <vertAlign val="subscript"/>
        <sz val="16"/>
        <color theme="4" tint="-0.499984740745262"/>
        <rFont val="Times New Roman"/>
        <family val="1"/>
      </rPr>
      <t>t</t>
    </r>
    <r>
      <rPr>
        <sz val="24"/>
        <color theme="4" tint="-0.499984740745262"/>
        <rFont val="Times New Roman"/>
        <family val="1"/>
      </rPr>
      <t>)</t>
    </r>
  </si>
  <si>
    <r>
      <rPr>
        <b/>
        <sz val="18"/>
        <color theme="4" tint="-0.499984740745262"/>
        <rFont val="Symbol"/>
        <family val="1"/>
        <charset val="2"/>
      </rPr>
      <t>S</t>
    </r>
    <r>
      <rPr>
        <b/>
        <vertAlign val="subscript"/>
        <sz val="18"/>
        <color theme="4" tint="-0.499984740745262"/>
        <rFont val="Times New Roman"/>
        <family val="1"/>
      </rPr>
      <t>t=0</t>
    </r>
    <r>
      <rPr>
        <sz val="24"/>
        <color theme="4" tint="-0.499984740745262"/>
        <rFont val="Times New Roman"/>
        <family val="1"/>
      </rPr>
      <t>(</t>
    </r>
    <r>
      <rPr>
        <sz val="16"/>
        <color theme="4" tint="-0.499984740745262"/>
        <rFont val="Times New Roman"/>
        <family val="1"/>
      </rPr>
      <t>C</t>
    </r>
    <r>
      <rPr>
        <vertAlign val="subscript"/>
        <sz val="16"/>
        <color theme="4" tint="-0.499984740745262"/>
        <rFont val="Times New Roman"/>
        <family val="1"/>
      </rPr>
      <t xml:space="preserve">t </t>
    </r>
    <r>
      <rPr>
        <sz val="16"/>
        <color theme="4" tint="-0.499984740745262"/>
        <rFont val="Times New Roman"/>
        <family val="1"/>
      </rPr>
      <t>/(1+</t>
    </r>
    <r>
      <rPr>
        <sz val="16"/>
        <color theme="4" tint="-0.499984740745262"/>
        <rFont val="Symbol"/>
        <family val="1"/>
        <charset val="2"/>
      </rPr>
      <t>r</t>
    </r>
    <r>
      <rPr>
        <sz val="16"/>
        <color theme="4" tint="-0.499984740745262"/>
        <rFont val="Times New Roman"/>
        <family val="1"/>
      </rPr>
      <t>)</t>
    </r>
    <r>
      <rPr>
        <vertAlign val="superscript"/>
        <sz val="16"/>
        <color theme="4" tint="-0.499984740745262"/>
        <rFont val="Times New Roman"/>
        <family val="1"/>
      </rPr>
      <t>t</t>
    </r>
    <r>
      <rPr>
        <sz val="24"/>
        <color theme="4" tint="-0.499984740745262"/>
        <rFont val="Times New Roman"/>
        <family val="1"/>
      </rPr>
      <t>)</t>
    </r>
  </si>
  <si>
    <t>=</t>
  </si>
  <si>
    <r>
      <rPr>
        <b/>
        <sz val="18"/>
        <color theme="4" tint="-0.499984740745262"/>
        <rFont val="Symbol"/>
        <family val="1"/>
        <charset val="2"/>
      </rPr>
      <t>S</t>
    </r>
    <r>
      <rPr>
        <b/>
        <vertAlign val="subscript"/>
        <sz val="18"/>
        <color theme="4" tint="-0.499984740745262"/>
        <rFont val="Times New Roman"/>
        <family val="1"/>
      </rPr>
      <t>t=0</t>
    </r>
    <r>
      <rPr>
        <sz val="24"/>
        <color theme="4" tint="-0.499984740745262"/>
        <rFont val="Times New Roman"/>
        <family val="1"/>
      </rPr>
      <t>(</t>
    </r>
    <r>
      <rPr>
        <sz val="16"/>
        <color theme="4" tint="-0.499984740745262"/>
        <rFont val="Times New Roman"/>
        <family val="1"/>
      </rPr>
      <t>Y</t>
    </r>
    <r>
      <rPr>
        <vertAlign val="subscript"/>
        <sz val="16"/>
        <color theme="4" tint="-0.499984740745262"/>
        <rFont val="Times New Roman"/>
        <family val="1"/>
      </rPr>
      <t xml:space="preserve">t </t>
    </r>
    <r>
      <rPr>
        <sz val="16"/>
        <color theme="4" tint="-0.499984740745262"/>
        <rFont val="Times New Roman"/>
        <family val="1"/>
      </rPr>
      <t>/(1+</t>
    </r>
    <r>
      <rPr>
        <sz val="16"/>
        <color theme="4" tint="-0.499984740745262"/>
        <rFont val="Symbol"/>
        <family val="1"/>
        <charset val="2"/>
      </rPr>
      <t>r</t>
    </r>
    <r>
      <rPr>
        <sz val="16"/>
        <color theme="4" tint="-0.499984740745262"/>
        <rFont val="Times New Roman"/>
        <family val="1"/>
      </rPr>
      <t>)</t>
    </r>
    <r>
      <rPr>
        <vertAlign val="superscript"/>
        <sz val="16"/>
        <color theme="4" tint="-0.499984740745262"/>
        <rFont val="Times New Roman"/>
        <family val="1"/>
      </rPr>
      <t>t</t>
    </r>
    <r>
      <rPr>
        <sz val="24"/>
        <color theme="4" tint="-0.499984740745262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</si>
</sst>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4" tint="-0.499984740745262"/>
      <name val="Times New Roman"/>
      <family val="1"/>
    </font>
    <font>
      <sz val="11"/>
      <color rgb="FFC00000"/>
      <name val="Calibri"/>
      <family val="2"/>
      <scheme val="minor"/>
    </font>
    <font>
      <sz val="16"/>
      <color theme="1"/>
      <name val="Times New Roman"/>
      <family val="1"/>
    </font>
    <font>
      <vertAlign val="subscript"/>
      <sz val="16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mbria Math"/>
      <family val="1"/>
    </font>
    <font>
      <sz val="11"/>
      <color theme="4" tint="-0.499984740745262"/>
      <name val="Times New Roman"/>
      <family val="1"/>
    </font>
    <font>
      <sz val="12"/>
      <color theme="4" tint="-0.499984740745262"/>
      <name val="Times New Roman"/>
      <family val="1"/>
    </font>
    <font>
      <sz val="11"/>
      <color theme="1"/>
      <name val="Times New Roman"/>
      <family val="1"/>
    </font>
    <font>
      <i/>
      <sz val="11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sz val="16"/>
      <color theme="4" tint="-0.499984740745262"/>
      <name val="Times New Roman"/>
      <family val="1"/>
    </font>
    <font>
      <vertAlign val="subscript"/>
      <sz val="16"/>
      <color theme="4" tint="-0.499984740745262"/>
      <name val="Times New Roman"/>
      <family val="1"/>
    </font>
    <font>
      <sz val="16"/>
      <color theme="4" tint="-0.499984740745262"/>
      <name val="Symbol"/>
      <family val="1"/>
      <charset val="2"/>
    </font>
    <font>
      <vertAlign val="superscript"/>
      <sz val="16"/>
      <color theme="4" tint="-0.499984740745262"/>
      <name val="Times New Roman"/>
      <family val="1"/>
    </font>
    <font>
      <b/>
      <i/>
      <sz val="11"/>
      <color theme="4" tint="-0.499984740745262"/>
      <name val="Times New Roman"/>
      <family val="1"/>
    </font>
    <font>
      <sz val="14"/>
      <color theme="4" tint="-0.499984740745262"/>
      <name val="Symbol"/>
      <family val="1"/>
      <charset val="2"/>
    </font>
    <font>
      <sz val="11"/>
      <color theme="1" tint="4.9989318521683403E-2"/>
      <name val="Times New Roman"/>
      <family val="1"/>
    </font>
    <font>
      <sz val="11"/>
      <color rgb="FFC00000"/>
      <name val="Times New Roman"/>
      <family val="1"/>
    </font>
    <font>
      <sz val="14"/>
      <color theme="1"/>
      <name val="Times New Roman"/>
      <family val="1"/>
    </font>
    <font>
      <sz val="14"/>
      <color theme="1" tint="0.14999847407452621"/>
      <name val="Times New Roman"/>
      <family val="1"/>
    </font>
    <font>
      <sz val="11"/>
      <color theme="0"/>
      <name val="Times New Roman"/>
      <family val="1"/>
    </font>
    <font>
      <b/>
      <sz val="18"/>
      <color theme="4" tint="-0.499984740745262"/>
      <name val="Symbol"/>
      <family val="1"/>
      <charset val="2"/>
    </font>
    <font>
      <b/>
      <vertAlign val="subscript"/>
      <sz val="18"/>
      <color theme="4" tint="-0.499984740745262"/>
      <name val="Times New Roman"/>
      <family val="1"/>
    </font>
    <font>
      <sz val="24"/>
      <color theme="4" tint="-0.499984740745262"/>
      <name val="Times New Roman"/>
      <family val="1"/>
    </font>
    <font>
      <sz val="22"/>
      <color theme="1"/>
      <name val="Symbol"/>
      <family val="1"/>
      <charset val="2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2" xfId="0" applyBorder="1"/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3" xfId="0" applyFont="1" applyBorder="1"/>
    <xf numFmtId="0" fontId="7" fillId="0" borderId="3" xfId="0" applyFont="1" applyBorder="1"/>
    <xf numFmtId="0" fontId="7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Continuous" vertical="center" wrapText="1"/>
    </xf>
    <xf numFmtId="0" fontId="11" fillId="0" borderId="4" xfId="0" applyFont="1" applyBorder="1" applyAlignment="1">
      <alignment horizontal="centerContinuous" vertical="center" wrapText="1"/>
    </xf>
    <xf numFmtId="0" fontId="10" fillId="0" borderId="4" xfId="0" applyFont="1" applyBorder="1" applyAlignment="1">
      <alignment horizontal="centerContinuous" vertical="center" wrapText="1"/>
    </xf>
    <xf numFmtId="0" fontId="1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4" fontId="20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Continuous" vertical="center" wrapText="1"/>
    </xf>
    <xf numFmtId="0" fontId="23" fillId="0" borderId="6" xfId="0" applyFont="1" applyBorder="1" applyAlignment="1">
      <alignment horizontal="center" vertical="center"/>
    </xf>
    <xf numFmtId="2" fontId="19" fillId="0" borderId="6" xfId="0" applyNumberFormat="1" applyFont="1" applyBorder="1" applyAlignment="1">
      <alignment horizontal="center" vertical="center"/>
    </xf>
    <xf numFmtId="2" fontId="19" fillId="0" borderId="4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right"/>
    </xf>
    <xf numFmtId="1" fontId="20" fillId="0" borderId="0" xfId="0" applyNumberFormat="1" applyFont="1" applyBorder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2" fontId="28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165" fontId="10" fillId="0" borderId="0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right" vertical="center"/>
    </xf>
    <xf numFmtId="165" fontId="2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left" indent="1"/>
    </xf>
    <xf numFmtId="0" fontId="13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Graf.</a:t>
            </a:r>
            <a:r>
              <a:rPr lang="es-ES" sz="1200" baseline="0">
                <a:solidFill>
                  <a:schemeClr val="tx2">
                    <a:lumMod val="75000"/>
                  </a:schemeClr>
                </a:solidFill>
              </a:rPr>
              <a:t> 1 </a:t>
            </a: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Senda del Consumo</a:t>
            </a:r>
          </a:p>
        </c:rich>
      </c:tx>
      <c:layout>
        <c:manualLayout>
          <c:xMode val="edge"/>
          <c:yMode val="edge"/>
          <c:x val="0.13466071428571386"/>
          <c:y val="2.51984126984126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414484126984128"/>
          <c:y val="0.17134920634920672"/>
          <c:w val="0.72529960317460518"/>
          <c:h val="0.67020317460317758"/>
        </c:manualLayout>
      </c:layout>
      <c:scatterChart>
        <c:scatterStyle val="lineMarker"/>
        <c:varyColors val="0"/>
        <c:ser>
          <c:idx val="1"/>
          <c:order val="0"/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xVal>
            <c:numRef>
              <c:f>'Modelo (2)'!$L$5:$L$30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'[1]Modelo (1)'!$M$5:$M$30</c:f>
              <c:numCache>
                <c:formatCode>#,#00</c:formatCode>
                <c:ptCount val="26"/>
                <c:pt idx="0">
                  <c:v>27.207837410131393</c:v>
                </c:pt>
                <c:pt idx="1">
                  <c:v>28.37388758485131</c:v>
                </c:pt>
                <c:pt idx="2">
                  <c:v>29.589911338487791</c:v>
                </c:pt>
                <c:pt idx="3">
                  <c:v>30.858050395851556</c:v>
                </c:pt>
                <c:pt idx="4">
                  <c:v>32.18053826995947</c:v>
                </c:pt>
                <c:pt idx="5">
                  <c:v>33.559704195814874</c:v>
                </c:pt>
                <c:pt idx="6">
                  <c:v>34.997977232778368</c:v>
                </c:pt>
                <c:pt idx="7">
                  <c:v>36.49789054275459</c:v>
                </c:pt>
                <c:pt idx="8">
                  <c:v>38.062085851729776</c:v>
                </c:pt>
                <c:pt idx="9">
                  <c:v>39.693318102518191</c:v>
                </c:pt>
                <c:pt idx="10">
                  <c:v>41.394460306911832</c:v>
                </c:pt>
                <c:pt idx="11">
                  <c:v>43.168508605779486</c:v>
                </c:pt>
                <c:pt idx="12">
                  <c:v>45.018587546027163</c:v>
                </c:pt>
                <c:pt idx="13">
                  <c:v>46.947955583714048</c:v>
                </c:pt>
                <c:pt idx="14">
                  <c:v>48.960010823016063</c:v>
                </c:pt>
                <c:pt idx="15">
                  <c:v>51.058297001145334</c:v>
                </c:pt>
                <c:pt idx="16">
                  <c:v>53.246509729765847</c:v>
                </c:pt>
                <c:pt idx="17">
                  <c:v>55.528503003898663</c:v>
                </c:pt>
                <c:pt idx="18">
                  <c:v>57.908295989780036</c:v>
                </c:pt>
                <c:pt idx="19">
                  <c:v>60.390080103627746</c:v>
                </c:pt>
                <c:pt idx="20">
                  <c:v>62.97822639378321</c:v>
                </c:pt>
                <c:pt idx="21">
                  <c:v>65.677293239231062</c:v>
                </c:pt>
                <c:pt idx="22">
                  <c:v>68.492034378055237</c:v>
                </c:pt>
                <c:pt idx="23">
                  <c:v>71.427407279971902</c:v>
                </c:pt>
                <c:pt idx="24">
                  <c:v>74.488581877684979</c:v>
                </c:pt>
                <c:pt idx="25">
                  <c:v>77.680949672442893</c:v>
                </c:pt>
              </c:numCache>
            </c:numRef>
          </c:yVal>
          <c:smooth val="0"/>
        </c:ser>
        <c:ser>
          <c:idx val="0"/>
          <c:order val="1"/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'Modelo (2)'!$L$5:$L$30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'Modelo (2)'!$M$5:$M$30</c:f>
              <c:numCache>
                <c:formatCode>#,#00</c:formatCode>
                <c:ptCount val="26"/>
                <c:pt idx="0">
                  <c:v>28.707652534287256</c:v>
                </c:pt>
                <c:pt idx="1">
                  <c:v>29.301601821773978</c:v>
                </c:pt>
                <c:pt idx="2">
                  <c:v>29.907844130302966</c:v>
                </c:pt>
                <c:pt idx="3">
                  <c:v>30.526628618053195</c:v>
                </c:pt>
                <c:pt idx="4">
                  <c:v>31.158211065046473</c:v>
                </c:pt>
                <c:pt idx="5">
                  <c:v>31.802863960055355</c:v>
                </c:pt>
                <c:pt idx="6">
                  <c:v>32.460853336854683</c:v>
                </c:pt>
                <c:pt idx="7">
                  <c:v>33.132456901787158</c:v>
                </c:pt>
                <c:pt idx="8">
                  <c:v>33.817953987725673</c:v>
                </c:pt>
                <c:pt idx="9">
                  <c:v>34.517638461390106</c:v>
                </c:pt>
                <c:pt idx="10">
                  <c:v>35.231803415263911</c:v>
                </c:pt>
                <c:pt idx="11">
                  <c:v>35.960734107155552</c:v>
                </c:pt>
                <c:pt idx="12">
                  <c:v>36.704741609490256</c:v>
                </c:pt>
                <c:pt idx="13">
                  <c:v>37.46415819903126</c:v>
                </c:pt>
                <c:pt idx="14">
                  <c:v>38.239272685091592</c:v>
                </c:pt>
                <c:pt idx="15">
                  <c:v>39.030458530275048</c:v>
                </c:pt>
                <c:pt idx="16">
                  <c:v>39.837985045039758</c:v>
                </c:pt>
                <c:pt idx="17">
                  <c:v>40.662215157554094</c:v>
                </c:pt>
                <c:pt idx="18">
                  <c:v>41.503514938851417</c:v>
                </c:pt>
                <c:pt idx="19">
                  <c:v>42.362186465236668</c:v>
                </c:pt>
                <c:pt idx="20">
                  <c:v>43.238664278777158</c:v>
                </c:pt>
                <c:pt idx="21">
                  <c:v>44.133319157717757</c:v>
                </c:pt>
                <c:pt idx="22">
                  <c:v>45.04616906370368</c:v>
                </c:pt>
                <c:pt idx="23">
                  <c:v>45.978304615810679</c:v>
                </c:pt>
                <c:pt idx="24">
                  <c:v>46.929515269486522</c:v>
                </c:pt>
                <c:pt idx="25">
                  <c:v>47.900922882566071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068416"/>
        <c:axId val="253068992"/>
      </c:scatterChart>
      <c:valAx>
        <c:axId val="253068416"/>
        <c:scaling>
          <c:orientation val="minMax"/>
          <c:max val="30"/>
          <c:min val="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 i="1"/>
                </a:pPr>
                <a:r>
                  <a:rPr lang="es-ES" b="0" i="1"/>
                  <a:t>tiempo</a:t>
                </a:r>
              </a:p>
            </c:rich>
          </c:tx>
          <c:layout>
            <c:manualLayout>
              <c:xMode val="edge"/>
              <c:yMode val="edge"/>
              <c:x val="0.82074404761904962"/>
              <c:y val="0.9269246031746046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3068992"/>
        <c:crosses val="autoZero"/>
        <c:crossBetween val="midCat"/>
        <c:majorUnit val="5"/>
      </c:valAx>
      <c:valAx>
        <c:axId val="253068992"/>
        <c:scaling>
          <c:orientation val="minMax"/>
          <c:max val="12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 i="1"/>
                </a:pPr>
                <a:r>
                  <a:rPr lang="es-ES" b="0" i="1"/>
                  <a:t>Millones de Euros</a:t>
                </a:r>
              </a:p>
            </c:rich>
          </c:tx>
          <c:layout>
            <c:manualLayout>
              <c:xMode val="edge"/>
              <c:yMode val="edge"/>
              <c:x val="5.0396825396825523E-3"/>
              <c:y val="0.1503214285714291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53068416"/>
        <c:crosses val="autoZero"/>
        <c:crossBetween val="midCat"/>
        <c:majorUnit val="20"/>
      </c:valAx>
      <c:spPr>
        <a:ln>
          <a:solidFill>
            <a:schemeClr val="tx1">
              <a:lumMod val="75000"/>
              <a:lumOff val="2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ca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Graf.</a:t>
            </a:r>
            <a:r>
              <a:rPr lang="es-ES" sz="1200" baseline="0">
                <a:solidFill>
                  <a:schemeClr val="tx2">
                    <a:lumMod val="75000"/>
                  </a:schemeClr>
                </a:solidFill>
              </a:rPr>
              <a:t> 2 </a:t>
            </a: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Senda de</a:t>
            </a:r>
            <a:r>
              <a:rPr lang="es-ES" sz="1200" baseline="0">
                <a:solidFill>
                  <a:schemeClr val="tx2">
                    <a:lumMod val="75000"/>
                  </a:schemeClr>
                </a:solidFill>
              </a:rPr>
              <a:t> la Utilidad</a:t>
            </a:r>
            <a:endParaRPr lang="es-ES" sz="12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346607142857138"/>
          <c:y val="2.51984126984126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414484126984128"/>
          <c:y val="0.17134920634920678"/>
          <c:w val="0.72529960317460562"/>
          <c:h val="0.67020317460317813"/>
        </c:manualLayout>
      </c:layout>
      <c:scatterChart>
        <c:scatterStyle val="lineMarker"/>
        <c:varyColors val="0"/>
        <c:ser>
          <c:idx val="1"/>
          <c:order val="0"/>
          <c:spPr>
            <a:ln>
              <a:solidFill>
                <a:prstClr val="white">
                  <a:lumMod val="75000"/>
                </a:prstClr>
              </a:solidFill>
            </a:ln>
          </c:spPr>
          <c:marker>
            <c:symbol val="none"/>
          </c:marker>
          <c:xVal>
            <c:numRef>
              <c:f>'Modelo (2)'!$L$5:$L$30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'[1]Modelo (1)'!$O$5:$O$30</c:f>
              <c:numCache>
                <c:formatCode>#,#00</c:formatCode>
                <c:ptCount val="26"/>
                <c:pt idx="0">
                  <c:v>3.3035050718759318</c:v>
                </c:pt>
                <c:pt idx="1">
                  <c:v>2.3896209078392601</c:v>
                </c:pt>
                <c:pt idx="2">
                  <c:v>1.7282823826908142</c:v>
                </c:pt>
                <c:pt idx="3">
                  <c:v>1.2497804916811328</c:v>
                </c:pt>
                <c:pt idx="4">
                  <c:v>0.90362397653895776</c:v>
                </c:pt>
                <c:pt idx="5">
                  <c:v>0.65324828705507609</c:v>
                </c:pt>
                <c:pt idx="6">
                  <c:v>0.47217919755880366</c:v>
                </c:pt>
                <c:pt idx="7">
                  <c:v>0.34125176842325222</c:v>
                </c:pt>
                <c:pt idx="8">
                  <c:v>0.24659477246239922</c:v>
                </c:pt>
                <c:pt idx="9">
                  <c:v>0.17817020126095182</c:v>
                </c:pt>
                <c:pt idx="10">
                  <c:v>0.12871519952462546</c:v>
                </c:pt>
                <c:pt idx="11">
                  <c:v>9.2975692555101783E-2</c:v>
                </c:pt>
                <c:pt idx="12">
                  <c:v>6.7151397770234419E-2</c:v>
                </c:pt>
                <c:pt idx="13">
                  <c:v>4.8493990408956453E-2</c:v>
                </c:pt>
                <c:pt idx="14">
                  <c:v>3.5016211925940621E-2</c:v>
                </c:pt>
                <c:pt idx="15">
                  <c:v>2.5281328052896585E-2</c:v>
                </c:pt>
                <c:pt idx="16">
                  <c:v>1.8250768684780518E-2</c:v>
                </c:pt>
                <c:pt idx="17">
                  <c:v>1.3173889930861661E-2</c:v>
                </c:pt>
                <c:pt idx="18">
                  <c:v>9.5082260824653781E-3</c:v>
                </c:pt>
                <c:pt idx="19">
                  <c:v>6.8618077041027519E-3</c:v>
                </c:pt>
                <c:pt idx="20">
                  <c:v>4.9514466780726171E-3</c:v>
                </c:pt>
                <c:pt idx="21">
                  <c:v>3.5725729563778437E-3</c:v>
                </c:pt>
                <c:pt idx="22">
                  <c:v>2.5774273468292582E-3</c:v>
                </c:pt>
                <c:pt idx="23">
                  <c:v>1.8592977626245301E-3</c:v>
                </c:pt>
                <c:pt idx="24">
                  <c:v>1.341125708428279E-3</c:v>
                </c:pt>
                <c:pt idx="25">
                  <c:v>9.6727256172176039E-4</c:v>
                </c:pt>
              </c:numCache>
            </c:numRef>
          </c:yVal>
          <c:smooth val="0"/>
        </c:ser>
        <c:ser>
          <c:idx val="0"/>
          <c:order val="1"/>
          <c:spPr>
            <a:ln w="28575"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'Modelo (2)'!$L$5:$L$30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'Modelo (2)'!$O$5:$O$30</c:f>
              <c:numCache>
                <c:formatCode>#,#00</c:formatCode>
                <c:ptCount val="26"/>
                <c:pt idx="0">
                  <c:v>3.3571637260491016</c:v>
                </c:pt>
                <c:pt idx="1">
                  <c:v>2.4126015601527198</c:v>
                </c:pt>
                <c:pt idx="2">
                  <c:v>1.7337350976965109</c:v>
                </c:pt>
                <c:pt idx="3">
                  <c:v>1.2458452522428183</c:v>
                </c:pt>
                <c:pt idx="4">
                  <c:v>0.89522017078600269</c:v>
                </c:pt>
                <c:pt idx="5">
                  <c:v>0.64325064470306015</c:v>
                </c:pt>
                <c:pt idx="6">
                  <c:v>0.46218450255301813</c:v>
                </c:pt>
                <c:pt idx="7">
                  <c:v>0.33207447244977689</c:v>
                </c:pt>
                <c:pt idx="8">
                  <c:v>0.23858368038541636</c:v>
                </c:pt>
                <c:pt idx="9">
                  <c:v>0.17140808450622863</c:v>
                </c:pt>
                <c:pt idx="10">
                  <c:v>0.12314232872411612</c:v>
                </c:pt>
                <c:pt idx="11">
                  <c:v>8.8464501097053616E-2</c:v>
                </c:pt>
                <c:pt idx="12">
                  <c:v>6.3550137835497941E-2</c:v>
                </c:pt>
                <c:pt idx="13">
                  <c:v>4.5650967030781905E-2</c:v>
                </c:pt>
                <c:pt idx="14">
                  <c:v>3.2792124100211845E-2</c:v>
                </c:pt>
                <c:pt idx="15">
                  <c:v>2.3554587565875772E-2</c:v>
                </c:pt>
                <c:pt idx="16">
                  <c:v>1.6918731872212316E-2</c:v>
                </c:pt>
                <c:pt idx="17">
                  <c:v>1.2151969933064478E-2</c:v>
                </c:pt>
                <c:pt idx="18">
                  <c:v>8.7279519334854012E-3</c:v>
                </c:pt>
                <c:pt idx="19">
                  <c:v>6.2685167310849773E-3</c:v>
                </c:pt>
                <c:pt idx="20">
                  <c:v>4.5019883374853593E-3</c:v>
                </c:pt>
                <c:pt idx="21">
                  <c:v>3.233189913789054E-3</c:v>
                </c:pt>
                <c:pt idx="22">
                  <c:v>2.3219056262507192E-3</c:v>
                </c:pt>
                <c:pt idx="23">
                  <c:v>1.6674251771996594E-3</c:v>
                </c:pt>
                <c:pt idx="24">
                  <c:v>1.1973888244885004E-3</c:v>
                </c:pt>
                <c:pt idx="25">
                  <c:v>8.5983073586778621E-4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071296"/>
        <c:axId val="253071872"/>
      </c:scatterChart>
      <c:valAx>
        <c:axId val="253071296"/>
        <c:scaling>
          <c:orientation val="minMax"/>
          <c:max val="30"/>
          <c:min val="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 i="1"/>
                </a:pPr>
                <a:r>
                  <a:rPr lang="es-ES" b="0" i="1"/>
                  <a:t>tiempo</a:t>
                </a:r>
              </a:p>
            </c:rich>
          </c:tx>
          <c:layout>
            <c:manualLayout>
              <c:xMode val="edge"/>
              <c:yMode val="edge"/>
              <c:x val="0.82074404761904984"/>
              <c:y val="0.92692460317460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3071872"/>
        <c:crosses val="autoZero"/>
        <c:crossBetween val="midCat"/>
        <c:majorUnit val="5"/>
      </c:valAx>
      <c:valAx>
        <c:axId val="253071872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 i="1"/>
                </a:pPr>
                <a:r>
                  <a:rPr lang="es-ES" b="0" i="1"/>
                  <a:t>Utilidad</a:t>
                </a:r>
              </a:p>
            </c:rich>
          </c:tx>
          <c:layout>
            <c:manualLayout>
              <c:xMode val="edge"/>
              <c:yMode val="edge"/>
              <c:x val="5.039682539682554E-3"/>
              <c:y val="0.1503214285714292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53071296"/>
        <c:crosses val="autoZero"/>
        <c:crossBetween val="midCat"/>
        <c:majorUnit val="1"/>
      </c:valAx>
      <c:spPr>
        <a:ln>
          <a:solidFill>
            <a:schemeClr val="tx1">
              <a:lumMod val="75000"/>
              <a:lumOff val="2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ca-E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Spin" dx="16" fmlaLink="'[1]Modelo (1)'!$B$9" max="99" min="1" page="10" val="40"/>
</file>

<file path=xl/ctrlProps/ctrlProp2.xml><?xml version="1.0" encoding="utf-8"?>
<formControlPr xmlns="http://schemas.microsoft.com/office/spreadsheetml/2009/9/main" objectType="Spin" dx="16" fmlaLink="'[1]Modelo (1)'!$B$13" max="99" min="1" page="10" val="4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41462</xdr:rowOff>
    </xdr:from>
    <xdr:to>
      <xdr:col>7</xdr:col>
      <xdr:colOff>28575</xdr:colOff>
      <xdr:row>13</xdr:row>
      <xdr:rowOff>296396</xdr:rowOff>
    </xdr:to>
    <xdr:pic>
      <xdr:nvPicPr>
        <xdr:cNvPr id="2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20103"/>
        <a:stretch>
          <a:fillRect/>
        </a:stretch>
      </xdr:blipFill>
      <xdr:spPr bwMode="auto">
        <a:xfrm>
          <a:off x="342900" y="403412"/>
          <a:ext cx="4429125" cy="5798484"/>
        </a:xfrm>
        <a:prstGeom prst="rect">
          <a:avLst/>
        </a:prstGeom>
        <a:noFill/>
      </xdr:spPr>
    </xdr:pic>
    <xdr:clientData/>
  </xdr:twoCellAnchor>
  <xdr:twoCellAnchor>
    <xdr:from>
      <xdr:col>12</xdr:col>
      <xdr:colOff>44824</xdr:colOff>
      <xdr:row>4</xdr:row>
      <xdr:rowOff>6724</xdr:rowOff>
    </xdr:from>
    <xdr:to>
      <xdr:col>12</xdr:col>
      <xdr:colOff>123265</xdr:colOff>
      <xdr:row>7</xdr:row>
      <xdr:rowOff>454958</xdr:rowOff>
    </xdr:to>
    <xdr:sp macro="" textlink="">
      <xdr:nvSpPr>
        <xdr:cNvPr id="3" name="2 Abrir corchete"/>
        <xdr:cNvSpPr/>
      </xdr:nvSpPr>
      <xdr:spPr>
        <a:xfrm>
          <a:off x="8598274" y="1664074"/>
          <a:ext cx="78441" cy="1848409"/>
        </a:xfrm>
        <a:prstGeom prst="leftBracket">
          <a:avLst>
            <a:gd name="adj" fmla="val 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12</xdr:col>
      <xdr:colOff>354105</xdr:colOff>
      <xdr:row>4</xdr:row>
      <xdr:rowOff>6724</xdr:rowOff>
    </xdr:from>
    <xdr:to>
      <xdr:col>12</xdr:col>
      <xdr:colOff>448235</xdr:colOff>
      <xdr:row>7</xdr:row>
      <xdr:rowOff>454958</xdr:rowOff>
    </xdr:to>
    <xdr:sp macro="" textlink="">
      <xdr:nvSpPr>
        <xdr:cNvPr id="4" name="3 Abrir corchete"/>
        <xdr:cNvSpPr/>
      </xdr:nvSpPr>
      <xdr:spPr>
        <a:xfrm flipH="1">
          <a:off x="8907555" y="1664074"/>
          <a:ext cx="94130" cy="1848409"/>
        </a:xfrm>
        <a:prstGeom prst="leftBracket">
          <a:avLst>
            <a:gd name="adj" fmla="val 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114299</xdr:colOff>
      <xdr:row>2</xdr:row>
      <xdr:rowOff>142875</xdr:rowOff>
    </xdr:from>
    <xdr:to>
      <xdr:col>9</xdr:col>
      <xdr:colOff>424499</xdr:colOff>
      <xdr:row>14</xdr:row>
      <xdr:rowOff>81600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114299</xdr:colOff>
      <xdr:row>15</xdr:row>
      <xdr:rowOff>0</xdr:rowOff>
    </xdr:from>
    <xdr:to>
      <xdr:col>9</xdr:col>
      <xdr:colOff>424499</xdr:colOff>
      <xdr:row>27</xdr:row>
      <xdr:rowOff>119700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8</xdr:row>
          <xdr:rowOff>47625</xdr:rowOff>
        </xdr:from>
        <xdr:to>
          <xdr:col>1</xdr:col>
          <xdr:colOff>409575</xdr:colOff>
          <xdr:row>9</xdr:row>
          <xdr:rowOff>152400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12</xdr:row>
          <xdr:rowOff>47625</xdr:rowOff>
        </xdr:from>
        <xdr:to>
          <xdr:col>1</xdr:col>
          <xdr:colOff>409575</xdr:colOff>
          <xdr:row>13</xdr:row>
          <xdr:rowOff>152400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os%20del%20Consu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ción"/>
      <sheetName val="Modelo (1)"/>
      <sheetName val="Modelo (1sol)"/>
      <sheetName val="Modelo (2)"/>
      <sheetName val="Modelo (3)"/>
      <sheetName val="Datos España"/>
      <sheetName val="..."/>
      <sheetName val="Modelo (4)"/>
    </sheetNames>
    <definedNames>
      <definedName name="delta" refersTo="='Modelo (1)'!$D$9" sheetId="1"/>
      <definedName name="rho" refersTo="='Modelo (1)'!$D$13" sheetId="1"/>
    </definedNames>
    <sheetDataSet>
      <sheetData sheetId="0">
        <row r="5">
          <cell r="M5">
            <v>1</v>
          </cell>
        </row>
        <row r="6">
          <cell r="M6">
            <v>3</v>
          </cell>
        </row>
        <row r="7">
          <cell r="M7">
            <v>5</v>
          </cell>
        </row>
        <row r="8">
          <cell r="M8">
            <v>2</v>
          </cell>
        </row>
        <row r="10">
          <cell r="M10">
            <v>1.4999999999999999E-2</v>
          </cell>
        </row>
        <row r="12">
          <cell r="M12">
            <v>3</v>
          </cell>
        </row>
      </sheetData>
      <sheetData sheetId="1">
        <row r="5">
          <cell r="M5">
            <v>27.207837410131393</v>
          </cell>
          <cell r="N5">
            <v>30</v>
          </cell>
          <cell r="O5">
            <v>3.3035050718759318</v>
          </cell>
        </row>
        <row r="6">
          <cell r="M6">
            <v>28.37388758485131</v>
          </cell>
          <cell r="O6">
            <v>2.3896209078392601</v>
          </cell>
        </row>
        <row r="7">
          <cell r="M7">
            <v>29.589911338487791</v>
          </cell>
          <cell r="O7">
            <v>1.7282823826908142</v>
          </cell>
        </row>
        <row r="8">
          <cell r="M8">
            <v>30.858050395851556</v>
          </cell>
          <cell r="O8">
            <v>1.2497804916811328</v>
          </cell>
        </row>
        <row r="9">
          <cell r="D9">
            <v>0.4</v>
          </cell>
          <cell r="M9">
            <v>32.18053826995947</v>
          </cell>
          <cell r="O9">
            <v>0.90362397653895776</v>
          </cell>
        </row>
        <row r="10">
          <cell r="M10">
            <v>33.559704195814874</v>
          </cell>
          <cell r="O10">
            <v>0.65324828705507609</v>
          </cell>
        </row>
        <row r="11">
          <cell r="M11">
            <v>34.997977232778368</v>
          </cell>
          <cell r="O11">
            <v>0.47217919755880366</v>
          </cell>
        </row>
        <row r="12">
          <cell r="M12">
            <v>36.49789054275459</v>
          </cell>
          <cell r="O12">
            <v>0.34125176842325222</v>
          </cell>
        </row>
        <row r="13">
          <cell r="D13">
            <v>0.46</v>
          </cell>
          <cell r="M13">
            <v>38.062085851729776</v>
          </cell>
          <cell r="O13">
            <v>0.24659477246239922</v>
          </cell>
        </row>
        <row r="14">
          <cell r="M14">
            <v>39.693318102518191</v>
          </cell>
          <cell r="O14">
            <v>0.17817020126095182</v>
          </cell>
        </row>
        <row r="15">
          <cell r="M15">
            <v>41.394460306911832</v>
          </cell>
          <cell r="O15">
            <v>0.12871519952462546</v>
          </cell>
        </row>
        <row r="16">
          <cell r="M16">
            <v>43.168508605779486</v>
          </cell>
          <cell r="O16">
            <v>9.2975692555101783E-2</v>
          </cell>
        </row>
        <row r="17">
          <cell r="M17">
            <v>45.018587546027163</v>
          </cell>
          <cell r="O17">
            <v>6.7151397770234419E-2</v>
          </cell>
        </row>
        <row r="18">
          <cell r="M18">
            <v>46.947955583714048</v>
          </cell>
          <cell r="O18">
            <v>4.8493990408956453E-2</v>
          </cell>
        </row>
        <row r="19">
          <cell r="M19">
            <v>48.960010823016063</v>
          </cell>
          <cell r="O19">
            <v>3.5016211925940621E-2</v>
          </cell>
        </row>
        <row r="20">
          <cell r="M20">
            <v>51.058297001145334</v>
          </cell>
          <cell r="O20">
            <v>2.5281328052896585E-2</v>
          </cell>
        </row>
        <row r="21">
          <cell r="M21">
            <v>53.246509729765847</v>
          </cell>
          <cell r="O21">
            <v>1.8250768684780518E-2</v>
          </cell>
        </row>
        <row r="22">
          <cell r="M22">
            <v>55.528503003898663</v>
          </cell>
          <cell r="O22">
            <v>1.3173889930861661E-2</v>
          </cell>
        </row>
        <row r="23">
          <cell r="M23">
            <v>57.908295989780036</v>
          </cell>
          <cell r="O23">
            <v>9.5082260824653781E-3</v>
          </cell>
        </row>
        <row r="24">
          <cell r="M24">
            <v>60.390080103627746</v>
          </cell>
          <cell r="O24">
            <v>6.8618077041027519E-3</v>
          </cell>
        </row>
        <row r="25">
          <cell r="M25">
            <v>62.97822639378321</v>
          </cell>
          <cell r="O25">
            <v>4.9514466780726171E-3</v>
          </cell>
        </row>
        <row r="26">
          <cell r="M26">
            <v>65.677293239231062</v>
          </cell>
          <cell r="O26">
            <v>3.5725729563778437E-3</v>
          </cell>
        </row>
        <row r="27">
          <cell r="M27">
            <v>68.492034378055237</v>
          </cell>
          <cell r="O27">
            <v>2.5774273468292582E-3</v>
          </cell>
        </row>
        <row r="28">
          <cell r="M28">
            <v>71.427407279971902</v>
          </cell>
          <cell r="O28">
            <v>1.8592977626245301E-3</v>
          </cell>
        </row>
        <row r="29">
          <cell r="M29">
            <v>74.488581877684979</v>
          </cell>
          <cell r="O29">
            <v>1.341125708428279E-3</v>
          </cell>
        </row>
        <row r="30">
          <cell r="M30">
            <v>77.680949672442893</v>
          </cell>
          <cell r="O30">
            <v>9.6727256172176039E-4</v>
          </cell>
        </row>
      </sheetData>
      <sheetData sheetId="2">
        <row r="9">
          <cell r="D9">
            <v>0.4</v>
          </cell>
        </row>
        <row r="13">
          <cell r="D13">
            <v>0.47</v>
          </cell>
        </row>
      </sheetData>
      <sheetData sheetId="3">
        <row r="5">
          <cell r="L5">
            <v>0</v>
          </cell>
          <cell r="M5">
            <v>28.707652534287256</v>
          </cell>
          <cell r="O5">
            <v>3.3571637260491016</v>
          </cell>
        </row>
        <row r="6">
          <cell r="L6">
            <v>1</v>
          </cell>
          <cell r="M6">
            <v>29.301601821773978</v>
          </cell>
          <cell r="O6">
            <v>2.4126015601527198</v>
          </cell>
        </row>
        <row r="7">
          <cell r="L7">
            <v>2</v>
          </cell>
          <cell r="M7">
            <v>29.907844130302966</v>
          </cell>
          <cell r="O7">
            <v>1.7337350976965109</v>
          </cell>
        </row>
        <row r="8">
          <cell r="L8">
            <v>3</v>
          </cell>
          <cell r="M8">
            <v>30.526628618053195</v>
          </cell>
          <cell r="O8">
            <v>1.2458452522428183</v>
          </cell>
        </row>
        <row r="9">
          <cell r="D9">
            <v>0.4</v>
          </cell>
          <cell r="L9">
            <v>4</v>
          </cell>
          <cell r="M9">
            <v>31.158211065046473</v>
          </cell>
          <cell r="O9">
            <v>0.89522017078600269</v>
          </cell>
        </row>
        <row r="10">
          <cell r="L10">
            <v>5</v>
          </cell>
          <cell r="M10">
            <v>31.802863960055355</v>
          </cell>
          <cell r="O10">
            <v>0.64325064470306015</v>
          </cell>
        </row>
        <row r="11">
          <cell r="L11">
            <v>6</v>
          </cell>
          <cell r="M11">
            <v>32.460853336854683</v>
          </cell>
          <cell r="O11">
            <v>0.46218450255301813</v>
          </cell>
        </row>
        <row r="12">
          <cell r="L12">
            <v>7</v>
          </cell>
          <cell r="M12">
            <v>33.132456901787158</v>
          </cell>
          <cell r="O12">
            <v>0.33207447244977689</v>
          </cell>
        </row>
        <row r="13">
          <cell r="D13">
            <v>0.46</v>
          </cell>
          <cell r="L13">
            <v>8</v>
          </cell>
          <cell r="M13">
            <v>33.817953987725673</v>
          </cell>
          <cell r="O13">
            <v>0.23858368038541636</v>
          </cell>
        </row>
        <row r="14">
          <cell r="L14">
            <v>9</v>
          </cell>
          <cell r="M14">
            <v>34.517638461390106</v>
          </cell>
          <cell r="O14">
            <v>0.17140808450622863</v>
          </cell>
        </row>
        <row r="15">
          <cell r="L15">
            <v>10</v>
          </cell>
          <cell r="M15">
            <v>35.231803415263911</v>
          </cell>
          <cell r="O15">
            <v>0.12314232872411612</v>
          </cell>
        </row>
        <row r="16">
          <cell r="L16">
            <v>11</v>
          </cell>
          <cell r="M16">
            <v>35.960734107155552</v>
          </cell>
          <cell r="O16">
            <v>8.8464501097053616E-2</v>
          </cell>
        </row>
        <row r="17">
          <cell r="L17">
            <v>12</v>
          </cell>
          <cell r="M17">
            <v>36.704741609490256</v>
          </cell>
          <cell r="O17">
            <v>6.3550137835497941E-2</v>
          </cell>
        </row>
        <row r="18">
          <cell r="L18">
            <v>13</v>
          </cell>
          <cell r="M18">
            <v>37.46415819903126</v>
          </cell>
          <cell r="O18">
            <v>4.5650967030781905E-2</v>
          </cell>
        </row>
        <row r="19">
          <cell r="L19">
            <v>14</v>
          </cell>
          <cell r="M19">
            <v>38.239272685091592</v>
          </cell>
          <cell r="O19">
            <v>3.2792124100211845E-2</v>
          </cell>
        </row>
        <row r="20">
          <cell r="L20">
            <v>15</v>
          </cell>
          <cell r="M20">
            <v>39.030458530275048</v>
          </cell>
          <cell r="O20">
            <v>2.3554587565875772E-2</v>
          </cell>
        </row>
        <row r="21">
          <cell r="L21">
            <v>16</v>
          </cell>
          <cell r="M21">
            <v>39.837985045039758</v>
          </cell>
          <cell r="O21">
            <v>1.6918731872212316E-2</v>
          </cell>
        </row>
        <row r="22">
          <cell r="L22">
            <v>17</v>
          </cell>
          <cell r="M22">
            <v>40.662215157554094</v>
          </cell>
          <cell r="O22">
            <v>1.2151969933064478E-2</v>
          </cell>
        </row>
        <row r="23">
          <cell r="L23">
            <v>18</v>
          </cell>
          <cell r="M23">
            <v>41.503514938851417</v>
          </cell>
          <cell r="O23">
            <v>8.7279519334854012E-3</v>
          </cell>
        </row>
        <row r="24">
          <cell r="L24">
            <v>19</v>
          </cell>
          <cell r="M24">
            <v>42.362186465236668</v>
          </cell>
          <cell r="O24">
            <v>6.2685167310849773E-3</v>
          </cell>
        </row>
        <row r="25">
          <cell r="L25">
            <v>20</v>
          </cell>
          <cell r="M25">
            <v>43.238664278777158</v>
          </cell>
          <cell r="O25">
            <v>4.5019883374853593E-3</v>
          </cell>
        </row>
        <row r="26">
          <cell r="L26">
            <v>21</v>
          </cell>
          <cell r="M26">
            <v>44.133319157717757</v>
          </cell>
          <cell r="O26">
            <v>3.233189913789054E-3</v>
          </cell>
        </row>
        <row r="27">
          <cell r="L27">
            <v>22</v>
          </cell>
          <cell r="M27">
            <v>45.04616906370368</v>
          </cell>
          <cell r="O27">
            <v>2.3219056262507192E-3</v>
          </cell>
        </row>
        <row r="28">
          <cell r="L28">
            <v>23</v>
          </cell>
          <cell r="M28">
            <v>45.978304615810679</v>
          </cell>
          <cell r="O28">
            <v>1.6674251771996594E-3</v>
          </cell>
        </row>
        <row r="29">
          <cell r="L29">
            <v>24</v>
          </cell>
          <cell r="M29">
            <v>46.929515269486522</v>
          </cell>
          <cell r="O29">
            <v>1.1973888244885004E-3</v>
          </cell>
        </row>
        <row r="30">
          <cell r="L30">
            <v>25</v>
          </cell>
          <cell r="M30">
            <v>47.900922882566071</v>
          </cell>
          <cell r="O30">
            <v>8.5983073586778621E-4</v>
          </cell>
        </row>
      </sheetData>
      <sheetData sheetId="4">
        <row r="9">
          <cell r="D9">
            <v>2.1000000000000001E-2</v>
          </cell>
        </row>
        <row r="13">
          <cell r="D13">
            <v>0.09</v>
          </cell>
        </row>
      </sheetData>
      <sheetData sheetId="5">
        <row r="8">
          <cell r="C8">
            <v>349268</v>
          </cell>
          <cell r="D8">
            <v>97926</v>
          </cell>
          <cell r="F8">
            <v>100093</v>
          </cell>
          <cell r="G8">
            <v>447205</v>
          </cell>
        </row>
        <row r="9">
          <cell r="C9">
            <v>368474</v>
          </cell>
          <cell r="D9">
            <v>102849</v>
          </cell>
          <cell r="F9">
            <v>109413</v>
          </cell>
        </row>
        <row r="10">
          <cell r="C10">
            <v>388373</v>
          </cell>
          <cell r="D10">
            <v>111185</v>
          </cell>
          <cell r="F10">
            <v>128193</v>
          </cell>
        </row>
        <row r="11">
          <cell r="C11">
            <v>414158</v>
          </cell>
          <cell r="D11">
            <v>126529</v>
          </cell>
          <cell r="F11">
            <v>145054</v>
          </cell>
        </row>
        <row r="12">
          <cell r="C12">
            <v>444982</v>
          </cell>
          <cell r="D12">
            <v>145695</v>
          </cell>
          <cell r="F12">
            <v>165412</v>
          </cell>
        </row>
        <row r="13">
          <cell r="C13">
            <v>484359</v>
          </cell>
          <cell r="D13">
            <v>165618</v>
          </cell>
          <cell r="F13">
            <v>202706</v>
          </cell>
        </row>
        <row r="14">
          <cell r="C14">
            <v>518484</v>
          </cell>
          <cell r="D14">
            <v>179385</v>
          </cell>
          <cell r="F14">
            <v>211333</v>
          </cell>
        </row>
        <row r="15">
          <cell r="C15">
            <v>550490</v>
          </cell>
          <cell r="D15">
            <v>194188</v>
          </cell>
          <cell r="F15">
            <v>214752</v>
          </cell>
        </row>
        <row r="16">
          <cell r="C16">
            <v>587127</v>
          </cell>
          <cell r="D16">
            <v>214399</v>
          </cell>
          <cell r="F16">
            <v>224681</v>
          </cell>
        </row>
        <row r="17">
          <cell r="C17">
            <v>636835</v>
          </cell>
          <cell r="D17">
            <v>237806</v>
          </cell>
          <cell r="F17">
            <v>251800</v>
          </cell>
        </row>
        <row r="18">
          <cell r="C18">
            <v>688864</v>
          </cell>
          <cell r="D18">
            <v>267924</v>
          </cell>
          <cell r="F18">
            <v>281383</v>
          </cell>
        </row>
        <row r="19">
          <cell r="C19">
            <v>742132</v>
          </cell>
          <cell r="D19">
            <v>304968</v>
          </cell>
          <cell r="F19">
            <v>321945</v>
          </cell>
        </row>
        <row r="20">
          <cell r="C20">
            <v>797903</v>
          </cell>
          <cell r="D20">
            <v>326422</v>
          </cell>
          <cell r="F20">
            <v>354119</v>
          </cell>
        </row>
        <row r="21">
          <cell r="C21">
            <v>834229</v>
          </cell>
          <cell r="D21">
            <v>316514</v>
          </cell>
          <cell r="F21">
            <v>350635</v>
          </cell>
        </row>
        <row r="22">
          <cell r="C22">
            <v>819206</v>
          </cell>
          <cell r="D22">
            <v>257370</v>
          </cell>
          <cell r="F22">
            <v>269026</v>
          </cell>
        </row>
      </sheetData>
      <sheetData sheetId="6"/>
      <sheetData sheetId="7">
        <row r="5">
          <cell r="N5">
            <v>12000</v>
          </cell>
          <cell r="O5">
            <v>0.95699999999999996</v>
          </cell>
          <cell r="Q5">
            <v>2000</v>
          </cell>
          <cell r="AG5">
            <v>39.502305417954197</v>
          </cell>
          <cell r="AH5">
            <v>4740276.6501545031</v>
          </cell>
          <cell r="AJ5">
            <v>1</v>
          </cell>
        </row>
        <row r="6">
          <cell r="N6">
            <v>12000</v>
          </cell>
          <cell r="O6">
            <v>0.95413417183100679</v>
          </cell>
          <cell r="Q6">
            <v>6285.831762308334</v>
          </cell>
          <cell r="AG6">
            <v>53.012373887250945</v>
          </cell>
          <cell r="AH6">
            <v>6361484.8664701125</v>
          </cell>
          <cell r="AJ6">
            <v>1</v>
          </cell>
        </row>
        <row r="7">
          <cell r="N7">
            <v>12000</v>
          </cell>
          <cell r="O7">
            <v>0.95107734433424174</v>
          </cell>
          <cell r="Q7">
            <v>10599.05483864019</v>
          </cell>
          <cell r="AG7">
            <v>66.602805049636586</v>
          </cell>
          <cell r="AH7">
            <v>7992336.6059563896</v>
          </cell>
          <cell r="AJ7">
            <v>1</v>
          </cell>
        </row>
        <row r="8">
          <cell r="N8">
            <v>12000</v>
          </cell>
          <cell r="O8">
            <v>0.94781678794566304</v>
          </cell>
          <cell r="Q8">
            <v>14921.930292228069</v>
          </cell>
          <cell r="AG8">
            <v>80.2168292505294</v>
          </cell>
          <cell r="AH8">
            <v>9626019.5100635272</v>
          </cell>
          <cell r="AJ8">
            <v>1</v>
          </cell>
        </row>
        <row r="9">
          <cell r="N9">
            <v>12000</v>
          </cell>
          <cell r="O9">
            <v>0.94433892471185232</v>
          </cell>
          <cell r="Q9">
            <v>19233.890870373107</v>
          </cell>
          <cell r="AG9">
            <v>93.788666336973677</v>
          </cell>
          <cell r="AH9">
            <v>11254639.960436841</v>
          </cell>
          <cell r="AJ9">
            <v>1</v>
          </cell>
        </row>
        <row r="10">
          <cell r="N10">
            <v>12000</v>
          </cell>
          <cell r="O10">
            <v>0.94062927174726585</v>
          </cell>
          <cell r="Q10">
            <v>23511.203287414879</v>
          </cell>
          <cell r="AG10">
            <v>107.242451303341</v>
          </cell>
          <cell r="AH10">
            <v>12869094.156400919</v>
          </cell>
          <cell r="AJ10">
            <v>1</v>
          </cell>
        </row>
        <row r="11">
          <cell r="N11">
            <v>12000</v>
          </cell>
          <cell r="O11">
            <v>0.93667238092307226</v>
          </cell>
          <cell r="Q11">
            <v>27726.59384101853</v>
          </cell>
          <cell r="AG11">
            <v>120.49104337413451</v>
          </cell>
          <cell r="AH11">
            <v>14458925.204896139</v>
          </cell>
          <cell r="AJ11">
            <v>1</v>
          </cell>
        </row>
        <row r="12">
          <cell r="N12">
            <v>12000</v>
          </cell>
          <cell r="O12">
            <v>0.93245177453642281</v>
          </cell>
          <cell r="Q12">
            <v>31848.8335399973</v>
          </cell>
          <cell r="AG12">
            <v>133.43470637940854</v>
          </cell>
          <cell r="AH12">
            <v>16012164.765529022</v>
          </cell>
          <cell r="AJ12">
            <v>1</v>
          </cell>
        </row>
        <row r="13">
          <cell r="N13">
            <v>12000</v>
          </cell>
          <cell r="O13">
            <v>0.92794987669225959</v>
          </cell>
          <cell r="Q13">
            <v>35842.278531248034</v>
          </cell>
          <cell r="AG13">
            <v>145.95964703728617</v>
          </cell>
          <cell r="AH13">
            <v>17515157.644474339</v>
          </cell>
          <cell r="AJ13">
            <v>1</v>
          </cell>
        </row>
        <row r="14">
          <cell r="N14">
            <v>12000</v>
          </cell>
          <cell r="O14">
            <v>0.92314794011191648</v>
          </cell>
          <cell r="Q14">
            <v>39666.361183201741</v>
          </cell>
          <cell r="AG14">
            <v>157.93639639144729</v>
          </cell>
          <cell r="AH14">
            <v>18952367.566973675</v>
          </cell>
          <cell r="AJ14">
            <v>1</v>
          </cell>
        </row>
        <row r="15">
          <cell r="N15">
            <v>12000</v>
          </cell>
          <cell r="O15">
            <v>0.91802596806372083</v>
          </cell>
          <cell r="Q15">
            <v>43275.026709500271</v>
          </cell>
          <cell r="AG15">
            <v>169.21801814662962</v>
          </cell>
          <cell r="AH15">
            <v>20306162.177595552</v>
          </cell>
          <cell r="AJ15">
            <v>1</v>
          </cell>
        </row>
        <row r="16">
          <cell r="N16">
            <v>12000</v>
          </cell>
          <cell r="O16">
            <v>0.91256263109048985</v>
          </cell>
          <cell r="Q16">
            <v>46616.109695024003</v>
          </cell>
          <cell r="AG16">
            <v>179.63812598822304</v>
          </cell>
          <cell r="AH16">
            <v>21556575.118586764</v>
          </cell>
          <cell r="AJ16">
            <v>1</v>
          </cell>
        </row>
        <row r="17">
          <cell r="N17">
            <v>12000</v>
          </cell>
          <cell r="O17">
            <v>0.9067351781871521</v>
          </cell>
          <cell r="Q17">
            <v>49630.64431209481</v>
          </cell>
          <cell r="AG17">
            <v>189.00869014763714</v>
          </cell>
          <cell r="AH17">
            <v>22681042.817716457</v>
          </cell>
          <cell r="AJ17">
            <v>1</v>
          </cell>
        </row>
        <row r="18">
          <cell r="N18">
            <v>12000</v>
          </cell>
          <cell r="O18">
            <v>0.9005193420586084</v>
          </cell>
          <cell r="Q18">
            <v>52252.101382359506</v>
          </cell>
          <cell r="AG18">
            <v>197.11761146643897</v>
          </cell>
          <cell r="AH18">
            <v>23654113.375972673</v>
          </cell>
          <cell r="AJ18">
            <v>1</v>
          </cell>
        </row>
        <row r="19">
          <cell r="D19">
            <v>2000</v>
          </cell>
          <cell r="N19">
            <v>12000</v>
          </cell>
          <cell r="O19">
            <v>0.89388923806329657</v>
          </cell>
          <cell r="Q19">
            <v>54405.544743687242</v>
          </cell>
          <cell r="AG19">
            <v>203.72603900076157</v>
          </cell>
          <cell r="AH19">
            <v>24447124.680091389</v>
          </cell>
          <cell r="AJ19">
            <v>1</v>
          </cell>
        </row>
        <row r="20">
          <cell r="N20">
            <v>12000</v>
          </cell>
          <cell r="O20">
            <v>0.886817256421633</v>
          </cell>
          <cell r="Q20">
            <v>56006.698614967696</v>
          </cell>
          <cell r="AG20">
            <v>208.56540477277827</v>
          </cell>
          <cell r="AH20">
            <v>25027848.572733387</v>
          </cell>
          <cell r="AJ20">
            <v>1</v>
          </cell>
        </row>
        <row r="21">
          <cell r="N21">
            <v>12000</v>
          </cell>
          <cell r="O21">
            <v>0.87927394724045138</v>
          </cell>
          <cell r="Q21">
            <v>56960.916807911846</v>
          </cell>
          <cell r="AG21">
            <v>211.33414659568879</v>
          </cell>
          <cell r="AH21">
            <v>25360097.591482654</v>
          </cell>
          <cell r="AJ21">
            <v>1</v>
          </cell>
        </row>
        <row r="22">
          <cell r="D22">
            <v>0.95699999999999996</v>
          </cell>
          <cell r="N22">
            <v>12000</v>
          </cell>
          <cell r="O22">
            <v>0.87122789787464527</v>
          </cell>
          <cell r="Q22">
            <v>57162.043706058612</v>
          </cell>
          <cell r="AG22">
            <v>211.69408694797784</v>
          </cell>
          <cell r="AH22">
            <v>25403290.433757339</v>
          </cell>
          <cell r="AJ22">
            <v>1</v>
          </cell>
        </row>
        <row r="23">
          <cell r="D23">
            <v>4.2999999999999997E-2</v>
          </cell>
          <cell r="N23">
            <v>12000</v>
          </cell>
          <cell r="O23">
            <v>0.86264560211531249</v>
          </cell>
          <cell r="Q23">
            <v>56491.155908625718</v>
          </cell>
          <cell r="AG23">
            <v>209.26643262452134</v>
          </cell>
          <cell r="AH23">
            <v>25111971.914942559</v>
          </cell>
          <cell r="AJ23">
            <v>1</v>
          </cell>
        </row>
        <row r="24">
          <cell r="D24">
            <v>1</v>
          </cell>
          <cell r="N24">
            <v>12000</v>
          </cell>
          <cell r="O24">
            <v>0.85349132065966082</v>
          </cell>
          <cell r="Q24">
            <v>54815.172311200789</v>
          </cell>
          <cell r="AG24">
            <v>203.62735631654309</v>
          </cell>
          <cell r="AH24">
            <v>24435282.757985171</v>
          </cell>
          <cell r="AJ24">
            <v>1</v>
          </cell>
        </row>
        <row r="25">
          <cell r="N25">
            <v>12000</v>
          </cell>
          <cell r="O25">
            <v>0.84372693228162532</v>
          </cell>
          <cell r="Q25">
            <v>51985.319156193713</v>
          </cell>
          <cell r="AG25">
            <v>194.30311733657382</v>
          </cell>
          <cell r="AH25">
            <v>23316374.080388855</v>
          </cell>
          <cell r="AJ25">
            <v>1</v>
          </cell>
        </row>
        <row r="26">
          <cell r="N26">
            <v>12000</v>
          </cell>
          <cell r="O26">
            <v>0.83331177508343224</v>
          </cell>
          <cell r="Q26">
            <v>47835.435222069922</v>
          </cell>
          <cell r="AG26">
            <v>180.76467437225566</v>
          </cell>
          <cell r="AH26">
            <v>21691760.924670678</v>
          </cell>
          <cell r="AJ26">
            <v>1</v>
          </cell>
        </row>
        <row r="27">
          <cell r="D27">
            <v>12000</v>
          </cell>
          <cell r="N27">
            <v>12000</v>
          </cell>
          <cell r="O27">
            <v>0.82220247716702877</v>
          </cell>
          <cell r="Q27">
            <v>42180.100819121784</v>
          </cell>
          <cell r="AG27">
            <v>162.42173838425603</v>
          </cell>
          <cell r="AH27">
            <v>19490608.606110722</v>
          </cell>
          <cell r="AJ27">
            <v>1</v>
          </cell>
        </row>
        <row r="28">
          <cell r="N28">
            <v>12000</v>
          </cell>
          <cell r="O28">
            <v>0.81035277602023981</v>
          </cell>
          <cell r="Q28">
            <v>34812.572607118505</v>
          </cell>
          <cell r="AG28">
            <v>138.61620851489872</v>
          </cell>
          <cell r="AH28">
            <v>16633945.021787845</v>
          </cell>
          <cell r="AJ28">
            <v>1</v>
          </cell>
        </row>
        <row r="29">
          <cell r="N29">
            <v>12000</v>
          </cell>
          <cell r="O29">
            <v>0.79771332586552901</v>
          </cell>
          <cell r="Q29">
            <v>25502.504431430487</v>
          </cell>
          <cell r="AG29">
            <v>108.61492809720498</v>
          </cell>
          <cell r="AH29">
            <v>13033791.371664597</v>
          </cell>
          <cell r="AJ29">
            <v>1</v>
          </cell>
        </row>
        <row r="30">
          <cell r="N30">
            <v>12000</v>
          </cell>
          <cell r="O30">
            <v>0.78423149216909915</v>
          </cell>
          <cell r="Q30">
            <v>13993.432372453892</v>
          </cell>
          <cell r="AG30">
            <v>71.601691495825619</v>
          </cell>
          <cell r="AH30">
            <v>8592202.9794990737</v>
          </cell>
          <cell r="AJ30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"/>
  <sheetViews>
    <sheetView showGridLines="0" topLeftCell="A7" zoomScale="85" zoomScaleNormal="85" workbookViewId="0">
      <selection activeCell="I10" sqref="I10"/>
    </sheetView>
  </sheetViews>
  <sheetFormatPr baseColWidth="10" defaultColWidth="0" defaultRowHeight="0" customHeight="1" zeroHeight="1" x14ac:dyDescent="0.25"/>
  <cols>
    <col min="1" max="1" width="5.140625" customWidth="1"/>
    <col min="2" max="7" width="11" customWidth="1"/>
    <col min="8" max="11" width="11.42578125" style="1" customWidth="1"/>
    <col min="12" max="12" width="11.42578125" style="2" customWidth="1"/>
    <col min="13" max="13" width="7.42578125" style="1" customWidth="1"/>
    <col min="14" max="14" width="28.28515625" style="1" customWidth="1"/>
    <col min="15" max="15" width="11.42578125" style="1" customWidth="1"/>
    <col min="16" max="17" width="11.42578125" hidden="1" customWidth="1"/>
  </cols>
  <sheetData>
    <row r="1" spans="2:13" ht="28.5" customHeight="1" x14ac:dyDescent="0.25"/>
    <row r="2" spans="2:13" ht="28.5" customHeight="1" thickBot="1" x14ac:dyDescent="0.3">
      <c r="B2" s="3"/>
      <c r="C2" s="3"/>
      <c r="D2" s="3"/>
      <c r="E2" s="3"/>
      <c r="F2" s="3"/>
      <c r="G2" s="3"/>
      <c r="I2" s="4" t="s">
        <v>0</v>
      </c>
      <c r="M2" s="5" t="s">
        <v>1</v>
      </c>
    </row>
    <row r="3" spans="2:13" ht="36.75" customHeight="1" x14ac:dyDescent="0.25">
      <c r="B3" s="6"/>
      <c r="C3" s="6"/>
      <c r="D3" s="6"/>
      <c r="G3" s="6"/>
      <c r="I3" s="7">
        <f>alpha</f>
        <v>1.4999999999999999E-2</v>
      </c>
      <c r="M3" s="5" t="s">
        <v>2</v>
      </c>
    </row>
    <row r="4" spans="2:13" ht="36.75" customHeight="1" x14ac:dyDescent="0.25">
      <c r="B4" s="8"/>
      <c r="C4" s="8"/>
      <c r="D4" s="8"/>
      <c r="G4" s="8"/>
      <c r="I4" s="9">
        <f>beta</f>
        <v>0.06</v>
      </c>
    </row>
    <row r="5" spans="2:13" ht="36.75" customHeight="1" x14ac:dyDescent="0.25">
      <c r="B5" s="8"/>
      <c r="C5" s="8"/>
      <c r="D5" s="8"/>
      <c r="G5" s="8"/>
      <c r="I5" s="9">
        <f>gamma</f>
        <v>3</v>
      </c>
      <c r="L5" s="10" t="s">
        <v>3</v>
      </c>
      <c r="M5" s="11">
        <v>1</v>
      </c>
    </row>
    <row r="6" spans="2:13" ht="36.75" customHeight="1" x14ac:dyDescent="0.25">
      <c r="B6" s="8"/>
      <c r="C6" s="12"/>
      <c r="D6" s="12"/>
      <c r="G6" s="8"/>
      <c r="I6" s="9">
        <f>rho</f>
        <v>0.5</v>
      </c>
      <c r="L6" s="10"/>
      <c r="M6" s="11">
        <v>3</v>
      </c>
    </row>
    <row r="7" spans="2:13" ht="36.75" customHeight="1" x14ac:dyDescent="0.25">
      <c r="B7" s="8"/>
      <c r="C7" s="12"/>
      <c r="D7" s="12"/>
      <c r="E7" s="8"/>
      <c r="F7" s="8"/>
      <c r="G7" s="8"/>
      <c r="I7" s="9">
        <f>X_t</f>
        <v>5</v>
      </c>
      <c r="L7" s="10"/>
      <c r="M7" s="11">
        <v>5</v>
      </c>
    </row>
    <row r="8" spans="2:13" ht="36.75" customHeight="1" x14ac:dyDescent="0.25">
      <c r="B8" s="8"/>
      <c r="C8" s="12"/>
      <c r="D8" s="12"/>
      <c r="E8" s="8"/>
      <c r="F8" s="8"/>
      <c r="G8" s="8"/>
      <c r="I8" s="9">
        <f>alpha^2</f>
        <v>2.2499999999999999E-4</v>
      </c>
      <c r="L8" s="10"/>
      <c r="M8" s="11">
        <v>2</v>
      </c>
    </row>
    <row r="9" spans="2:13" ht="36.75" customHeight="1" x14ac:dyDescent="3.7">
      <c r="B9" s="8"/>
      <c r="C9" s="13"/>
      <c r="D9" s="12"/>
      <c r="E9" s="8"/>
      <c r="F9" s="8"/>
      <c r="G9" s="8"/>
      <c r="I9" s="9">
        <f>X_3^2</f>
        <v>25</v>
      </c>
    </row>
    <row r="10" spans="2:13" ht="36.75" customHeight="1" x14ac:dyDescent="0.25">
      <c r="B10" s="8"/>
      <c r="C10" s="8"/>
      <c r="D10" s="12"/>
      <c r="E10" s="8"/>
      <c r="F10" s="8"/>
      <c r="G10" s="8"/>
      <c r="I10" s="9" t="e">
        <f>LN(X_t)</f>
        <v>#VALUE!</v>
      </c>
      <c r="M10" s="11">
        <v>1.4999999999999999E-2</v>
      </c>
    </row>
    <row r="11" spans="2:13" ht="39.75" customHeight="1" x14ac:dyDescent="0.25">
      <c r="B11" s="8"/>
      <c r="C11" s="12"/>
      <c r="D11" s="12"/>
      <c r="E11" s="8"/>
      <c r="F11" s="8"/>
      <c r="G11" s="8"/>
      <c r="I11" s="9">
        <f>SUM(X_t)</f>
        <v>11</v>
      </c>
      <c r="M11" s="11">
        <v>0.06</v>
      </c>
    </row>
    <row r="12" spans="2:13" ht="33" customHeight="1" x14ac:dyDescent="3.7">
      <c r="B12" s="8"/>
      <c r="C12" s="13"/>
      <c r="D12" s="12"/>
      <c r="E12" s="8"/>
      <c r="F12" s="8"/>
      <c r="G12" s="8"/>
      <c r="I12" s="9">
        <f>beta*X_2</f>
        <v>0.18</v>
      </c>
      <c r="M12" s="11">
        <v>3</v>
      </c>
    </row>
    <row r="13" spans="2:13" ht="41.25" customHeight="1" x14ac:dyDescent="0.25">
      <c r="B13" s="8"/>
      <c r="C13" s="12"/>
      <c r="D13" s="12"/>
      <c r="E13" s="8"/>
      <c r="F13" s="8"/>
      <c r="G13" s="8"/>
      <c r="I13" s="9">
        <f>1/(1+rho)</f>
        <v>0.66666666666666663</v>
      </c>
      <c r="M13" s="11">
        <v>0.5</v>
      </c>
    </row>
    <row r="14" spans="2:13" ht="35.25" customHeight="1" x14ac:dyDescent="3.7">
      <c r="D14" s="14"/>
    </row>
    <row r="15" spans="2:13" ht="35.25" hidden="1" customHeight="1" x14ac:dyDescent="0.25">
      <c r="C15" s="15"/>
      <c r="D15" s="15"/>
    </row>
    <row r="16" spans="2:13" ht="35.25" hidden="1" customHeight="1" x14ac:dyDescent="0.25"/>
  </sheetData>
  <sheetProtection sheet="1" objects="1" scenarios="1" selectLockedCells="1"/>
  <mergeCells count="1">
    <mergeCell ref="L5:L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37"/>
  <sheetViews>
    <sheetView showGridLines="0" tabSelected="1" zoomScale="85" zoomScaleNormal="85" workbookViewId="0">
      <selection activeCell="C29" sqref="C29"/>
    </sheetView>
  </sheetViews>
  <sheetFormatPr baseColWidth="10" defaultRowHeight="15.75" customHeight="1" x14ac:dyDescent="0.25"/>
  <cols>
    <col min="1" max="1" width="4" style="19" customWidth="1"/>
    <col min="2" max="2" width="6.5703125" style="19" customWidth="1"/>
    <col min="3" max="3" width="8.140625" style="19" customWidth="1"/>
    <col min="4" max="4" width="8.28515625" style="19" customWidth="1"/>
    <col min="5" max="5" width="4" style="19" customWidth="1"/>
    <col min="6" max="10" width="8.28515625" style="19" customWidth="1"/>
    <col min="11" max="11" width="4" style="19" customWidth="1"/>
    <col min="12" max="12" width="11.42578125" style="19"/>
    <col min="13" max="15" width="11.7109375" style="19" customWidth="1"/>
    <col min="16" max="16" width="4" style="19" customWidth="1"/>
    <col min="17" max="18" width="15.140625" style="19" hidden="1" customWidth="1"/>
    <col min="19" max="19" width="11.42578125" style="19"/>
    <col min="20" max="20" width="13.28515625" style="19" bestFit="1" customWidth="1"/>
    <col min="21" max="16384" width="11.42578125" style="19"/>
  </cols>
  <sheetData>
    <row r="2" spans="2:18" ht="27.75" customHeight="1" thickBot="1" x14ac:dyDescent="0.3">
      <c r="B2" s="16" t="s">
        <v>4</v>
      </c>
      <c r="C2" s="16"/>
      <c r="D2" s="16"/>
      <c r="E2" s="17"/>
      <c r="F2" s="16" t="s">
        <v>5</v>
      </c>
      <c r="G2" s="16"/>
      <c r="H2" s="16"/>
      <c r="I2" s="16"/>
      <c r="J2" s="16"/>
      <c r="K2" s="17"/>
      <c r="L2" s="16" t="s">
        <v>6</v>
      </c>
      <c r="M2" s="18"/>
      <c r="N2" s="18"/>
      <c r="O2" s="18"/>
      <c r="P2" s="18"/>
      <c r="Q2" s="18"/>
      <c r="R2" s="18"/>
    </row>
    <row r="3" spans="2:18" ht="15.75" customHeight="1" x14ac:dyDescent="0.25">
      <c r="L3" s="20" t="s">
        <v>7</v>
      </c>
      <c r="M3" s="20" t="s">
        <v>8</v>
      </c>
      <c r="N3" s="20" t="s">
        <v>9</v>
      </c>
      <c r="O3" s="20" t="s">
        <v>10</v>
      </c>
      <c r="Q3" s="21" t="s">
        <v>11</v>
      </c>
      <c r="R3" s="21"/>
    </row>
    <row r="4" spans="2:18" ht="30" x14ac:dyDescent="0.25">
      <c r="B4" s="22" t="s">
        <v>12</v>
      </c>
      <c r="C4" s="22"/>
      <c r="D4" s="23"/>
      <c r="L4" s="24" t="s">
        <v>13</v>
      </c>
      <c r="M4" s="24" t="s">
        <v>14</v>
      </c>
      <c r="N4" s="24" t="s">
        <v>15</v>
      </c>
      <c r="O4" s="24" t="s">
        <v>16</v>
      </c>
      <c r="P4" s="25"/>
      <c r="Q4" s="26" t="s">
        <v>17</v>
      </c>
      <c r="R4" s="26" t="s">
        <v>18</v>
      </c>
    </row>
    <row r="5" spans="2:18" ht="15.75" customHeight="1" x14ac:dyDescent="0.25">
      <c r="B5" s="27"/>
      <c r="C5" s="28" t="s">
        <v>19</v>
      </c>
      <c r="D5" s="29">
        <f>1/(1+delta)</f>
        <v>0.7142857142857143</v>
      </c>
      <c r="L5" s="30">
        <v>0</v>
      </c>
      <c r="M5" s="31">
        <v>28.707652534287256</v>
      </c>
      <c r="N5" s="31">
        <v>30</v>
      </c>
      <c r="O5" s="31">
        <f t="shared" ref="O5:O30" si="0">(beta^t)*LN(C_t)</f>
        <v>3.3571637260491016</v>
      </c>
      <c r="Q5" s="32">
        <f t="shared" ref="Q5:Q30" si="1">C_t/((1+rho)^t)</f>
        <v>28.707652534287256</v>
      </c>
      <c r="R5" s="32">
        <f t="shared" ref="R5:R30" si="2">Y_t/((1+rho)^t)</f>
        <v>30</v>
      </c>
    </row>
    <row r="6" spans="2:18" ht="15.75" customHeight="1" x14ac:dyDescent="0.25">
      <c r="B6" s="33"/>
      <c r="C6" s="34"/>
      <c r="D6" s="35"/>
      <c r="L6" s="36">
        <v>1</v>
      </c>
      <c r="M6" s="31">
        <v>29.301601821773978</v>
      </c>
      <c r="N6" s="31">
        <f t="shared" ref="N6:N30" si="3">+N5</f>
        <v>30</v>
      </c>
      <c r="O6" s="31">
        <f t="shared" si="0"/>
        <v>2.4126015601527198</v>
      </c>
      <c r="Q6" s="32">
        <f t="shared" si="1"/>
        <v>20.069590288886285</v>
      </c>
      <c r="R6" s="32">
        <f t="shared" si="2"/>
        <v>20.547945205479454</v>
      </c>
    </row>
    <row r="7" spans="2:18" ht="15.75" customHeight="1" x14ac:dyDescent="0.25">
      <c r="C7" s="37"/>
      <c r="L7" s="36">
        <v>2</v>
      </c>
      <c r="M7" s="31">
        <v>29.907844130302966</v>
      </c>
      <c r="N7" s="31">
        <f t="shared" si="3"/>
        <v>30</v>
      </c>
      <c r="O7" s="31">
        <f t="shared" si="0"/>
        <v>1.7337350976965109</v>
      </c>
      <c r="Q7" s="32">
        <f t="shared" si="1"/>
        <v>14.030701881358121</v>
      </c>
      <c r="R7" s="32">
        <f t="shared" si="2"/>
        <v>14.073935072246202</v>
      </c>
    </row>
    <row r="8" spans="2:18" ht="15.75" customHeight="1" x14ac:dyDescent="0.25">
      <c r="B8" s="22" t="s">
        <v>20</v>
      </c>
      <c r="C8" s="38"/>
      <c r="D8" s="23"/>
      <c r="L8" s="36">
        <v>3</v>
      </c>
      <c r="M8" s="31">
        <v>30.526628618053195</v>
      </c>
      <c r="N8" s="31">
        <f t="shared" si="3"/>
        <v>30</v>
      </c>
      <c r="O8" s="31">
        <f t="shared" si="0"/>
        <v>1.2458452522428183</v>
      </c>
      <c r="Q8" s="32">
        <f t="shared" si="1"/>
        <v>9.8088992955491658</v>
      </c>
      <c r="R8" s="32">
        <f t="shared" si="2"/>
        <v>9.6396815563330147</v>
      </c>
    </row>
    <row r="9" spans="2:18" ht="15.75" customHeight="1" x14ac:dyDescent="0.25">
      <c r="B9" s="39">
        <v>12</v>
      </c>
      <c r="C9" s="28" t="s">
        <v>21</v>
      </c>
      <c r="D9" s="29">
        <f>+'[1]Modelo (1)'!delta</f>
        <v>0.4</v>
      </c>
      <c r="L9" s="36">
        <v>4</v>
      </c>
      <c r="M9" s="31">
        <v>31.158211065046473</v>
      </c>
      <c r="N9" s="31">
        <f t="shared" si="3"/>
        <v>30</v>
      </c>
      <c r="O9" s="31">
        <f t="shared" si="0"/>
        <v>0.89522017078600269</v>
      </c>
      <c r="Q9" s="32">
        <f t="shared" si="1"/>
        <v>6.8574254002753383</v>
      </c>
      <c r="R9" s="32">
        <f t="shared" si="2"/>
        <v>6.602521613926724</v>
      </c>
    </row>
    <row r="10" spans="2:18" ht="15.75" customHeight="1" x14ac:dyDescent="0.25">
      <c r="B10" s="33"/>
      <c r="C10" s="34"/>
      <c r="D10" s="35"/>
      <c r="L10" s="36">
        <v>5</v>
      </c>
      <c r="M10" s="31">
        <v>31.802863960055355</v>
      </c>
      <c r="N10" s="31">
        <f t="shared" si="3"/>
        <v>30</v>
      </c>
      <c r="O10" s="31">
        <f t="shared" si="0"/>
        <v>0.64325064470306015</v>
      </c>
      <c r="Q10" s="32">
        <f t="shared" si="1"/>
        <v>4.7940433032200165</v>
      </c>
      <c r="R10" s="32">
        <f t="shared" si="2"/>
        <v>4.5222750780320027</v>
      </c>
    </row>
    <row r="11" spans="2:18" ht="15.75" customHeight="1" x14ac:dyDescent="0.25">
      <c r="C11" s="37"/>
      <c r="L11" s="36">
        <v>6</v>
      </c>
      <c r="M11" s="31">
        <v>32.460853336854683</v>
      </c>
      <c r="N11" s="31">
        <f t="shared" si="3"/>
        <v>30</v>
      </c>
      <c r="O11" s="31">
        <f t="shared" si="0"/>
        <v>0.46218450255301813</v>
      </c>
      <c r="Q11" s="32">
        <f t="shared" si="1"/>
        <v>3.3515275812079892</v>
      </c>
      <c r="R11" s="32">
        <f t="shared" si="2"/>
        <v>3.097448683583564</v>
      </c>
    </row>
    <row r="12" spans="2:18" ht="15.75" customHeight="1" x14ac:dyDescent="0.25">
      <c r="B12" s="22" t="s">
        <v>22</v>
      </c>
      <c r="C12" s="38"/>
      <c r="D12" s="23"/>
      <c r="L12" s="36">
        <v>7</v>
      </c>
      <c r="M12" s="31">
        <v>33.132456901787158</v>
      </c>
      <c r="N12" s="31">
        <f t="shared" si="3"/>
        <v>30</v>
      </c>
      <c r="O12" s="31">
        <f t="shared" si="0"/>
        <v>0.33207447244977689</v>
      </c>
      <c r="Q12" s="32">
        <f t="shared" si="1"/>
        <v>2.3430613016970274</v>
      </c>
      <c r="R12" s="32">
        <f t="shared" si="2"/>
        <v>2.1215401942353176</v>
      </c>
    </row>
    <row r="13" spans="2:18" ht="15.75" customHeight="1" x14ac:dyDescent="0.25">
      <c r="B13" s="39">
        <v>21</v>
      </c>
      <c r="C13" s="28" t="s">
        <v>23</v>
      </c>
      <c r="D13" s="40">
        <f>+'[1]Modelo (1)'!rho</f>
        <v>0.46</v>
      </c>
      <c r="L13" s="36">
        <v>8</v>
      </c>
      <c r="M13" s="31">
        <v>33.817953987725673</v>
      </c>
      <c r="N13" s="31">
        <f t="shared" si="3"/>
        <v>30</v>
      </c>
      <c r="O13" s="31">
        <f t="shared" si="0"/>
        <v>0.23858368038541636</v>
      </c>
      <c r="Q13" s="32">
        <f t="shared" si="1"/>
        <v>1.6380399240127985</v>
      </c>
      <c r="R13" s="32">
        <f t="shared" si="2"/>
        <v>1.453109722078985</v>
      </c>
    </row>
    <row r="14" spans="2:18" ht="15.75" customHeight="1" x14ac:dyDescent="0.25">
      <c r="B14" s="33"/>
      <c r="C14" s="34"/>
      <c r="D14" s="41"/>
      <c r="L14" s="36">
        <v>9</v>
      </c>
      <c r="M14" s="31">
        <v>34.517638461390106</v>
      </c>
      <c r="N14" s="31">
        <f t="shared" si="3"/>
        <v>30</v>
      </c>
      <c r="O14" s="31">
        <f t="shared" si="0"/>
        <v>0.17140808450622863</v>
      </c>
      <c r="Q14" s="32">
        <f t="shared" si="1"/>
        <v>1.1451579002614947</v>
      </c>
      <c r="R14" s="32">
        <f t="shared" si="2"/>
        <v>0.9952806315609487</v>
      </c>
    </row>
    <row r="15" spans="2:18" ht="15.75" customHeight="1" x14ac:dyDescent="0.25">
      <c r="L15" s="36">
        <v>10</v>
      </c>
      <c r="M15" s="31">
        <v>35.231803415263911</v>
      </c>
      <c r="N15" s="31">
        <f t="shared" si="3"/>
        <v>30</v>
      </c>
      <c r="O15" s="31">
        <f t="shared" si="0"/>
        <v>0.12314232872411612</v>
      </c>
      <c r="Q15" s="32">
        <f t="shared" si="1"/>
        <v>0.80058291219577749</v>
      </c>
      <c r="R15" s="32">
        <f t="shared" si="2"/>
        <v>0.68169906271297853</v>
      </c>
    </row>
    <row r="16" spans="2:18" ht="15.75" customHeight="1" x14ac:dyDescent="0.25">
      <c r="L16" s="36">
        <v>11</v>
      </c>
      <c r="M16" s="31">
        <v>35.960734107155552</v>
      </c>
      <c r="N16" s="31">
        <f t="shared" si="3"/>
        <v>30</v>
      </c>
      <c r="O16" s="31">
        <f t="shared" si="0"/>
        <v>8.8464501097053616E-2</v>
      </c>
      <c r="Q16" s="32">
        <f t="shared" si="1"/>
        <v>0.55968946884289006</v>
      </c>
      <c r="R16" s="32">
        <f t="shared" si="2"/>
        <v>0.46691716624176621</v>
      </c>
    </row>
    <row r="17" spans="12:20" ht="15.75" customHeight="1" x14ac:dyDescent="0.25">
      <c r="L17" s="36">
        <v>12</v>
      </c>
      <c r="M17" s="31">
        <v>36.704741609490256</v>
      </c>
      <c r="N17" s="31">
        <f t="shared" si="3"/>
        <v>30</v>
      </c>
      <c r="O17" s="31">
        <f t="shared" si="0"/>
        <v>6.3550137835497941E-2</v>
      </c>
      <c r="Q17" s="32">
        <f t="shared" si="1"/>
        <v>0.39128022693925657</v>
      </c>
      <c r="R17" s="32">
        <f t="shared" si="2"/>
        <v>0.31980627824778513</v>
      </c>
    </row>
    <row r="18" spans="12:20" ht="15.75" customHeight="1" x14ac:dyDescent="0.25">
      <c r="L18" s="36">
        <v>13</v>
      </c>
      <c r="M18" s="31">
        <v>37.46415819903126</v>
      </c>
      <c r="N18" s="31">
        <f t="shared" si="3"/>
        <v>30</v>
      </c>
      <c r="O18" s="31">
        <f t="shared" si="0"/>
        <v>4.5650967030781905E-2</v>
      </c>
      <c r="Q18" s="32">
        <f t="shared" si="1"/>
        <v>0.27354504569220162</v>
      </c>
      <c r="R18" s="32">
        <f t="shared" si="2"/>
        <v>0.2190453960601268</v>
      </c>
    </row>
    <row r="19" spans="12:20" ht="15.75" customHeight="1" x14ac:dyDescent="0.25">
      <c r="L19" s="36">
        <v>14</v>
      </c>
      <c r="M19" s="31">
        <v>38.239272685091592</v>
      </c>
      <c r="N19" s="31">
        <f t="shared" si="3"/>
        <v>30</v>
      </c>
      <c r="O19" s="31">
        <f t="shared" si="0"/>
        <v>3.2792124100211845E-2</v>
      </c>
      <c r="Q19" s="32">
        <f t="shared" si="1"/>
        <v>0.19123599612687392</v>
      </c>
      <c r="R19" s="32">
        <f t="shared" si="2"/>
        <v>0.15003109319186769</v>
      </c>
    </row>
    <row r="20" spans="12:20" ht="15.75" customHeight="1" x14ac:dyDescent="0.25">
      <c r="L20" s="36">
        <v>15</v>
      </c>
      <c r="M20" s="31">
        <v>39.030458530275048</v>
      </c>
      <c r="N20" s="31">
        <f t="shared" si="3"/>
        <v>30</v>
      </c>
      <c r="O20" s="31">
        <f t="shared" si="0"/>
        <v>2.3554587565875772E-2</v>
      </c>
      <c r="Q20" s="32">
        <f t="shared" si="1"/>
        <v>0.13369366121180418</v>
      </c>
      <c r="R20" s="32">
        <f t="shared" si="2"/>
        <v>0.10276102273415595</v>
      </c>
    </row>
    <row r="21" spans="12:20" ht="15.75" customHeight="1" x14ac:dyDescent="0.25">
      <c r="L21" s="36">
        <v>16</v>
      </c>
      <c r="M21" s="31">
        <v>39.837985045039758</v>
      </c>
      <c r="N21" s="31">
        <f t="shared" si="3"/>
        <v>30</v>
      </c>
      <c r="O21" s="31">
        <f t="shared" si="0"/>
        <v>1.6918731872212316E-2</v>
      </c>
      <c r="Q21" s="32">
        <f t="shared" si="1"/>
        <v>9.3465572760189394E-2</v>
      </c>
      <c r="R21" s="32">
        <f t="shared" si="2"/>
        <v>7.0384262146682169E-2</v>
      </c>
    </row>
    <row r="22" spans="12:20" ht="15.75" customHeight="1" x14ac:dyDescent="0.25">
      <c r="L22" s="36">
        <v>17</v>
      </c>
      <c r="M22" s="31">
        <v>40.662215157554094</v>
      </c>
      <c r="N22" s="31">
        <f t="shared" si="3"/>
        <v>30</v>
      </c>
      <c r="O22" s="31">
        <f t="shared" si="0"/>
        <v>1.2151969933064478E-2</v>
      </c>
      <c r="Q22" s="32">
        <f t="shared" si="1"/>
        <v>6.5342009386166217E-2</v>
      </c>
      <c r="R22" s="32">
        <f t="shared" si="2"/>
        <v>4.8208398730604222E-2</v>
      </c>
    </row>
    <row r="23" spans="12:20" ht="15.75" customHeight="1" x14ac:dyDescent="0.25">
      <c r="L23" s="36">
        <v>18</v>
      </c>
      <c r="M23" s="31">
        <v>41.503514938851417</v>
      </c>
      <c r="N23" s="31">
        <f t="shared" si="3"/>
        <v>30</v>
      </c>
      <c r="O23" s="31">
        <f t="shared" si="0"/>
        <v>8.7279519334854012E-3</v>
      </c>
      <c r="Q23" s="32">
        <f t="shared" si="1"/>
        <v>4.5680776184788545E-2</v>
      </c>
      <c r="R23" s="32">
        <f t="shared" si="2"/>
        <v>3.3019451185345362E-2</v>
      </c>
    </row>
    <row r="24" spans="12:20" ht="15.75" customHeight="1" x14ac:dyDescent="0.25">
      <c r="L24" s="36">
        <v>19</v>
      </c>
      <c r="M24" s="31">
        <v>42.362186465236668</v>
      </c>
      <c r="N24" s="31">
        <f t="shared" si="3"/>
        <v>30</v>
      </c>
      <c r="O24" s="31">
        <f t="shared" si="0"/>
        <v>6.2685167310849773E-3</v>
      </c>
      <c r="Q24" s="32">
        <f t="shared" si="1"/>
        <v>3.1935528495282653E-2</v>
      </c>
      <c r="R24" s="32">
        <f t="shared" si="2"/>
        <v>2.2616062455716002E-2</v>
      </c>
    </row>
    <row r="25" spans="12:20" ht="15.75" customHeight="1" x14ac:dyDescent="0.25">
      <c r="L25" s="36">
        <v>20</v>
      </c>
      <c r="M25" s="31">
        <v>43.238664278777158</v>
      </c>
      <c r="N25" s="31">
        <f t="shared" si="3"/>
        <v>30</v>
      </c>
      <c r="O25" s="31">
        <f t="shared" si="0"/>
        <v>4.5019883374853593E-3</v>
      </c>
      <c r="Q25" s="32">
        <f t="shared" si="1"/>
        <v>2.2326217621702303E-2</v>
      </c>
      <c r="R25" s="32">
        <f t="shared" si="2"/>
        <v>1.5490453736791785E-2</v>
      </c>
    </row>
    <row r="26" spans="12:20" ht="15.75" customHeight="1" x14ac:dyDescent="0.25">
      <c r="L26" s="36">
        <v>21</v>
      </c>
      <c r="M26" s="31">
        <v>44.133319157717757</v>
      </c>
      <c r="N26" s="31">
        <f t="shared" si="3"/>
        <v>30</v>
      </c>
      <c r="O26" s="31">
        <f t="shared" si="0"/>
        <v>3.233189913789054E-3</v>
      </c>
      <c r="Q26" s="32">
        <f t="shared" si="1"/>
        <v>1.5608336499171085E-2</v>
      </c>
      <c r="R26" s="32">
        <f t="shared" si="2"/>
        <v>1.0609899819720402E-2</v>
      </c>
    </row>
    <row r="27" spans="12:20" ht="15.75" customHeight="1" x14ac:dyDescent="0.25">
      <c r="L27" s="36">
        <v>22</v>
      </c>
      <c r="M27" s="31">
        <v>45.04616906370368</v>
      </c>
      <c r="N27" s="31">
        <f t="shared" si="3"/>
        <v>30</v>
      </c>
      <c r="O27" s="31">
        <f t="shared" si="0"/>
        <v>2.3219056262507192E-3</v>
      </c>
      <c r="Q27" s="32">
        <f t="shared" si="1"/>
        <v>1.0911765776896905E-2</v>
      </c>
      <c r="R27" s="32">
        <f t="shared" si="2"/>
        <v>7.267054671041372E-3</v>
      </c>
    </row>
    <row r="28" spans="12:20" ht="15.75" customHeight="1" x14ac:dyDescent="0.25">
      <c r="L28" s="36">
        <v>23</v>
      </c>
      <c r="M28" s="31">
        <v>45.978304615810679</v>
      </c>
      <c r="N28" s="31">
        <f t="shared" si="3"/>
        <v>30</v>
      </c>
      <c r="O28" s="31">
        <f t="shared" si="0"/>
        <v>1.6674251771996594E-3</v>
      </c>
      <c r="Q28" s="32">
        <f t="shared" si="1"/>
        <v>7.6284669708879009E-3</v>
      </c>
      <c r="R28" s="32">
        <f t="shared" si="2"/>
        <v>4.97743470619272E-3</v>
      </c>
    </row>
    <row r="29" spans="12:20" ht="15.75" customHeight="1" x14ac:dyDescent="0.25">
      <c r="L29" s="36">
        <v>24</v>
      </c>
      <c r="M29" s="31">
        <v>46.929515269486522</v>
      </c>
      <c r="N29" s="31">
        <f t="shared" si="3"/>
        <v>30</v>
      </c>
      <c r="O29" s="31">
        <f t="shared" si="0"/>
        <v>1.1973888244885004E-3</v>
      </c>
      <c r="Q29" s="32">
        <f t="shared" si="1"/>
        <v>5.333073014774964E-3</v>
      </c>
      <c r="R29" s="32">
        <f t="shared" si="2"/>
        <v>3.4092018535566578E-3</v>
      </c>
    </row>
    <row r="30" spans="12:20" ht="15.75" customHeight="1" x14ac:dyDescent="0.25">
      <c r="L30" s="36">
        <v>25</v>
      </c>
      <c r="M30" s="31">
        <v>47.900922882566071</v>
      </c>
      <c r="N30" s="31">
        <f t="shared" si="3"/>
        <v>30</v>
      </c>
      <c r="O30" s="31">
        <f t="shared" si="0"/>
        <v>8.5983073586778621E-4</v>
      </c>
      <c r="Q30" s="32">
        <f t="shared" si="1"/>
        <v>3.728399887632849E-3</v>
      </c>
      <c r="R30" s="32">
        <f t="shared" si="2"/>
        <v>2.33506976271004E-3</v>
      </c>
    </row>
    <row r="31" spans="12:20" ht="15.75" customHeight="1" x14ac:dyDescent="0.25">
      <c r="L31" s="30"/>
      <c r="M31" s="30"/>
      <c r="N31" s="30"/>
      <c r="O31" s="30"/>
      <c r="Q31" s="30"/>
      <c r="R31" s="30"/>
    </row>
    <row r="32" spans="12:20" ht="30" customHeight="1" x14ac:dyDescent="0.45">
      <c r="M32" s="42" t="s">
        <v>24</v>
      </c>
      <c r="N32" s="43">
        <f>SUM(U_t)*1000</f>
        <v>11927.070736963124</v>
      </c>
      <c r="O32" s="44"/>
      <c r="P32" s="45"/>
      <c r="Q32" s="46">
        <f>SUM(Q5:Q30)</f>
        <v>95.398086868361816</v>
      </c>
      <c r="R32" s="46">
        <f>SUM(R5:R30)</f>
        <v>95.212315065733279</v>
      </c>
      <c r="T32" s="47"/>
    </row>
    <row r="33" spans="13:15" ht="15.75" customHeight="1" x14ac:dyDescent="0.3">
      <c r="M33" s="42"/>
      <c r="N33" s="48"/>
    </row>
    <row r="34" spans="13:15" s="51" customFormat="1" ht="30" customHeight="1" x14ac:dyDescent="0.25">
      <c r="M34" s="49" t="s">
        <v>25</v>
      </c>
      <c r="N34" s="50">
        <f t="array" ref="N34">SUM(C_t/((1+rho)^t))</f>
        <v>95.398086868361816</v>
      </c>
    </row>
    <row r="35" spans="13:15" ht="15.75" customHeight="1" x14ac:dyDescent="0.3">
      <c r="M35" s="42"/>
      <c r="N35" s="52" t="s">
        <v>26</v>
      </c>
      <c r="O35" s="53">
        <f>N34-N36</f>
        <v>0.18577180262853688</v>
      </c>
    </row>
    <row r="36" spans="13:15" s="51" customFormat="1" ht="30" customHeight="1" x14ac:dyDescent="0.25">
      <c r="M36" s="54" t="s">
        <v>27</v>
      </c>
      <c r="N36" s="50">
        <f t="array" ref="N36">SUM(Y_t/((1+rho)^t))</f>
        <v>95.212315065733279</v>
      </c>
    </row>
    <row r="37" spans="13:15" ht="15.75" customHeight="1" x14ac:dyDescent="0.3">
      <c r="M37" s="55"/>
      <c r="N37" s="44"/>
    </row>
  </sheetData>
  <mergeCells count="6">
    <mergeCell ref="C5:C6"/>
    <mergeCell ref="D5:D6"/>
    <mergeCell ref="C9:C10"/>
    <mergeCell ref="D9:D10"/>
    <mergeCell ref="C13:C14"/>
    <mergeCell ref="D13:D1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Spinner 1">
              <controlPr defaultSize="0" autoPict="0">
                <anchor moveWithCells="1" sizeWithCells="1">
                  <from>
                    <xdr:col>1</xdr:col>
                    <xdr:colOff>161925</xdr:colOff>
                    <xdr:row>8</xdr:row>
                    <xdr:rowOff>47625</xdr:rowOff>
                  </from>
                  <to>
                    <xdr:col>1</xdr:col>
                    <xdr:colOff>409575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Spinner 2">
              <controlPr defaultSize="0" autoPict="0">
                <anchor moveWithCells="1" sizeWithCells="1">
                  <from>
                    <xdr:col>1</xdr:col>
                    <xdr:colOff>161925</xdr:colOff>
                    <xdr:row>12</xdr:row>
                    <xdr:rowOff>47625</xdr:rowOff>
                  </from>
                  <to>
                    <xdr:col>1</xdr:col>
                    <xdr:colOff>409575</xdr:colOff>
                    <xdr:row>13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Notación</vt:lpstr>
      <vt:lpstr>Modelo (2)</vt:lpstr>
      <vt:lpstr>alpha</vt:lpstr>
      <vt:lpstr>'Modelo (2)'!beta</vt:lpstr>
      <vt:lpstr>beta</vt:lpstr>
      <vt:lpstr>'Modelo (2)'!C_0</vt:lpstr>
      <vt:lpstr>'Modelo (2)'!C_t</vt:lpstr>
      <vt:lpstr>'Modelo (2)'!delta</vt:lpstr>
      <vt:lpstr>gamma</vt:lpstr>
      <vt:lpstr>Notación!OLE_LINK1</vt:lpstr>
      <vt:lpstr>'Modelo (2)'!rho</vt:lpstr>
      <vt:lpstr>rho</vt:lpstr>
      <vt:lpstr>'Modelo (2)'!t</vt:lpstr>
      <vt:lpstr>'Modelo (2)'!U_t</vt:lpstr>
      <vt:lpstr>X_1</vt:lpstr>
      <vt:lpstr>X_2</vt:lpstr>
      <vt:lpstr>X_3</vt:lpstr>
      <vt:lpstr>X_4</vt:lpstr>
      <vt:lpstr>X_t</vt:lpstr>
      <vt:lpstr>'Modelo (2)'!Y_t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BGC</dc:creator>
  <cp:lastModifiedBy>BGC</cp:lastModifiedBy>
  <dcterms:created xsi:type="dcterms:W3CDTF">2014-09-29T15:24:48Z</dcterms:created>
  <dcterms:modified xsi:type="dcterms:W3CDTF">2014-09-29T15:26:05Z</dcterms:modified>
</cp:coreProperties>
</file>