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715" windowHeight="9525"/>
  </bookViews>
  <sheets>
    <sheet name="Notación" sheetId="1" r:id="rId1"/>
    <sheet name="Modelo (3)" sheetId="2" r:id="rId2"/>
  </sheets>
  <externalReferences>
    <externalReference r:id="rId3"/>
  </externalReferences>
  <definedNames>
    <definedName name="alpha" localSheetId="1">[1]Notación!$M$10</definedName>
    <definedName name="alpha">Notación!$M$10</definedName>
    <definedName name="beta" localSheetId="1">'Modelo (3)'!$D$5</definedName>
    <definedName name="beta">Notación!$M$11</definedName>
    <definedName name="beta2">#REF!</definedName>
    <definedName name="C_0" localSheetId="1">'Modelo (3)'!$M$5</definedName>
    <definedName name="C_0_2">#REF!</definedName>
    <definedName name="C_t" localSheetId="1">'Modelo (3)'!$M$5:$M$19</definedName>
    <definedName name="C_t">'[1]Datos España'!$C$8:$C$22</definedName>
    <definedName name="C_tlag1">'[1]Modelo (1)'!#REF!</definedName>
    <definedName name="delta" localSheetId="1">'Modelo (3)'!$D$9</definedName>
    <definedName name="delta1">#REF!</definedName>
    <definedName name="delta2">#REF!</definedName>
    <definedName name="gamma" localSheetId="1">[1]Notación!$M$12</definedName>
    <definedName name="gamma">Notación!$M$12</definedName>
    <definedName name="K_i">'[1]Modelo (4)'!$D$19</definedName>
    <definedName name="K_t">'[1]Datos España'!$D$8:$D$22</definedName>
    <definedName name="K_tlag1">'[1]Modelo (1)'!#REF!</definedName>
    <definedName name="KD">#REF!</definedName>
    <definedName name="KD_t">'[1]Modelo (4)'!$AH$5:$AH$30</definedName>
    <definedName name="L_t">'[1]Modelo (4)'!$O$5:$O$30</definedName>
    <definedName name="lambda_0">'[1]Modelo (4)'!$D$22</definedName>
    <definedName name="LD">#REF!</definedName>
    <definedName name="LD_t">'[1]Modelo (4)'!$AG$5:$AG$30</definedName>
    <definedName name="LK_t">'[1]Modelo (4)'!$Q$5:$Q$30</definedName>
    <definedName name="M_t">'[1]Datos España'!$F$8:$F$22</definedName>
    <definedName name="NH">'[1]Modelo (4)'!$D$24</definedName>
    <definedName name="OLE_LINK1" localSheetId="0">Notación!$B$2</definedName>
    <definedName name="P">#REF!</definedName>
    <definedName name="P_t">'[1]Modelo (4)'!$AJ$5:$AJ$30</definedName>
    <definedName name="rho" localSheetId="1">'Modelo (3)'!$D$13</definedName>
    <definedName name="rho">Notación!$M$13</definedName>
    <definedName name="rho_1">#REF!</definedName>
    <definedName name="rho_2">#REF!</definedName>
    <definedName name="solver_adj" localSheetId="1" hidden="1">'Modelo (3)'!$B$9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'Modelo (3)'!$N$23</definedName>
    <definedName name="solver_lhs2" localSheetId="1" hidden="1">'Modelo (3)'!$N$25</definedName>
    <definedName name="solver_lin" localSheetId="1" hidden="1">2</definedName>
    <definedName name="solver_neg" localSheetId="1" hidden="1">2</definedName>
    <definedName name="solver_num" localSheetId="1" hidden="1">2</definedName>
    <definedName name="solver_nwt" localSheetId="1" hidden="1">1</definedName>
    <definedName name="solver_opt" localSheetId="1" hidden="1">'Modelo (3)'!$O$24</definedName>
    <definedName name="solver_pre" localSheetId="1" hidden="1">0.000001</definedName>
    <definedName name="solver_rel1" localSheetId="1" hidden="1">3</definedName>
    <definedName name="solver_rel2" localSheetId="1" hidden="1">3</definedName>
    <definedName name="solver_rhs1" localSheetId="1" hidden="1">0</definedName>
    <definedName name="solver_rhs2" localSheetId="1" hidden="1">0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t" localSheetId="1">'Modelo (3)'!$L$5:$L$19</definedName>
    <definedName name="theta_0">'[1]Modelo (4)'!$D$23</definedName>
    <definedName name="U_t" localSheetId="1">'Modelo (3)'!$O$5:$O$19</definedName>
    <definedName name="w_fixed">'[1]Modelo (4)'!$D$27</definedName>
    <definedName name="w_t">'[1]Modelo (4)'!$N$5:$N$30</definedName>
    <definedName name="X_1">Notación!$M$5</definedName>
    <definedName name="X_2" localSheetId="1">[1]Notación!$M$6</definedName>
    <definedName name="X_2">Notación!$M$6</definedName>
    <definedName name="X_3" localSheetId="1">[1]Notación!$M$7</definedName>
    <definedName name="X_3">Notación!$M$7</definedName>
    <definedName name="X_4">Notación!$M$8</definedName>
    <definedName name="X_t" localSheetId="1">[1]Notación!$M$5:$M$8</definedName>
    <definedName name="X_t">Notación!$M$5:$M$8</definedName>
    <definedName name="Y_0" localSheetId="1">'Modelo (3)'!$N$5</definedName>
    <definedName name="Y_0">'[1]Modelo (1)'!$N$5</definedName>
    <definedName name="Y_t" localSheetId="1">'Modelo (3)'!$N$5:$N$19</definedName>
    <definedName name="Y_t">'[1]Datos España'!$G$8:$G$22</definedName>
  </definedNames>
  <calcPr calcId="145621" concurrentCalc="0"/>
</workbook>
</file>

<file path=xl/calcChain.xml><?xml version="1.0" encoding="utf-8"?>
<calcChain xmlns="http://schemas.openxmlformats.org/spreadsheetml/2006/main">
  <c r="D9" i="2" l="1"/>
  <c r="D5" i="2"/>
  <c r="M5" i="2"/>
  <c r="D13" i="2"/>
  <c r="M19" i="2"/>
  <c r="O19" i="2"/>
  <c r="N19" i="2"/>
  <c r="M18" i="2"/>
  <c r="O18" i="2"/>
  <c r="N18" i="2"/>
  <c r="M17" i="2"/>
  <c r="O17" i="2"/>
  <c r="N17" i="2"/>
  <c r="M16" i="2"/>
  <c r="O16" i="2"/>
  <c r="N16" i="2"/>
  <c r="M15" i="2"/>
  <c r="O15" i="2"/>
  <c r="N15" i="2"/>
  <c r="M14" i="2"/>
  <c r="O14" i="2"/>
  <c r="N14" i="2"/>
  <c r="M13" i="2"/>
  <c r="O13" i="2"/>
  <c r="N13" i="2"/>
  <c r="M12" i="2"/>
  <c r="O12" i="2"/>
  <c r="N12" i="2"/>
  <c r="M11" i="2"/>
  <c r="O11" i="2"/>
  <c r="N11" i="2"/>
  <c r="M10" i="2"/>
  <c r="O10" i="2"/>
  <c r="N10" i="2"/>
  <c r="M9" i="2"/>
  <c r="O9" i="2"/>
  <c r="N9" i="2"/>
  <c r="M8" i="2"/>
  <c r="O8" i="2"/>
  <c r="N8" i="2"/>
  <c r="M7" i="2"/>
  <c r="O7" i="2"/>
  <c r="N7" i="2"/>
  <c r="M6" i="2"/>
  <c r="O6" i="2"/>
  <c r="N6" i="2"/>
  <c r="O5" i="2"/>
  <c r="N5" i="2"/>
  <c r="I13" i="1"/>
  <c r="I12" i="1"/>
  <c r="I11" i="1"/>
  <c r="I10" i="1"/>
  <c r="I9" i="1"/>
  <c r="I8" i="1"/>
  <c r="I7" i="1"/>
  <c r="I6" i="1"/>
  <c r="I5" i="1"/>
  <c r="I4" i="1"/>
  <c r="I3" i="1"/>
  <c r="N21" i="2" a="1"/>
  <c r="N21" i="2"/>
  <c r="N23" i="2" a="1"/>
  <c r="N23" i="2"/>
  <c r="N25" i="2" a="1"/>
  <c r="N25" i="2"/>
  <c r="O24" i="2"/>
</calcChain>
</file>

<file path=xl/sharedStrings.xml><?xml version="1.0" encoding="utf-8"?>
<sst xmlns="http://schemas.openxmlformats.org/spreadsheetml/2006/main" count="24" uniqueCount="24">
  <si>
    <t>Solución</t>
  </si>
  <si>
    <t>DNI:</t>
  </si>
  <si>
    <t>Apellidos y Nombre:</t>
  </si>
  <si>
    <r>
      <t>X</t>
    </r>
    <r>
      <rPr>
        <vertAlign val="subscript"/>
        <sz val="16"/>
        <color theme="1"/>
        <rFont val="Times New Roman"/>
        <family val="1"/>
      </rPr>
      <t>t</t>
    </r>
    <r>
      <rPr>
        <sz val="16"/>
        <color theme="1"/>
        <rFont val="Times New Roman"/>
        <family val="1"/>
      </rPr>
      <t xml:space="preserve"> =</t>
    </r>
  </si>
  <si>
    <t>PARÁMETROS</t>
  </si>
  <si>
    <t>GRÁFICOS</t>
  </si>
  <si>
    <t>EJERCICIO DE CALIBRACIÓN</t>
  </si>
  <si>
    <t>Tiempo</t>
  </si>
  <si>
    <t>Cosumo</t>
  </si>
  <si>
    <t>Renta</t>
  </si>
  <si>
    <t>Utilidad</t>
  </si>
  <si>
    <t>Descuento intertemporal</t>
  </si>
  <si>
    <r>
      <t xml:space="preserve">t </t>
    </r>
    <r>
      <rPr>
        <sz val="10"/>
        <color theme="4" tint="-0.499984740745262"/>
        <rFont val="Times New Roman"/>
        <family val="1"/>
      </rPr>
      <t>(0=1995)</t>
    </r>
  </si>
  <si>
    <r>
      <t>C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</si>
  <si>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Y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</si>
  <si>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U</t>
    </r>
    <r>
      <rPr>
        <vertAlign val="subscript"/>
        <sz val="16"/>
        <color theme="4" tint="-0.499984740745262"/>
        <rFont val="Times New Roman"/>
        <family val="1"/>
      </rPr>
      <t>t</t>
    </r>
  </si>
  <si>
    <t>b</t>
  </si>
  <si>
    <t>Tipo de interés subjetivo</t>
  </si>
  <si>
    <t>d</t>
  </si>
  <si>
    <t>r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</si>
  <si>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Symbol"/>
        <family val="1"/>
        <charset val="2"/>
      </rPr>
      <t>b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·ln(C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</si>
  <si>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C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</si>
  <si>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t>=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</si>
  <si>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Y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</si>
</sst>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sz val="11"/>
      <color rgb="FFC00000"/>
      <name val="Calibri"/>
      <family val="2"/>
      <scheme val="minor"/>
    </font>
    <font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 Math"/>
      <family val="1"/>
    </font>
    <font>
      <sz val="11"/>
      <color theme="4" tint="-0.499984740745262"/>
      <name val="Times New Roman"/>
      <family val="1"/>
    </font>
    <font>
      <sz val="12"/>
      <color theme="4" tint="-0.499984740745262"/>
      <name val="Times New Roman"/>
      <family val="1"/>
    </font>
    <font>
      <sz val="11"/>
      <color theme="1"/>
      <name val="Times New Roman"/>
      <family val="1"/>
    </font>
    <font>
      <i/>
      <sz val="11"/>
      <color theme="1" tint="0.14999847407452621"/>
      <name val="Times New Roman"/>
      <family val="1"/>
    </font>
    <font>
      <sz val="16"/>
      <color theme="4" tint="-0.499984740745262"/>
      <name val="Times New Roman"/>
      <family val="1"/>
    </font>
    <font>
      <sz val="10"/>
      <color theme="4" tint="-0.499984740745262"/>
      <name val="Times New Roman"/>
      <family val="1"/>
    </font>
    <font>
      <vertAlign val="subscript"/>
      <sz val="16"/>
      <color theme="4" tint="-0.499984740745262"/>
      <name val="Times New Roman"/>
      <family val="1"/>
    </font>
    <font>
      <b/>
      <i/>
      <sz val="11"/>
      <color theme="4" tint="-0.499984740745262"/>
      <name val="Times New Roman"/>
      <family val="1"/>
    </font>
    <font>
      <sz val="14"/>
      <color theme="4" tint="-0.499984740745262"/>
      <name val="Symbol"/>
      <family val="1"/>
      <charset val="2"/>
    </font>
    <font>
      <sz val="11"/>
      <color theme="1" tint="4.9989318521683403E-2"/>
      <name val="Times New Roman"/>
      <family val="1"/>
    </font>
    <font>
      <sz val="11"/>
      <color rgb="FFC00000"/>
      <name val="Times New Roman"/>
      <family val="1"/>
    </font>
    <font>
      <sz val="14"/>
      <color theme="1"/>
      <name val="Times New Roman"/>
      <family val="1"/>
    </font>
    <font>
      <sz val="14"/>
      <color theme="1" tint="0.14999847407452621"/>
      <name val="Times New Roman"/>
      <family val="1"/>
    </font>
    <font>
      <sz val="11"/>
      <color theme="0"/>
      <name val="Times New Roman"/>
      <family val="1"/>
    </font>
    <font>
      <b/>
      <sz val="18"/>
      <color theme="4" tint="-0.499984740745262"/>
      <name val="Symbol"/>
      <family val="1"/>
      <charset val="2"/>
    </font>
    <font>
      <b/>
      <vertAlign val="subscript"/>
      <sz val="18"/>
      <color theme="4" tint="-0.499984740745262"/>
      <name val="Times New Roman"/>
      <family val="1"/>
    </font>
    <font>
      <sz val="24"/>
      <color theme="4" tint="-0.499984740745262"/>
      <name val="Times New Roman"/>
      <family val="1"/>
    </font>
    <font>
      <sz val="16"/>
      <color theme="4" tint="-0.499984740745262"/>
      <name val="Symbol"/>
      <family val="1"/>
      <charset val="2"/>
    </font>
    <font>
      <vertAlign val="superscript"/>
      <sz val="16"/>
      <color theme="4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2" xfId="0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3" xfId="0" applyFont="1" applyBorder="1"/>
    <xf numFmtId="0" fontId="7" fillId="0" borderId="3" xfId="0" applyFont="1" applyBorder="1"/>
    <xf numFmtId="0" fontId="7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right" vertical="center" indent="2"/>
    </xf>
    <xf numFmtId="164" fontId="18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Continuous" vertical="center" wrapText="1"/>
    </xf>
    <xf numFmtId="0" fontId="21" fillId="0" borderId="5" xfId="0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4" xfId="0" applyNumberFormat="1" applyFont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/>
    </xf>
    <xf numFmtId="165" fontId="18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 indent="1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'[1]Datos España'!$B$8:$B$22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'Modelo (3)'!$M$5:$M$19</c:f>
              <c:numCache>
                <c:formatCode>0</c:formatCode>
                <c:ptCount val="15"/>
                <c:pt idx="0">
                  <c:v>349268</c:v>
                </c:pt>
                <c:pt idx="1">
                  <c:v>372871.81194906961</c:v>
                </c:pt>
                <c:pt idx="2">
                  <c:v>398070.78846668557</c:v>
                </c:pt>
                <c:pt idx="3">
                  <c:v>424972.73205552128</c:v>
                </c:pt>
                <c:pt idx="4">
                  <c:v>453692.73059796111</c:v>
                </c:pt>
                <c:pt idx="5">
                  <c:v>484353.64970791159</c:v>
                </c:pt>
                <c:pt idx="6">
                  <c:v>517086.65835614468</c:v>
                </c:pt>
                <c:pt idx="7">
                  <c:v>552031.79001782334</c:v>
                </c:pt>
                <c:pt idx="8">
                  <c:v>589338.54174282821</c:v>
                </c:pt>
                <c:pt idx="9">
                  <c:v>629166.51371173642</c:v>
                </c:pt>
                <c:pt idx="10">
                  <c:v>671686.09201350913</c:v>
                </c:pt>
                <c:pt idx="11">
                  <c:v>717079.17756584217</c:v>
                </c:pt>
                <c:pt idx="12">
                  <c:v>765539.96429654071</c:v>
                </c:pt>
                <c:pt idx="13">
                  <c:v>817275.76991501439</c:v>
                </c:pt>
                <c:pt idx="14">
                  <c:v>872507.92282797827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'[1]Datos España'!$B$8:$B$22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'[1]Datos España'!$C$8:$C$22</c:f>
              <c:numCache>
                <c:formatCode>General</c:formatCode>
                <c:ptCount val="15"/>
                <c:pt idx="0">
                  <c:v>349268</c:v>
                </c:pt>
                <c:pt idx="1">
                  <c:v>368474</c:v>
                </c:pt>
                <c:pt idx="2">
                  <c:v>388373</c:v>
                </c:pt>
                <c:pt idx="3">
                  <c:v>414158</c:v>
                </c:pt>
                <c:pt idx="4">
                  <c:v>444982</c:v>
                </c:pt>
                <c:pt idx="5">
                  <c:v>484359</c:v>
                </c:pt>
                <c:pt idx="6">
                  <c:v>518484</c:v>
                </c:pt>
                <c:pt idx="7">
                  <c:v>550490</c:v>
                </c:pt>
                <c:pt idx="8">
                  <c:v>587127</c:v>
                </c:pt>
                <c:pt idx="9">
                  <c:v>636835</c:v>
                </c:pt>
                <c:pt idx="10">
                  <c:v>688864</c:v>
                </c:pt>
                <c:pt idx="11">
                  <c:v>742132</c:v>
                </c:pt>
                <c:pt idx="12">
                  <c:v>797903</c:v>
                </c:pt>
                <c:pt idx="13">
                  <c:v>834229</c:v>
                </c:pt>
                <c:pt idx="14">
                  <c:v>819206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69568"/>
        <c:axId val="253070144"/>
      </c:scatterChart>
      <c:valAx>
        <c:axId val="253069568"/>
        <c:scaling>
          <c:orientation val="minMax"/>
          <c:max val="2009"/>
          <c:min val="1995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070144"/>
        <c:crosses val="autoZero"/>
        <c:crossBetween val="midCat"/>
        <c:majorUnit val="3"/>
      </c:valAx>
      <c:valAx>
        <c:axId val="253070144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MM de Euros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53069568"/>
        <c:crosses val="autoZero"/>
        <c:crossBetween val="midCat"/>
        <c:dispUnits>
          <c:builtInUnit val="tenThousands"/>
        </c:dispUnits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ca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 la Renta</a:t>
            </a:r>
          </a:p>
        </c:rich>
      </c:tx>
      <c:layout>
        <c:manualLayout>
          <c:xMode val="edge"/>
          <c:yMode val="edge"/>
          <c:x val="0.1346607142857138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8"/>
          <c:w val="0.72529960317460562"/>
          <c:h val="0.670203174603178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(3)'!$L$5:$L$19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'Modelo (3)'!$N$5:$N$19</c:f>
              <c:numCache>
                <c:formatCode>0</c:formatCode>
                <c:ptCount val="15"/>
                <c:pt idx="0">
                  <c:v>459563.15789473685</c:v>
                </c:pt>
                <c:pt idx="1">
                  <c:v>490620.80519614421</c:v>
                </c:pt>
                <c:pt idx="2">
                  <c:v>523777.35324563889</c:v>
                </c:pt>
                <c:pt idx="3">
                  <c:v>559174.6474414753</c:v>
                </c:pt>
                <c:pt idx="4">
                  <c:v>596964.11920784356</c:v>
                </c:pt>
                <c:pt idx="5">
                  <c:v>637307.4338261995</c:v>
                </c:pt>
                <c:pt idx="6">
                  <c:v>680377.18204755883</c:v>
                </c:pt>
                <c:pt idx="7">
                  <c:v>726357.61844450433</c:v>
                </c:pt>
                <c:pt idx="8">
                  <c:v>775445.449661616</c:v>
                </c:pt>
                <c:pt idx="9">
                  <c:v>827850.6759364953</c:v>
                </c:pt>
                <c:pt idx="10">
                  <c:v>883797.48949145933</c:v>
                </c:pt>
                <c:pt idx="11">
                  <c:v>943525.23363926599</c:v>
                </c:pt>
                <c:pt idx="12">
                  <c:v>1007289.4267059746</c:v>
                </c:pt>
                <c:pt idx="13">
                  <c:v>1075362.8551513348</c:v>
                </c:pt>
                <c:pt idx="14">
                  <c:v>1148036.7405631293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'Modelo (3)'!$L$5:$L$19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'[1]Datos España'!$G$8:$G$22</c:f>
              <c:numCache>
                <c:formatCode>General</c:formatCode>
                <c:ptCount val="15"/>
                <c:pt idx="0">
                  <c:v>447205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72448"/>
        <c:axId val="253073024"/>
      </c:scatterChart>
      <c:valAx>
        <c:axId val="253072448"/>
        <c:scaling>
          <c:orientation val="minMax"/>
          <c:max val="15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84"/>
              <c:y val="0.9269246031746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073024"/>
        <c:crosses val="autoZero"/>
        <c:crossBetween val="midCat"/>
        <c:majorUnit val="2"/>
      </c:valAx>
      <c:valAx>
        <c:axId val="25307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MM de Euros</a:t>
                </a:r>
              </a:p>
            </c:rich>
          </c:tx>
          <c:layout>
            <c:manualLayout>
              <c:xMode val="edge"/>
              <c:yMode val="edge"/>
              <c:x val="3.9715896691591996E-3"/>
              <c:y val="0.1461996638020293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53072448"/>
        <c:crosses val="autoZero"/>
        <c:crossBetween val="midCat"/>
        <c:dispUnits>
          <c:builtInUnit val="tenThousands"/>
        </c:dispUnits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ca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$B$9" inc="5" max="999" min="1" page="10" val="21"/>
</file>

<file path=xl/ctrlProps/ctrlProp2.xml><?xml version="1.0" encoding="utf-8"?>
<formControlPr xmlns="http://schemas.microsoft.com/office/spreadsheetml/2009/9/main" objectType="Spin" dx="16" fmlaLink="$B$13" inc="5" max="999" min="1" page="10" val="9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41462</xdr:rowOff>
    </xdr:from>
    <xdr:to>
      <xdr:col>7</xdr:col>
      <xdr:colOff>28575</xdr:colOff>
      <xdr:row>13</xdr:row>
      <xdr:rowOff>296396</xdr:rowOff>
    </xdr:to>
    <xdr:pic>
      <xdr:nvPicPr>
        <xdr:cNvPr id="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0103"/>
        <a:stretch>
          <a:fillRect/>
        </a:stretch>
      </xdr:blipFill>
      <xdr:spPr bwMode="auto">
        <a:xfrm>
          <a:off x="342900" y="403412"/>
          <a:ext cx="4429125" cy="5798484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44824</xdr:colOff>
      <xdr:row>4</xdr:row>
      <xdr:rowOff>6724</xdr:rowOff>
    </xdr:from>
    <xdr:to>
      <xdr:col>12</xdr:col>
      <xdr:colOff>123265</xdr:colOff>
      <xdr:row>7</xdr:row>
      <xdr:rowOff>454958</xdr:rowOff>
    </xdr:to>
    <xdr:sp macro="" textlink="">
      <xdr:nvSpPr>
        <xdr:cNvPr id="3" name="2 Abrir corchete"/>
        <xdr:cNvSpPr/>
      </xdr:nvSpPr>
      <xdr:spPr>
        <a:xfrm>
          <a:off x="8598274" y="1664074"/>
          <a:ext cx="78441" cy="1848409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12</xdr:col>
      <xdr:colOff>354105</xdr:colOff>
      <xdr:row>4</xdr:row>
      <xdr:rowOff>6724</xdr:rowOff>
    </xdr:from>
    <xdr:to>
      <xdr:col>12</xdr:col>
      <xdr:colOff>448235</xdr:colOff>
      <xdr:row>7</xdr:row>
      <xdr:rowOff>454958</xdr:rowOff>
    </xdr:to>
    <xdr:sp macro="" textlink="">
      <xdr:nvSpPr>
        <xdr:cNvPr id="4" name="3 Abrir corchete"/>
        <xdr:cNvSpPr/>
      </xdr:nvSpPr>
      <xdr:spPr>
        <a:xfrm flipH="1">
          <a:off x="8907555" y="1664074"/>
          <a:ext cx="94130" cy="1848409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24</xdr:row>
      <xdr:rowOff>366229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s%20del%20Con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ción"/>
      <sheetName val="Modelo (1)"/>
      <sheetName val="Modelo (1sol)"/>
      <sheetName val="Modelo (2)"/>
      <sheetName val="Modelo (3)"/>
      <sheetName val="Datos España"/>
      <sheetName val="..."/>
      <sheetName val="Modelo (4)"/>
    </sheetNames>
    <sheetDataSet>
      <sheetData sheetId="0">
        <row r="5">
          <cell r="M5">
            <v>1</v>
          </cell>
        </row>
        <row r="6">
          <cell r="M6">
            <v>3</v>
          </cell>
        </row>
        <row r="7">
          <cell r="M7">
            <v>5</v>
          </cell>
        </row>
        <row r="8">
          <cell r="M8">
            <v>2</v>
          </cell>
        </row>
        <row r="10">
          <cell r="M10">
            <v>1.4999999999999999E-2</v>
          </cell>
        </row>
        <row r="12">
          <cell r="M12">
            <v>3</v>
          </cell>
        </row>
      </sheetData>
      <sheetData sheetId="1">
        <row r="5">
          <cell r="N5">
            <v>30</v>
          </cell>
        </row>
      </sheetData>
      <sheetData sheetId="2"/>
      <sheetData sheetId="3"/>
      <sheetData sheetId="4">
        <row r="5">
          <cell r="L5">
            <v>0</v>
          </cell>
          <cell r="M5">
            <v>349268</v>
          </cell>
          <cell r="N5">
            <v>459563.15789473685</v>
          </cell>
        </row>
        <row r="6">
          <cell r="L6">
            <v>1</v>
          </cell>
          <cell r="M6">
            <v>372871.81194906961</v>
          </cell>
          <cell r="N6">
            <v>490620.80519614421</v>
          </cell>
        </row>
        <row r="7">
          <cell r="L7">
            <v>2</v>
          </cell>
          <cell r="M7">
            <v>398070.78846668557</v>
          </cell>
          <cell r="N7">
            <v>523777.35324563889</v>
          </cell>
        </row>
        <row r="8">
          <cell r="L8">
            <v>3</v>
          </cell>
          <cell r="M8">
            <v>424972.73205552128</v>
          </cell>
          <cell r="N8">
            <v>559174.6474414753</v>
          </cell>
        </row>
        <row r="9">
          <cell r="L9">
            <v>4</v>
          </cell>
          <cell r="M9">
            <v>453692.73059796111</v>
          </cell>
          <cell r="N9">
            <v>596964.11920784356</v>
          </cell>
        </row>
        <row r="10">
          <cell r="L10">
            <v>5</v>
          </cell>
          <cell r="M10">
            <v>484353.64970791159</v>
          </cell>
          <cell r="N10">
            <v>637307.4338261995</v>
          </cell>
        </row>
        <row r="11">
          <cell r="L11">
            <v>6</v>
          </cell>
          <cell r="M11">
            <v>517086.65835614468</v>
          </cell>
          <cell r="N11">
            <v>680377.18204755883</v>
          </cell>
        </row>
        <row r="12">
          <cell r="L12">
            <v>7</v>
          </cell>
          <cell r="M12">
            <v>552031.79001782334</v>
          </cell>
          <cell r="N12">
            <v>726357.61844450433</v>
          </cell>
        </row>
        <row r="13">
          <cell r="L13">
            <v>8</v>
          </cell>
          <cell r="M13">
            <v>589338.54174282821</v>
          </cell>
          <cell r="N13">
            <v>775445.449661616</v>
          </cell>
        </row>
        <row r="14">
          <cell r="L14">
            <v>9</v>
          </cell>
          <cell r="M14">
            <v>629166.51371173642</v>
          </cell>
          <cell r="N14">
            <v>827850.6759364953</v>
          </cell>
        </row>
        <row r="15">
          <cell r="L15">
            <v>10</v>
          </cell>
          <cell r="M15">
            <v>671686.09201350913</v>
          </cell>
          <cell r="N15">
            <v>883797.48949145933</v>
          </cell>
        </row>
        <row r="16">
          <cell r="L16">
            <v>11</v>
          </cell>
          <cell r="M16">
            <v>717079.17756584217</v>
          </cell>
          <cell r="N16">
            <v>943525.23363926599</v>
          </cell>
        </row>
        <row r="17">
          <cell r="L17">
            <v>12</v>
          </cell>
          <cell r="M17">
            <v>765539.96429654071</v>
          </cell>
          <cell r="N17">
            <v>1007289.4267059746</v>
          </cell>
        </row>
        <row r="18">
          <cell r="L18">
            <v>13</v>
          </cell>
          <cell r="M18">
            <v>817275.76991501439</v>
          </cell>
          <cell r="N18">
            <v>1075362.8551513348</v>
          </cell>
        </row>
        <row r="19">
          <cell r="L19">
            <v>14</v>
          </cell>
          <cell r="M19">
            <v>872507.92282797827</v>
          </cell>
          <cell r="N19">
            <v>1148036.7405631293</v>
          </cell>
        </row>
      </sheetData>
      <sheetData sheetId="5">
        <row r="8">
          <cell r="B8">
            <v>1995</v>
          </cell>
          <cell r="C8">
            <v>349268</v>
          </cell>
          <cell r="D8">
            <v>97926</v>
          </cell>
          <cell r="F8">
            <v>100093</v>
          </cell>
          <cell r="G8">
            <v>447205</v>
          </cell>
        </row>
        <row r="9">
          <cell r="B9">
            <v>1996</v>
          </cell>
          <cell r="C9">
            <v>368474</v>
          </cell>
          <cell r="D9">
            <v>102849</v>
          </cell>
          <cell r="F9">
            <v>109413</v>
          </cell>
        </row>
        <row r="10">
          <cell r="B10">
            <v>1997</v>
          </cell>
          <cell r="C10">
            <v>388373</v>
          </cell>
          <cell r="D10">
            <v>111185</v>
          </cell>
          <cell r="F10">
            <v>128193</v>
          </cell>
        </row>
        <row r="11">
          <cell r="B11">
            <v>1998</v>
          </cell>
          <cell r="C11">
            <v>414158</v>
          </cell>
          <cell r="D11">
            <v>126529</v>
          </cell>
          <cell r="F11">
            <v>145054</v>
          </cell>
        </row>
        <row r="12">
          <cell r="B12">
            <v>1999</v>
          </cell>
          <cell r="C12">
            <v>444982</v>
          </cell>
          <cell r="D12">
            <v>145695</v>
          </cell>
          <cell r="F12">
            <v>165412</v>
          </cell>
        </row>
        <row r="13">
          <cell r="B13">
            <v>2000</v>
          </cell>
          <cell r="C13">
            <v>484359</v>
          </cell>
          <cell r="D13">
            <v>165618</v>
          </cell>
          <cell r="F13">
            <v>202706</v>
          </cell>
        </row>
        <row r="14">
          <cell r="B14">
            <v>2001</v>
          </cell>
          <cell r="C14">
            <v>518484</v>
          </cell>
          <cell r="D14">
            <v>179385</v>
          </cell>
          <cell r="F14">
            <v>211333</v>
          </cell>
        </row>
        <row r="15">
          <cell r="B15">
            <v>2002</v>
          </cell>
          <cell r="C15">
            <v>550490</v>
          </cell>
          <cell r="D15">
            <v>194188</v>
          </cell>
          <cell r="F15">
            <v>214752</v>
          </cell>
        </row>
        <row r="16">
          <cell r="B16">
            <v>2003</v>
          </cell>
          <cell r="C16">
            <v>587127</v>
          </cell>
          <cell r="D16">
            <v>214399</v>
          </cell>
          <cell r="F16">
            <v>224681</v>
          </cell>
        </row>
        <row r="17">
          <cell r="B17">
            <v>2004</v>
          </cell>
          <cell r="C17">
            <v>636835</v>
          </cell>
          <cell r="D17">
            <v>237806</v>
          </cell>
          <cell r="F17">
            <v>251800</v>
          </cell>
        </row>
        <row r="18">
          <cell r="B18">
            <v>2005</v>
          </cell>
          <cell r="C18">
            <v>688864</v>
          </cell>
          <cell r="D18">
            <v>267924</v>
          </cell>
          <cell r="F18">
            <v>281383</v>
          </cell>
        </row>
        <row r="19">
          <cell r="B19">
            <v>2006</v>
          </cell>
          <cell r="C19">
            <v>742132</v>
          </cell>
          <cell r="D19">
            <v>304968</v>
          </cell>
          <cell r="F19">
            <v>321945</v>
          </cell>
        </row>
        <row r="20">
          <cell r="B20">
            <v>2007</v>
          </cell>
          <cell r="C20">
            <v>797903</v>
          </cell>
          <cell r="D20">
            <v>326422</v>
          </cell>
          <cell r="F20">
            <v>354119</v>
          </cell>
        </row>
        <row r="21">
          <cell r="B21">
            <v>2008</v>
          </cell>
          <cell r="C21">
            <v>834229</v>
          </cell>
          <cell r="D21">
            <v>316514</v>
          </cell>
          <cell r="F21">
            <v>350635</v>
          </cell>
        </row>
        <row r="22">
          <cell r="B22">
            <v>2009</v>
          </cell>
          <cell r="C22">
            <v>819206</v>
          </cell>
          <cell r="D22">
            <v>257370</v>
          </cell>
          <cell r="F22">
            <v>269026</v>
          </cell>
        </row>
      </sheetData>
      <sheetData sheetId="6"/>
      <sheetData sheetId="7">
        <row r="5">
          <cell r="N5">
            <v>12000</v>
          </cell>
          <cell r="O5">
            <v>0.95699999999999996</v>
          </cell>
          <cell r="Q5">
            <v>2000</v>
          </cell>
          <cell r="AG5">
            <v>39.502305417954197</v>
          </cell>
          <cell r="AH5">
            <v>4740276.6501545031</v>
          </cell>
          <cell r="AJ5">
            <v>1</v>
          </cell>
        </row>
        <row r="6">
          <cell r="N6">
            <v>12000</v>
          </cell>
          <cell r="O6">
            <v>0.95413417183100679</v>
          </cell>
          <cell r="Q6">
            <v>6285.831762308334</v>
          </cell>
          <cell r="AG6">
            <v>53.012373887250945</v>
          </cell>
          <cell r="AH6">
            <v>6361484.8664701125</v>
          </cell>
          <cell r="AJ6">
            <v>1</v>
          </cell>
        </row>
        <row r="7">
          <cell r="N7">
            <v>12000</v>
          </cell>
          <cell r="O7">
            <v>0.95107734433424174</v>
          </cell>
          <cell r="Q7">
            <v>10599.05483864019</v>
          </cell>
          <cell r="AG7">
            <v>66.602805049636586</v>
          </cell>
          <cell r="AH7">
            <v>7992336.6059563896</v>
          </cell>
          <cell r="AJ7">
            <v>1</v>
          </cell>
        </row>
        <row r="8">
          <cell r="N8">
            <v>12000</v>
          </cell>
          <cell r="O8">
            <v>0.94781678794566304</v>
          </cell>
          <cell r="Q8">
            <v>14921.930292228069</v>
          </cell>
          <cell r="AG8">
            <v>80.2168292505294</v>
          </cell>
          <cell r="AH8">
            <v>9626019.5100635272</v>
          </cell>
          <cell r="AJ8">
            <v>1</v>
          </cell>
        </row>
        <row r="9">
          <cell r="N9">
            <v>12000</v>
          </cell>
          <cell r="O9">
            <v>0.94433892471185232</v>
          </cell>
          <cell r="Q9">
            <v>19233.890870373107</v>
          </cell>
          <cell r="AG9">
            <v>93.788666336973677</v>
          </cell>
          <cell r="AH9">
            <v>11254639.960436841</v>
          </cell>
          <cell r="AJ9">
            <v>1</v>
          </cell>
        </row>
        <row r="10">
          <cell r="N10">
            <v>12000</v>
          </cell>
          <cell r="O10">
            <v>0.94062927174726585</v>
          </cell>
          <cell r="Q10">
            <v>23511.203287414879</v>
          </cell>
          <cell r="AG10">
            <v>107.242451303341</v>
          </cell>
          <cell r="AH10">
            <v>12869094.156400919</v>
          </cell>
          <cell r="AJ10">
            <v>1</v>
          </cell>
        </row>
        <row r="11">
          <cell r="N11">
            <v>12000</v>
          </cell>
          <cell r="O11">
            <v>0.93667238092307226</v>
          </cell>
          <cell r="Q11">
            <v>27726.59384101853</v>
          </cell>
          <cell r="AG11">
            <v>120.49104337413451</v>
          </cell>
          <cell r="AH11">
            <v>14458925.204896139</v>
          </cell>
          <cell r="AJ11">
            <v>1</v>
          </cell>
        </row>
        <row r="12">
          <cell r="N12">
            <v>12000</v>
          </cell>
          <cell r="O12">
            <v>0.93245177453642281</v>
          </cell>
          <cell r="Q12">
            <v>31848.8335399973</v>
          </cell>
          <cell r="AG12">
            <v>133.43470637940854</v>
          </cell>
          <cell r="AH12">
            <v>16012164.765529022</v>
          </cell>
          <cell r="AJ12">
            <v>1</v>
          </cell>
        </row>
        <row r="13">
          <cell r="N13">
            <v>12000</v>
          </cell>
          <cell r="O13">
            <v>0.92794987669225959</v>
          </cell>
          <cell r="Q13">
            <v>35842.278531248034</v>
          </cell>
          <cell r="AG13">
            <v>145.95964703728617</v>
          </cell>
          <cell r="AH13">
            <v>17515157.644474339</v>
          </cell>
          <cell r="AJ13">
            <v>1</v>
          </cell>
        </row>
        <row r="14">
          <cell r="N14">
            <v>12000</v>
          </cell>
          <cell r="O14">
            <v>0.92314794011191648</v>
          </cell>
          <cell r="Q14">
            <v>39666.361183201741</v>
          </cell>
          <cell r="AG14">
            <v>157.93639639144729</v>
          </cell>
          <cell r="AH14">
            <v>18952367.566973675</v>
          </cell>
          <cell r="AJ14">
            <v>1</v>
          </cell>
        </row>
        <row r="15">
          <cell r="N15">
            <v>12000</v>
          </cell>
          <cell r="O15">
            <v>0.91802596806372083</v>
          </cell>
          <cell r="Q15">
            <v>43275.026709500271</v>
          </cell>
          <cell r="AG15">
            <v>169.21801814662962</v>
          </cell>
          <cell r="AH15">
            <v>20306162.177595552</v>
          </cell>
          <cell r="AJ15">
            <v>1</v>
          </cell>
        </row>
        <row r="16">
          <cell r="N16">
            <v>12000</v>
          </cell>
          <cell r="O16">
            <v>0.91256263109048985</v>
          </cell>
          <cell r="Q16">
            <v>46616.109695024003</v>
          </cell>
          <cell r="AG16">
            <v>179.63812598822304</v>
          </cell>
          <cell r="AH16">
            <v>21556575.118586764</v>
          </cell>
          <cell r="AJ16">
            <v>1</v>
          </cell>
        </row>
        <row r="17">
          <cell r="N17">
            <v>12000</v>
          </cell>
          <cell r="O17">
            <v>0.9067351781871521</v>
          </cell>
          <cell r="Q17">
            <v>49630.64431209481</v>
          </cell>
          <cell r="AG17">
            <v>189.00869014763714</v>
          </cell>
          <cell r="AH17">
            <v>22681042.817716457</v>
          </cell>
          <cell r="AJ17">
            <v>1</v>
          </cell>
        </row>
        <row r="18">
          <cell r="N18">
            <v>12000</v>
          </cell>
          <cell r="O18">
            <v>0.9005193420586084</v>
          </cell>
          <cell r="Q18">
            <v>52252.101382359506</v>
          </cell>
          <cell r="AG18">
            <v>197.11761146643897</v>
          </cell>
          <cell r="AH18">
            <v>23654113.375972673</v>
          </cell>
          <cell r="AJ18">
            <v>1</v>
          </cell>
        </row>
        <row r="19">
          <cell r="D19">
            <v>2000</v>
          </cell>
          <cell r="N19">
            <v>12000</v>
          </cell>
          <cell r="O19">
            <v>0.89388923806329657</v>
          </cell>
          <cell r="Q19">
            <v>54405.544743687242</v>
          </cell>
          <cell r="AG19">
            <v>203.72603900076157</v>
          </cell>
          <cell r="AH19">
            <v>24447124.680091389</v>
          </cell>
          <cell r="AJ19">
            <v>1</v>
          </cell>
        </row>
        <row r="20">
          <cell r="N20">
            <v>12000</v>
          </cell>
          <cell r="O20">
            <v>0.886817256421633</v>
          </cell>
          <cell r="Q20">
            <v>56006.698614967696</v>
          </cell>
          <cell r="AG20">
            <v>208.56540477277827</v>
          </cell>
          <cell r="AH20">
            <v>25027848.572733387</v>
          </cell>
          <cell r="AJ20">
            <v>1</v>
          </cell>
        </row>
        <row r="21">
          <cell r="N21">
            <v>12000</v>
          </cell>
          <cell r="O21">
            <v>0.87927394724045138</v>
          </cell>
          <cell r="Q21">
            <v>56960.916807911846</v>
          </cell>
          <cell r="AG21">
            <v>211.33414659568879</v>
          </cell>
          <cell r="AH21">
            <v>25360097.591482654</v>
          </cell>
          <cell r="AJ21">
            <v>1</v>
          </cell>
        </row>
        <row r="22">
          <cell r="D22">
            <v>0.95699999999999996</v>
          </cell>
          <cell r="N22">
            <v>12000</v>
          </cell>
          <cell r="O22">
            <v>0.87122789787464527</v>
          </cell>
          <cell r="Q22">
            <v>57162.043706058612</v>
          </cell>
          <cell r="AG22">
            <v>211.69408694797784</v>
          </cell>
          <cell r="AH22">
            <v>25403290.433757339</v>
          </cell>
          <cell r="AJ22">
            <v>1</v>
          </cell>
        </row>
        <row r="23">
          <cell r="D23">
            <v>4.2999999999999997E-2</v>
          </cell>
          <cell r="N23">
            <v>12000</v>
          </cell>
          <cell r="O23">
            <v>0.86264560211531249</v>
          </cell>
          <cell r="Q23">
            <v>56491.155908625718</v>
          </cell>
          <cell r="AG23">
            <v>209.26643262452134</v>
          </cell>
          <cell r="AH23">
            <v>25111971.914942559</v>
          </cell>
          <cell r="AJ23">
            <v>1</v>
          </cell>
        </row>
        <row r="24">
          <cell r="D24">
            <v>1</v>
          </cell>
          <cell r="N24">
            <v>12000</v>
          </cell>
          <cell r="O24">
            <v>0.85349132065966082</v>
          </cell>
          <cell r="Q24">
            <v>54815.172311200789</v>
          </cell>
          <cell r="AG24">
            <v>203.62735631654309</v>
          </cell>
          <cell r="AH24">
            <v>24435282.757985171</v>
          </cell>
          <cell r="AJ24">
            <v>1</v>
          </cell>
        </row>
        <row r="25">
          <cell r="N25">
            <v>12000</v>
          </cell>
          <cell r="O25">
            <v>0.84372693228162532</v>
          </cell>
          <cell r="Q25">
            <v>51985.319156193713</v>
          </cell>
          <cell r="AG25">
            <v>194.30311733657382</v>
          </cell>
          <cell r="AH25">
            <v>23316374.080388855</v>
          </cell>
          <cell r="AJ25">
            <v>1</v>
          </cell>
        </row>
        <row r="26">
          <cell r="N26">
            <v>12000</v>
          </cell>
          <cell r="O26">
            <v>0.83331177508343224</v>
          </cell>
          <cell r="Q26">
            <v>47835.435222069922</v>
          </cell>
          <cell r="AG26">
            <v>180.76467437225566</v>
          </cell>
          <cell r="AH26">
            <v>21691760.924670678</v>
          </cell>
          <cell r="AJ26">
            <v>1</v>
          </cell>
        </row>
        <row r="27">
          <cell r="D27">
            <v>12000</v>
          </cell>
          <cell r="N27">
            <v>12000</v>
          </cell>
          <cell r="O27">
            <v>0.82220247716702877</v>
          </cell>
          <cell r="Q27">
            <v>42180.100819121784</v>
          </cell>
          <cell r="AG27">
            <v>162.42173838425603</v>
          </cell>
          <cell r="AH27">
            <v>19490608.606110722</v>
          </cell>
          <cell r="AJ27">
            <v>1</v>
          </cell>
        </row>
        <row r="28">
          <cell r="N28">
            <v>12000</v>
          </cell>
          <cell r="O28">
            <v>0.81035277602023981</v>
          </cell>
          <cell r="Q28">
            <v>34812.572607118505</v>
          </cell>
          <cell r="AG28">
            <v>138.61620851489872</v>
          </cell>
          <cell r="AH28">
            <v>16633945.021787845</v>
          </cell>
          <cell r="AJ28">
            <v>1</v>
          </cell>
        </row>
        <row r="29">
          <cell r="N29">
            <v>12000</v>
          </cell>
          <cell r="O29">
            <v>0.79771332586552901</v>
          </cell>
          <cell r="Q29">
            <v>25502.504431430487</v>
          </cell>
          <cell r="AG29">
            <v>108.61492809720498</v>
          </cell>
          <cell r="AH29">
            <v>13033791.371664597</v>
          </cell>
          <cell r="AJ29">
            <v>1</v>
          </cell>
        </row>
        <row r="30">
          <cell r="N30">
            <v>12000</v>
          </cell>
          <cell r="O30">
            <v>0.78423149216909915</v>
          </cell>
          <cell r="Q30">
            <v>13993.432372453892</v>
          </cell>
          <cell r="AG30">
            <v>71.601691495825619</v>
          </cell>
          <cell r="AH30">
            <v>8592202.9794990737</v>
          </cell>
          <cell r="AJ3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showGridLines="0" tabSelected="1" topLeftCell="A7" zoomScale="85" zoomScaleNormal="85" workbookViewId="0">
      <selection activeCell="I10" sqref="I10"/>
    </sheetView>
  </sheetViews>
  <sheetFormatPr baseColWidth="10" defaultColWidth="0" defaultRowHeight="0" customHeight="1" zeroHeight="1" x14ac:dyDescent="0.25"/>
  <cols>
    <col min="1" max="1" width="5.140625" customWidth="1"/>
    <col min="2" max="7" width="11" customWidth="1"/>
    <col min="8" max="11" width="11.42578125" style="1" customWidth="1"/>
    <col min="12" max="12" width="11.42578125" style="2" customWidth="1"/>
    <col min="13" max="13" width="7.42578125" style="1" customWidth="1"/>
    <col min="14" max="14" width="28.28515625" style="1" customWidth="1"/>
    <col min="15" max="15" width="11.42578125" style="1" customWidth="1"/>
    <col min="16" max="17" width="11.42578125" hidden="1" customWidth="1"/>
  </cols>
  <sheetData>
    <row r="1" spans="2:13" ht="28.5" customHeight="1" x14ac:dyDescent="0.25"/>
    <row r="2" spans="2:13" ht="28.5" customHeight="1" thickBot="1" x14ac:dyDescent="0.3">
      <c r="B2" s="3"/>
      <c r="C2" s="3"/>
      <c r="D2" s="3"/>
      <c r="E2" s="3"/>
      <c r="F2" s="3"/>
      <c r="G2" s="3"/>
      <c r="I2" s="4" t="s">
        <v>0</v>
      </c>
      <c r="M2" s="5" t="s">
        <v>1</v>
      </c>
    </row>
    <row r="3" spans="2:13" ht="36.75" customHeight="1" x14ac:dyDescent="0.25">
      <c r="B3" s="6"/>
      <c r="C3" s="6"/>
      <c r="D3" s="6"/>
      <c r="G3" s="6"/>
      <c r="I3" s="7">
        <f>alpha</f>
        <v>1.4999999999999999E-2</v>
      </c>
      <c r="M3" s="5" t="s">
        <v>2</v>
      </c>
    </row>
    <row r="4" spans="2:13" ht="36.75" customHeight="1" x14ac:dyDescent="0.25">
      <c r="B4" s="8"/>
      <c r="C4" s="8"/>
      <c r="D4" s="8"/>
      <c r="G4" s="8"/>
      <c r="I4" s="9">
        <f>beta</f>
        <v>0.06</v>
      </c>
    </row>
    <row r="5" spans="2:13" ht="36.75" customHeight="1" x14ac:dyDescent="0.25">
      <c r="B5" s="8"/>
      <c r="C5" s="8"/>
      <c r="D5" s="8"/>
      <c r="G5" s="8"/>
      <c r="I5" s="9">
        <f>gamma</f>
        <v>3</v>
      </c>
      <c r="L5" s="10" t="s">
        <v>3</v>
      </c>
      <c r="M5" s="11">
        <v>1</v>
      </c>
    </row>
    <row r="6" spans="2:13" ht="36.75" customHeight="1" x14ac:dyDescent="0.25">
      <c r="B6" s="8"/>
      <c r="C6" s="12"/>
      <c r="D6" s="12"/>
      <c r="G6" s="8"/>
      <c r="I6" s="9">
        <f>rho</f>
        <v>0.5</v>
      </c>
      <c r="L6" s="10"/>
      <c r="M6" s="11">
        <v>3</v>
      </c>
    </row>
    <row r="7" spans="2:13" ht="36.75" customHeight="1" x14ac:dyDescent="0.25">
      <c r="B7" s="8"/>
      <c r="C7" s="12"/>
      <c r="D7" s="12"/>
      <c r="E7" s="8"/>
      <c r="F7" s="8"/>
      <c r="G7" s="8"/>
      <c r="I7" s="9">
        <f>X_t</f>
        <v>5</v>
      </c>
      <c r="L7" s="10"/>
      <c r="M7" s="11">
        <v>5</v>
      </c>
    </row>
    <row r="8" spans="2:13" ht="36.75" customHeight="1" x14ac:dyDescent="0.25">
      <c r="B8" s="8"/>
      <c r="C8" s="12"/>
      <c r="D8" s="12"/>
      <c r="E8" s="8"/>
      <c r="F8" s="8"/>
      <c r="G8" s="8"/>
      <c r="I8" s="9">
        <f>alpha^2</f>
        <v>2.2499999999999999E-4</v>
      </c>
      <c r="L8" s="10"/>
      <c r="M8" s="11">
        <v>2</v>
      </c>
    </row>
    <row r="9" spans="2:13" ht="36.75" customHeight="1" x14ac:dyDescent="3.7">
      <c r="B9" s="8"/>
      <c r="C9" s="13"/>
      <c r="D9" s="12"/>
      <c r="E9" s="8"/>
      <c r="F9" s="8"/>
      <c r="G9" s="8"/>
      <c r="I9" s="9">
        <f>X_3^2</f>
        <v>25</v>
      </c>
    </row>
    <row r="10" spans="2:13" ht="36.75" customHeight="1" x14ac:dyDescent="0.25">
      <c r="B10" s="8"/>
      <c r="C10" s="8"/>
      <c r="D10" s="12"/>
      <c r="E10" s="8"/>
      <c r="F10" s="8"/>
      <c r="G10" s="8"/>
      <c r="I10" s="9" t="e">
        <f>LN(X_t)</f>
        <v>#VALUE!</v>
      </c>
      <c r="M10" s="11">
        <v>1.4999999999999999E-2</v>
      </c>
    </row>
    <row r="11" spans="2:13" ht="39.75" customHeight="1" x14ac:dyDescent="0.25">
      <c r="B11" s="8"/>
      <c r="C11" s="12"/>
      <c r="D11" s="12"/>
      <c r="E11" s="8"/>
      <c r="F11" s="8"/>
      <c r="G11" s="8"/>
      <c r="I11" s="9">
        <f>SUM(X_t)</f>
        <v>11</v>
      </c>
      <c r="M11" s="11">
        <v>0.06</v>
      </c>
    </row>
    <row r="12" spans="2:13" ht="33" customHeight="1" x14ac:dyDescent="3.7">
      <c r="B12" s="8"/>
      <c r="C12" s="13"/>
      <c r="D12" s="12"/>
      <c r="E12" s="8"/>
      <c r="F12" s="8"/>
      <c r="G12" s="8"/>
      <c r="I12" s="9">
        <f>beta*X_2</f>
        <v>0.18</v>
      </c>
      <c r="M12" s="11">
        <v>3</v>
      </c>
    </row>
    <row r="13" spans="2:13" ht="41.25" customHeight="1" x14ac:dyDescent="0.25">
      <c r="B13" s="8"/>
      <c r="C13" s="12"/>
      <c r="D13" s="12"/>
      <c r="E13" s="8"/>
      <c r="F13" s="8"/>
      <c r="G13" s="8"/>
      <c r="I13" s="9">
        <f>1/(1+rho)</f>
        <v>0.66666666666666663</v>
      </c>
      <c r="M13" s="11">
        <v>0.5</v>
      </c>
    </row>
    <row r="14" spans="2:13" ht="35.25" customHeight="1" x14ac:dyDescent="3.7">
      <c r="D14" s="14"/>
    </row>
    <row r="15" spans="2:13" ht="35.25" hidden="1" customHeight="1" x14ac:dyDescent="0.25">
      <c r="C15" s="15"/>
      <c r="D15" s="15"/>
    </row>
    <row r="16" spans="2:13" ht="35.25" hidden="1" customHeight="1" x14ac:dyDescent="0.25"/>
  </sheetData>
  <sheetProtection sheet="1" objects="1" scenarios="1" selectLockedCells="1"/>
  <mergeCells count="1">
    <mergeCell ref="L5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26"/>
  <sheetViews>
    <sheetView showGridLines="0" zoomScale="85" zoomScaleNormal="85" workbookViewId="0">
      <selection activeCell="O6" sqref="O6"/>
    </sheetView>
  </sheetViews>
  <sheetFormatPr baseColWidth="10" defaultRowHeight="15.75" customHeight="1" x14ac:dyDescent="0.25"/>
  <cols>
    <col min="1" max="1" width="4" style="19" customWidth="1"/>
    <col min="2" max="2" width="6.5703125" style="19" customWidth="1"/>
    <col min="3" max="3" width="8.140625" style="19" customWidth="1"/>
    <col min="4" max="4" width="8.28515625" style="19" customWidth="1"/>
    <col min="5" max="5" width="4" style="19" customWidth="1"/>
    <col min="6" max="10" width="8.28515625" style="19" customWidth="1"/>
    <col min="11" max="11" width="4" style="19" customWidth="1"/>
    <col min="12" max="12" width="11.42578125" style="19"/>
    <col min="13" max="16" width="11.7109375" style="19" customWidth="1"/>
    <col min="17" max="17" width="4.140625" style="19" customWidth="1"/>
    <col min="18" max="16384" width="11.42578125" style="19"/>
  </cols>
  <sheetData>
    <row r="2" spans="2:15" ht="27.75" customHeight="1" thickBot="1" x14ac:dyDescent="0.3">
      <c r="B2" s="16" t="s">
        <v>4</v>
      </c>
      <c r="C2" s="16"/>
      <c r="D2" s="16"/>
      <c r="E2" s="17"/>
      <c r="F2" s="16" t="s">
        <v>5</v>
      </c>
      <c r="G2" s="16"/>
      <c r="H2" s="16"/>
      <c r="I2" s="16"/>
      <c r="J2" s="16"/>
      <c r="K2" s="17"/>
      <c r="L2" s="16" t="s">
        <v>6</v>
      </c>
      <c r="M2" s="18"/>
      <c r="N2" s="18"/>
      <c r="O2" s="18"/>
    </row>
    <row r="3" spans="2:15" ht="15.75" customHeight="1" x14ac:dyDescent="0.25">
      <c r="L3" s="20" t="s">
        <v>7</v>
      </c>
      <c r="M3" s="20" t="s">
        <v>8</v>
      </c>
      <c r="N3" s="20" t="s">
        <v>9</v>
      </c>
      <c r="O3" s="20" t="s">
        <v>10</v>
      </c>
    </row>
    <row r="4" spans="2:15" ht="30" x14ac:dyDescent="0.25">
      <c r="B4" s="21" t="s">
        <v>11</v>
      </c>
      <c r="C4" s="21"/>
      <c r="D4" s="22"/>
      <c r="L4" s="23" t="s">
        <v>12</v>
      </c>
      <c r="M4" s="23" t="s">
        <v>13</v>
      </c>
      <c r="N4" s="23" t="s">
        <v>14</v>
      </c>
      <c r="O4" s="23" t="s">
        <v>15</v>
      </c>
    </row>
    <row r="5" spans="2:15" ht="15.75" customHeight="1" x14ac:dyDescent="0.25">
      <c r="B5" s="24"/>
      <c r="C5" s="25" t="s">
        <v>16</v>
      </c>
      <c r="D5" s="26">
        <f>1/(1+delta)</f>
        <v>0.97943192948090119</v>
      </c>
      <c r="L5" s="27">
        <v>0</v>
      </c>
      <c r="M5" s="28">
        <f>+'[1]Datos España'!C8</f>
        <v>349268</v>
      </c>
      <c r="N5" s="28">
        <f t="shared" ref="N5:N19" si="0">C_t/0.76</f>
        <v>459563.15789473685</v>
      </c>
      <c r="O5" s="29">
        <f t="shared" ref="O5:O19" si="1">(beta^t)*LN(C_t)</f>
        <v>12.763594814803287</v>
      </c>
    </row>
    <row r="6" spans="2:15" ht="15.75" customHeight="1" x14ac:dyDescent="0.25">
      <c r="B6" s="30"/>
      <c r="C6" s="31"/>
      <c r="D6" s="32"/>
      <c r="L6" s="33">
        <v>1</v>
      </c>
      <c r="M6" s="28">
        <f t="shared" ref="M6:M19" si="2">C_0*(beta^t)*((1+rho)^t)</f>
        <v>372871.81194906961</v>
      </c>
      <c r="N6" s="28">
        <f t="shared" si="0"/>
        <v>490620.80519614421</v>
      </c>
      <c r="O6" s="29">
        <f t="shared" si="1"/>
        <v>12.565122401431747</v>
      </c>
    </row>
    <row r="7" spans="2:15" ht="15.75" customHeight="1" x14ac:dyDescent="0.25">
      <c r="C7" s="34"/>
      <c r="L7" s="33">
        <v>2</v>
      </c>
      <c r="M7" s="28">
        <f t="shared" si="2"/>
        <v>398070.78846668557</v>
      </c>
      <c r="N7" s="28">
        <f t="shared" si="0"/>
        <v>523777.35324563889</v>
      </c>
      <c r="O7" s="29">
        <f t="shared" si="1"/>
        <v>12.369414795581081</v>
      </c>
    </row>
    <row r="8" spans="2:15" ht="15.75" customHeight="1" x14ac:dyDescent="0.25">
      <c r="B8" s="21" t="s">
        <v>17</v>
      </c>
      <c r="C8" s="35"/>
      <c r="D8" s="22"/>
      <c r="L8" s="33">
        <v>3</v>
      </c>
      <c r="M8" s="28">
        <f t="shared" si="2"/>
        <v>424972.73205552128</v>
      </c>
      <c r="N8" s="28">
        <f t="shared" si="0"/>
        <v>559174.6474414753</v>
      </c>
      <c r="O8" s="29">
        <f t="shared" si="1"/>
        <v>12.176442226605459</v>
      </c>
    </row>
    <row r="9" spans="2:15" ht="15.75" customHeight="1" x14ac:dyDescent="0.25">
      <c r="B9" s="36">
        <v>21</v>
      </c>
      <c r="C9" s="25" t="s">
        <v>18</v>
      </c>
      <c r="D9" s="37">
        <f>B9/1000</f>
        <v>2.1000000000000001E-2</v>
      </c>
      <c r="L9" s="33">
        <v>4</v>
      </c>
      <c r="M9" s="28">
        <f t="shared" si="2"/>
        <v>453692.73059796111</v>
      </c>
      <c r="N9" s="28">
        <f t="shared" si="0"/>
        <v>596964.11920784356</v>
      </c>
      <c r="O9" s="29">
        <f t="shared" si="1"/>
        <v>11.986174978869084</v>
      </c>
    </row>
    <row r="10" spans="2:15" ht="15.75" customHeight="1" x14ac:dyDescent="0.25">
      <c r="B10" s="30">
        <v>0</v>
      </c>
      <c r="C10" s="31"/>
      <c r="D10" s="38"/>
      <c r="L10" s="33">
        <v>5</v>
      </c>
      <c r="M10" s="28">
        <f t="shared" si="2"/>
        <v>484353.64970791159</v>
      </c>
      <c r="N10" s="28">
        <f t="shared" si="0"/>
        <v>637307.4338261995</v>
      </c>
      <c r="O10" s="29">
        <f t="shared" si="1"/>
        <v>11.798583402077634</v>
      </c>
    </row>
    <row r="11" spans="2:15" ht="15.75" customHeight="1" x14ac:dyDescent="0.25">
      <c r="C11" s="34"/>
      <c r="D11" s="39"/>
      <c r="L11" s="33">
        <v>6</v>
      </c>
      <c r="M11" s="28">
        <f t="shared" si="2"/>
        <v>517086.65835614468</v>
      </c>
      <c r="N11" s="28">
        <f t="shared" si="0"/>
        <v>680377.18204755883</v>
      </c>
      <c r="O11" s="29">
        <f t="shared" si="1"/>
        <v>11.613637921161432</v>
      </c>
    </row>
    <row r="12" spans="2:15" ht="15.75" customHeight="1" x14ac:dyDescent="0.25">
      <c r="B12" s="21"/>
      <c r="C12" s="35"/>
      <c r="D12" s="40"/>
      <c r="L12" s="33">
        <v>7</v>
      </c>
      <c r="M12" s="28">
        <f t="shared" si="2"/>
        <v>552031.79001782334</v>
      </c>
      <c r="N12" s="28">
        <f t="shared" si="0"/>
        <v>726357.61844450433</v>
      </c>
      <c r="O12" s="29">
        <f t="shared" si="1"/>
        <v>11.431309045724419</v>
      </c>
    </row>
    <row r="13" spans="2:15" ht="15.75" customHeight="1" x14ac:dyDescent="0.25">
      <c r="B13" s="36">
        <v>90</v>
      </c>
      <c r="C13" s="25" t="s">
        <v>19</v>
      </c>
      <c r="D13" s="37">
        <f>+B13/1000</f>
        <v>0.09</v>
      </c>
      <c r="L13" s="33">
        <v>8</v>
      </c>
      <c r="M13" s="28">
        <f t="shared" si="2"/>
        <v>589338.54174282821</v>
      </c>
      <c r="N13" s="28">
        <f t="shared" si="0"/>
        <v>775445.449661616</v>
      </c>
      <c r="O13" s="29">
        <f t="shared" si="1"/>
        <v>11.251567379072611</v>
      </c>
    </row>
    <row r="14" spans="2:15" ht="15.75" customHeight="1" x14ac:dyDescent="0.25">
      <c r="B14" s="30">
        <v>0</v>
      </c>
      <c r="C14" s="31"/>
      <c r="D14" s="38"/>
      <c r="L14" s="33">
        <v>9</v>
      </c>
      <c r="M14" s="28">
        <f t="shared" si="2"/>
        <v>629166.51371173642</v>
      </c>
      <c r="N14" s="28">
        <f t="shared" si="0"/>
        <v>827850.6759364953</v>
      </c>
      <c r="O14" s="29">
        <f t="shared" si="1"/>
        <v>11.074383626835335</v>
      </c>
    </row>
    <row r="15" spans="2:15" ht="15.75" customHeight="1" x14ac:dyDescent="0.25">
      <c r="L15" s="33">
        <v>10</v>
      </c>
      <c r="M15" s="28">
        <f t="shared" si="2"/>
        <v>671686.09201350913</v>
      </c>
      <c r="N15" s="28">
        <f t="shared" si="0"/>
        <v>883797.48949145933</v>
      </c>
      <c r="O15" s="29">
        <f t="shared" si="1"/>
        <v>10.899728605192182</v>
      </c>
    </row>
    <row r="16" spans="2:15" ht="15.75" customHeight="1" x14ac:dyDescent="0.25">
      <c r="L16" s="33">
        <v>11</v>
      </c>
      <c r="M16" s="28">
        <f t="shared" si="2"/>
        <v>717079.17756584217</v>
      </c>
      <c r="N16" s="28">
        <f t="shared" si="0"/>
        <v>943525.23363926599</v>
      </c>
      <c r="O16" s="29">
        <f t="shared" si="1"/>
        <v>10.727573248718247</v>
      </c>
    </row>
    <row r="17" spans="12:18" ht="15.75" customHeight="1" x14ac:dyDescent="0.25">
      <c r="L17" s="33">
        <v>12</v>
      </c>
      <c r="M17" s="28">
        <f t="shared" si="2"/>
        <v>765539.96429654071</v>
      </c>
      <c r="N17" s="28">
        <f t="shared" si="0"/>
        <v>1007289.4267059746</v>
      </c>
      <c r="O17" s="29">
        <f t="shared" si="1"/>
        <v>10.557888617859891</v>
      </c>
    </row>
    <row r="18" spans="12:18" ht="15.75" customHeight="1" x14ac:dyDescent="0.25">
      <c r="L18" s="33">
        <v>13</v>
      </c>
      <c r="M18" s="28">
        <f t="shared" si="2"/>
        <v>817275.76991501439</v>
      </c>
      <c r="N18" s="28">
        <f t="shared" si="0"/>
        <v>1075362.8551513348</v>
      </c>
      <c r="O18" s="29">
        <f t="shared" si="1"/>
        <v>10.390645906052859</v>
      </c>
    </row>
    <row r="19" spans="12:18" ht="15.75" customHeight="1" x14ac:dyDescent="0.25">
      <c r="L19" s="33">
        <v>14</v>
      </c>
      <c r="M19" s="28">
        <f t="shared" si="2"/>
        <v>872507.92282797827</v>
      </c>
      <c r="N19" s="28">
        <f t="shared" si="0"/>
        <v>1148036.7405631293</v>
      </c>
      <c r="O19" s="29">
        <f t="shared" si="1"/>
        <v>10.225816446494379</v>
      </c>
    </row>
    <row r="20" spans="12:18" ht="15.75" customHeight="1" x14ac:dyDescent="0.25">
      <c r="L20" s="27"/>
      <c r="M20" s="27"/>
      <c r="N20" s="27"/>
      <c r="O20" s="27"/>
    </row>
    <row r="21" spans="12:18" ht="30" customHeight="1" x14ac:dyDescent="0.45">
      <c r="M21" s="41" t="s">
        <v>20</v>
      </c>
      <c r="N21" s="42">
        <f t="array" ref="N21">SUM(beta^t*LN(C_t))</f>
        <v>171.83188341647968</v>
      </c>
    </row>
    <row r="22" spans="12:18" ht="15.75" customHeight="1" x14ac:dyDescent="0.3">
      <c r="M22" s="41"/>
      <c r="N22" s="43"/>
    </row>
    <row r="23" spans="12:18" s="44" customFormat="1" ht="30" customHeight="1" x14ac:dyDescent="0.25">
      <c r="M23" s="45" t="s">
        <v>21</v>
      </c>
      <c r="N23" s="46">
        <f t="array" ref="N23">SUM(C_t/((1+rho)^t))/1000</f>
        <v>4547.9864943774755</v>
      </c>
      <c r="O23" s="47"/>
      <c r="P23" s="19"/>
      <c r="Q23" s="19"/>
      <c r="R23" s="19"/>
    </row>
    <row r="24" spans="12:18" ht="15.75" customHeight="1" x14ac:dyDescent="0.3">
      <c r="M24" s="41"/>
      <c r="N24" s="47" t="s">
        <v>22</v>
      </c>
      <c r="O24" s="48">
        <f>N23-N25</f>
        <v>-1436.2062613823609</v>
      </c>
    </row>
    <row r="25" spans="12:18" s="44" customFormat="1" ht="30" customHeight="1" x14ac:dyDescent="0.25">
      <c r="M25" s="49" t="s">
        <v>23</v>
      </c>
      <c r="N25" s="46">
        <f t="array" ref="N25">SUM(Y_t/((1+rho)^t))/1000</f>
        <v>5984.1927557598365</v>
      </c>
      <c r="O25" s="47"/>
      <c r="P25" s="19"/>
      <c r="Q25" s="19"/>
      <c r="R25" s="19"/>
    </row>
    <row r="26" spans="12:18" ht="15.75" customHeight="1" x14ac:dyDescent="0.3">
      <c r="M26" s="50"/>
      <c r="N26" s="39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Notación</vt:lpstr>
      <vt:lpstr>Modelo (3)</vt:lpstr>
      <vt:lpstr>alpha</vt:lpstr>
      <vt:lpstr>'Modelo (3)'!beta</vt:lpstr>
      <vt:lpstr>beta</vt:lpstr>
      <vt:lpstr>'Modelo (3)'!C_0</vt:lpstr>
      <vt:lpstr>'Modelo (3)'!C_t</vt:lpstr>
      <vt:lpstr>'Modelo (3)'!delta</vt:lpstr>
      <vt:lpstr>gamma</vt:lpstr>
      <vt:lpstr>Notación!OLE_LINK1</vt:lpstr>
      <vt:lpstr>'Modelo (3)'!rho</vt:lpstr>
      <vt:lpstr>rho</vt:lpstr>
      <vt:lpstr>'Modelo (3)'!t</vt:lpstr>
      <vt:lpstr>'Modelo (3)'!U_t</vt:lpstr>
      <vt:lpstr>X_1</vt:lpstr>
      <vt:lpstr>X_2</vt:lpstr>
      <vt:lpstr>X_3</vt:lpstr>
      <vt:lpstr>X_4</vt:lpstr>
      <vt:lpstr>X_t</vt:lpstr>
      <vt:lpstr>'Modelo (3)'!Y_0</vt:lpstr>
      <vt:lpstr>'Modelo (3)'!Y_t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BGC</dc:creator>
  <cp:lastModifiedBy>BGC</cp:lastModifiedBy>
  <dcterms:created xsi:type="dcterms:W3CDTF">2014-09-29T15:26:14Z</dcterms:created>
  <dcterms:modified xsi:type="dcterms:W3CDTF">2014-09-29T15:26:34Z</dcterms:modified>
</cp:coreProperties>
</file>