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Z:\icmolgerencia\disco\ICMol Cuentas Generales\__20240025-EQUIPOS SCSIE\FIU\"/>
    </mc:Choice>
  </mc:AlternateContent>
  <xr:revisionPtr revIDLastSave="0" documentId="13_ncr:1_{FDD345EA-738E-45B7-832A-414FB8713644}" xr6:coauthVersionLast="47" xr6:coauthVersionMax="47" xr10:uidLastSave="{00000000-0000-0000-0000-000000000000}"/>
  <bookViews>
    <workbookView xWindow="-120" yWindow="-120" windowWidth="29040" windowHeight="16440" tabRatio="685" activeTab="1" xr2:uid="{00000000-000D-0000-FFFF-FFFF00000000}"/>
  </bookViews>
  <sheets>
    <sheet name="TOTALES" sheetId="17" r:id="rId1"/>
    <sheet name="TRASPASOS" sheetId="18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8" l="1"/>
  <c r="F5" i="18" a="1"/>
  <c r="F5" i="18" s="1"/>
  <c r="C3" i="18" a="1"/>
  <c r="C3" i="18" s="1"/>
  <c r="F2" i="18" a="1"/>
  <c r="F2" i="18" s="1"/>
  <c r="J82" i="17"/>
  <c r="J1" i="18" a="1"/>
  <c r="J1" i="18" s="1"/>
  <c r="J2" i="18" a="1"/>
  <c r="J2" i="18" s="1"/>
  <c r="L77" i="17"/>
  <c r="M77" i="17"/>
  <c r="J4" i="18" a="1"/>
  <c r="J4" i="18" s="1"/>
  <c r="F8" i="18" a="1"/>
  <c r="F8" i="18" s="1"/>
  <c r="O77" i="17"/>
  <c r="J12" i="18" l="1"/>
  <c r="J7" i="18"/>
  <c r="D3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<sst xmlns="http://schemas.openxmlformats.org/spreadsheetml/2006/main" count="375" uniqueCount="114">
  <si>
    <t>FACTURA</t>
  </si>
  <si>
    <t>Edmund Optics Ltd</t>
  </si>
  <si>
    <t>94907/55123</t>
  </si>
  <si>
    <t>Quantum Design</t>
  </si>
  <si>
    <t>Oferta 20240151</t>
  </si>
  <si>
    <t>Helium3</t>
  </si>
  <si>
    <t>Oferta RR073SEPT24-ICMOL-TH</t>
  </si>
  <si>
    <t>Oferta 169129 / 4030209</t>
  </si>
  <si>
    <t>Minitec</t>
  </si>
  <si>
    <t>18112024THOR2DChem</t>
  </si>
  <si>
    <t>Thorlabs</t>
  </si>
  <si>
    <t>-</t>
  </si>
  <si>
    <t>FECHA</t>
  </si>
  <si>
    <t>TERCERO</t>
  </si>
  <si>
    <t>MALVERN</t>
  </si>
  <si>
    <t>UB24143610</t>
  </si>
  <si>
    <t>UB24143611</t>
  </si>
  <si>
    <t>UB24156421</t>
  </si>
  <si>
    <t>UB24156422</t>
  </si>
  <si>
    <t>UB24156423</t>
  </si>
  <si>
    <t>UB24166719</t>
  </si>
  <si>
    <t>UB24166720</t>
  </si>
  <si>
    <t>UB24166721</t>
  </si>
  <si>
    <t>UB24166722</t>
  </si>
  <si>
    <t>UB24179766</t>
  </si>
  <si>
    <t>UB24179767</t>
  </si>
  <si>
    <t>UB24190149</t>
  </si>
  <si>
    <t>NIPPON GASES</t>
  </si>
  <si>
    <t>AGILENT</t>
  </si>
  <si>
    <t>UB24122485</t>
  </si>
  <si>
    <t>UB24190148</t>
  </si>
  <si>
    <t>95459/42049</t>
  </si>
  <si>
    <t>195414991 (mitad)</t>
  </si>
  <si>
    <t>UB24190150</t>
  </si>
  <si>
    <t>OPERACIÓN</t>
  </si>
  <si>
    <t>IMPORTE ESTIMADO</t>
  </si>
  <si>
    <t>DRX1-HTS</t>
  </si>
  <si>
    <t>RX MONO2 (RIGAKU)</t>
  </si>
  <si>
    <t>PPMS_1</t>
  </si>
  <si>
    <t>SQUID_1 (NUEVO)</t>
  </si>
  <si>
    <t>SQUID 3 (2021)</t>
  </si>
  <si>
    <t>96007/42049</t>
  </si>
  <si>
    <t>DISPONIBLE A FECHA</t>
  </si>
  <si>
    <t>DISPONIBLE FINAL</t>
  </si>
  <si>
    <t>TOTAL PENDIENTE TRASPASO</t>
  </si>
  <si>
    <t>TRASPASO_FECHA</t>
  </si>
  <si>
    <t>GONZALO (RAMAN)</t>
  </si>
  <si>
    <t>GONZALO (CRIOSTATO?)</t>
  </si>
  <si>
    <t>GRUPO</t>
  </si>
  <si>
    <t>EQUIPO</t>
  </si>
  <si>
    <t>Pendiente contabilizar</t>
  </si>
  <si>
    <t>FIU</t>
  </si>
  <si>
    <t>ESPECÍFICA</t>
  </si>
  <si>
    <t>UIMM</t>
  </si>
  <si>
    <t>20240126P7EugenioEquipos</t>
  </si>
  <si>
    <t>AMIDATA</t>
  </si>
  <si>
    <t>GONZALO ABELLÁN</t>
  </si>
  <si>
    <t>ALICIA FORMENT</t>
  </si>
  <si>
    <t>IP RESPONSABLE</t>
  </si>
  <si>
    <t>REPARACIÓN?</t>
  </si>
  <si>
    <t>N</t>
  </si>
  <si>
    <t>S</t>
  </si>
  <si>
    <t>WO0066054</t>
  </si>
  <si>
    <t>EUGENIO</t>
  </si>
  <si>
    <t>DSC_1</t>
  </si>
  <si>
    <t>UB23193377</t>
  </si>
  <si>
    <t>94144/42049</t>
  </si>
  <si>
    <t>IMPORTE CONT.</t>
  </si>
  <si>
    <t>PEDIDO/PRESUPUESTO</t>
  </si>
  <si>
    <t>2024-20294</t>
  </si>
  <si>
    <t>J. A. REAL</t>
  </si>
  <si>
    <t>SMOLMAT</t>
  </si>
  <si>
    <t>94486/55123</t>
  </si>
  <si>
    <t>QUANTUM DESIGN</t>
  </si>
  <si>
    <t>ALQUILER BOTELLAS</t>
  </si>
  <si>
    <t>UC23323423</t>
  </si>
  <si>
    <t>UB23176503</t>
  </si>
  <si>
    <t>UB23176504</t>
  </si>
  <si>
    <t>UB23193376</t>
  </si>
  <si>
    <t>UB24004557</t>
  </si>
  <si>
    <t>UB23203221</t>
  </si>
  <si>
    <t>UB24014171</t>
  </si>
  <si>
    <t>UB24022897</t>
  </si>
  <si>
    <t>UB24074290</t>
  </si>
  <si>
    <t>UB24090167</t>
  </si>
  <si>
    <t>UB24107624</t>
  </si>
  <si>
    <t>UB24107625</t>
  </si>
  <si>
    <t>UB24107627</t>
  </si>
  <si>
    <t>OBSERVACIONES</t>
  </si>
  <si>
    <t>UB23167629</t>
  </si>
  <si>
    <t>93948/42049</t>
  </si>
  <si>
    <t>UJ23502027</t>
  </si>
  <si>
    <t>63372011</t>
  </si>
  <si>
    <t>TOTALES</t>
  </si>
  <si>
    <t>GENERAL</t>
  </si>
  <si>
    <t>MI4236457
MI4236458</t>
  </si>
  <si>
    <t>THORLABS</t>
  </si>
  <si>
    <t>Reparación</t>
  </si>
  <si>
    <t>ICMOL</t>
  </si>
  <si>
    <t>Esperar consulta si SCSIE</t>
  </si>
  <si>
    <t>Reparación 2025</t>
  </si>
  <si>
    <t>Probar Reparación 2025</t>
  </si>
  <si>
    <t>REPARACIONES 2025</t>
  </si>
  <si>
    <t>TOTAL:</t>
  </si>
  <si>
    <t>OK!</t>
  </si>
  <si>
    <t>A. FORMENT</t>
  </si>
  <si>
    <t>FIU GEN</t>
  </si>
  <si>
    <t>FIU EUGENIO</t>
  </si>
  <si>
    <t>NO SE HACE: ESTELA 20/12/2024</t>
  </si>
  <si>
    <t>Traspaso hecho</t>
  </si>
  <si>
    <t>TERMINÓ EN MAYO 2024</t>
  </si>
  <si>
    <t>IMPORTE TRASPASADO</t>
  </si>
  <si>
    <t>NO SE HACE TRASPASO</t>
  </si>
  <si>
    <t>TRASPASOS / CAMBIOS IMPUTACIÓN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</si>
</sst>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A00C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164" fontId="0" fillId="0" borderId="0" xfId="0" applyNumberFormat="1"/>
    <xf numFmtId="1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14" fontId="0" fillId="0" borderId="1" xfId="0" applyNumberFormat="1" applyBorder="1"/>
    <xf numFmtId="164" fontId="0" fillId="0" borderId="1" xfId="0" applyNumberFormat="1" applyBorder="1"/>
    <xf numFmtId="14" fontId="4" fillId="3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1" fontId="0" fillId="0" borderId="0" xfId="0" applyNumberFormat="1" applyAlignment="1">
      <alignment vertical="center"/>
    </xf>
    <xf numFmtId="164" fontId="5" fillId="0" borderId="0" xfId="0" applyNumberFormat="1" applyFont="1" applyAlignment="1">
      <alignment vertical="center"/>
    </xf>
    <xf numFmtId="164" fontId="6" fillId="0" borderId="0" xfId="0" applyNumberFormat="1" applyFont="1" applyAlignment="1">
      <alignment vertical="center"/>
    </xf>
    <xf numFmtId="14" fontId="0" fillId="0" borderId="0" xfId="0" applyNumberFormat="1" applyAlignment="1">
      <alignment vertical="center"/>
    </xf>
    <xf numFmtId="164" fontId="8" fillId="0" borderId="0" xfId="0" applyNumberFormat="1" applyFont="1" applyAlignment="1">
      <alignment wrapText="1"/>
    </xf>
    <xf numFmtId="164" fontId="8" fillId="0" borderId="0" xfId="0" applyNumberFormat="1" applyFont="1" applyAlignment="1">
      <alignment vertical="center" wrapText="1"/>
    </xf>
    <xf numFmtId="164" fontId="9" fillId="5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center" vertical="center"/>
    </xf>
    <xf numFmtId="14" fontId="0" fillId="4" borderId="0" xfId="0" applyNumberFormat="1" applyFill="1" applyAlignment="1">
      <alignment horizontal="center" vertical="center"/>
    </xf>
    <xf numFmtId="49" fontId="0" fillId="4" borderId="0" xfId="0" applyNumberFormat="1" applyFill="1" applyAlignment="1">
      <alignment vertical="center"/>
    </xf>
    <xf numFmtId="0" fontId="0" fillId="4" borderId="0" xfId="0" applyFill="1" applyAlignment="1">
      <alignment horizontal="left" vertical="center"/>
    </xf>
    <xf numFmtId="1" fontId="0" fillId="4" borderId="0" xfId="0" applyNumberFormat="1" applyFill="1" applyAlignment="1">
      <alignment vertical="center"/>
    </xf>
    <xf numFmtId="164" fontId="5" fillId="4" borderId="0" xfId="0" applyNumberFormat="1" applyFont="1" applyFill="1" applyAlignment="1">
      <alignment vertical="center"/>
    </xf>
    <xf numFmtId="14" fontId="0" fillId="4" borderId="0" xfId="0" applyNumberFormat="1" applyFill="1" applyAlignment="1">
      <alignment vertical="center"/>
    </xf>
    <xf numFmtId="0" fontId="0" fillId="6" borderId="0" xfId="0" applyFill="1" applyAlignment="1">
      <alignment vertical="center"/>
    </xf>
    <xf numFmtId="0" fontId="0" fillId="6" borderId="0" xfId="0" applyFill="1" applyAlignment="1">
      <alignment horizontal="center" vertical="center"/>
    </xf>
    <xf numFmtId="0" fontId="0" fillId="6" borderId="0" xfId="0" quotePrefix="1" applyFill="1" applyAlignment="1">
      <alignment vertical="center"/>
    </xf>
    <xf numFmtId="14" fontId="0" fillId="6" borderId="0" xfId="0" applyNumberFormat="1" applyFill="1" applyAlignment="1">
      <alignment horizontal="center" vertical="center"/>
    </xf>
    <xf numFmtId="49" fontId="0" fillId="6" borderId="0" xfId="0" applyNumberFormat="1" applyFill="1" applyAlignment="1">
      <alignment vertical="center"/>
    </xf>
    <xf numFmtId="0" fontId="0" fillId="6" borderId="0" xfId="0" applyFill="1" applyAlignment="1">
      <alignment horizontal="left" vertical="center"/>
    </xf>
    <xf numFmtId="1" fontId="0" fillId="6" borderId="0" xfId="0" applyNumberFormat="1" applyFill="1" applyAlignment="1">
      <alignment vertical="center"/>
    </xf>
    <xf numFmtId="164" fontId="5" fillId="6" borderId="0" xfId="0" applyNumberFormat="1" applyFont="1" applyFill="1" applyAlignment="1">
      <alignment vertical="center"/>
    </xf>
    <xf numFmtId="14" fontId="0" fillId="6" borderId="0" xfId="0" applyNumberFormat="1" applyFill="1" applyAlignment="1">
      <alignment vertical="center"/>
    </xf>
    <xf numFmtId="164" fontId="7" fillId="4" borderId="0" xfId="0" applyNumberFormat="1" applyFont="1" applyFill="1" applyAlignment="1">
      <alignment vertical="center"/>
    </xf>
    <xf numFmtId="164" fontId="7" fillId="6" borderId="0" xfId="0" applyNumberFormat="1" applyFont="1" applyFill="1" applyAlignment="1">
      <alignment vertical="center"/>
    </xf>
    <xf numFmtId="164" fontId="2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/>
    </xf>
    <xf numFmtId="0" fontId="4" fillId="4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wrapText="1"/>
    </xf>
    <xf numFmtId="164" fontId="8" fillId="4" borderId="0" xfId="0" applyNumberFormat="1" applyFont="1" applyFill="1" applyAlignment="1">
      <alignment vertical="center" wrapText="1"/>
    </xf>
    <xf numFmtId="164" fontId="8" fillId="6" borderId="0" xfId="0" applyNumberFormat="1" applyFont="1" applyFill="1" applyAlignment="1">
      <alignment vertical="center" wrapText="1"/>
    </xf>
    <xf numFmtId="0" fontId="0" fillId="0" borderId="3" xfId="0" applyBorder="1" applyAlignment="1">
      <alignment horizontal="center" vertical="center"/>
    </xf>
    <xf numFmtId="164" fontId="0" fillId="4" borderId="0" xfId="0" applyNumberFormat="1" applyFill="1"/>
    <xf numFmtId="0" fontId="0" fillId="7" borderId="0" xfId="0" applyFill="1" applyAlignment="1">
      <alignment vertical="center"/>
    </xf>
    <xf numFmtId="0" fontId="0" fillId="7" borderId="0" xfId="0" applyFill="1" applyAlignment="1">
      <alignment horizontal="center" vertical="center"/>
    </xf>
    <xf numFmtId="0" fontId="0" fillId="7" borderId="0" xfId="0" quotePrefix="1" applyFill="1" applyAlignment="1">
      <alignment vertical="center"/>
    </xf>
    <xf numFmtId="14" fontId="0" fillId="7" borderId="0" xfId="0" applyNumberFormat="1" applyFill="1" applyAlignment="1">
      <alignment horizontal="center" vertical="center"/>
    </xf>
    <xf numFmtId="49" fontId="0" fillId="7" borderId="0" xfId="0" applyNumberFormat="1" applyFill="1" applyAlignment="1">
      <alignment vertical="center"/>
    </xf>
    <xf numFmtId="0" fontId="0" fillId="7" borderId="0" xfId="0" applyFill="1" applyAlignment="1">
      <alignment horizontal="left" vertical="center"/>
    </xf>
    <xf numFmtId="1" fontId="0" fillId="7" borderId="0" xfId="0" applyNumberFormat="1" applyFill="1" applyAlignment="1">
      <alignment vertical="center"/>
    </xf>
    <xf numFmtId="164" fontId="5" fillId="7" borderId="0" xfId="0" applyNumberFormat="1" applyFont="1" applyFill="1" applyAlignment="1">
      <alignment vertical="center"/>
    </xf>
    <xf numFmtId="164" fontId="7" fillId="7" borderId="0" xfId="0" applyNumberFormat="1" applyFont="1" applyFill="1" applyAlignment="1">
      <alignment vertical="center"/>
    </xf>
    <xf numFmtId="14" fontId="0" fillId="7" borderId="0" xfId="0" applyNumberFormat="1" applyFill="1" applyAlignment="1">
      <alignment vertical="center"/>
    </xf>
    <xf numFmtId="164" fontId="8" fillId="7" borderId="0" xfId="0" applyNumberFormat="1" applyFont="1" applyFill="1" applyAlignment="1">
      <alignment vertical="center" wrapText="1"/>
    </xf>
    <xf numFmtId="0" fontId="4" fillId="7" borderId="0" xfId="0" applyFont="1" applyFill="1" applyAlignment="1">
      <alignment horizontal="center" vertical="center"/>
    </xf>
    <xf numFmtId="0" fontId="0" fillId="8" borderId="0" xfId="0" applyFill="1" applyAlignment="1">
      <alignment vertical="center"/>
    </xf>
    <xf numFmtId="0" fontId="0" fillId="8" borderId="0" xfId="0" applyFill="1" applyAlignment="1">
      <alignment horizontal="center" vertical="center"/>
    </xf>
    <xf numFmtId="14" fontId="0" fillId="8" borderId="0" xfId="0" applyNumberFormat="1" applyFill="1" applyAlignment="1">
      <alignment horizontal="center" vertical="center"/>
    </xf>
    <xf numFmtId="49" fontId="0" fillId="8" borderId="0" xfId="0" applyNumberFormat="1" applyFill="1" applyAlignment="1">
      <alignment vertical="center"/>
    </xf>
    <xf numFmtId="0" fontId="0" fillId="8" borderId="0" xfId="0" applyFill="1" applyAlignment="1">
      <alignment horizontal="left" vertical="center"/>
    </xf>
    <xf numFmtId="1" fontId="0" fillId="8" borderId="0" xfId="0" applyNumberFormat="1" applyFill="1" applyAlignment="1">
      <alignment vertical="center"/>
    </xf>
    <xf numFmtId="164" fontId="5" fillId="8" borderId="0" xfId="0" applyNumberFormat="1" applyFont="1" applyFill="1" applyAlignment="1">
      <alignment vertical="center"/>
    </xf>
    <xf numFmtId="164" fontId="7" fillId="8" borderId="0" xfId="0" applyNumberFormat="1" applyFont="1" applyFill="1" applyAlignment="1">
      <alignment vertical="center"/>
    </xf>
    <xf numFmtId="14" fontId="0" fillId="8" borderId="0" xfId="0" applyNumberFormat="1" applyFill="1" applyAlignment="1">
      <alignment vertical="center"/>
    </xf>
    <xf numFmtId="164" fontId="8" fillId="8" borderId="0" xfId="0" applyNumberFormat="1" applyFont="1" applyFill="1" applyAlignment="1">
      <alignment vertical="center" wrapText="1"/>
    </xf>
    <xf numFmtId="0" fontId="0" fillId="9" borderId="0" xfId="0" applyFill="1" applyAlignment="1">
      <alignment vertical="center"/>
    </xf>
    <xf numFmtId="0" fontId="0" fillId="9" borderId="0" xfId="0" applyFill="1" applyAlignment="1">
      <alignment horizontal="center" vertical="center"/>
    </xf>
    <xf numFmtId="14" fontId="0" fillId="9" borderId="0" xfId="0" applyNumberFormat="1" applyFill="1" applyAlignment="1">
      <alignment horizontal="center" vertical="center"/>
    </xf>
    <xf numFmtId="49" fontId="0" fillId="9" borderId="0" xfId="0" applyNumberFormat="1" applyFill="1" applyAlignment="1">
      <alignment vertical="center"/>
    </xf>
    <xf numFmtId="0" fontId="0" fillId="9" borderId="0" xfId="0" applyFill="1" applyAlignment="1">
      <alignment horizontal="left" vertical="center"/>
    </xf>
    <xf numFmtId="1" fontId="0" fillId="9" borderId="0" xfId="0" applyNumberFormat="1" applyFill="1" applyAlignment="1">
      <alignment vertical="center"/>
    </xf>
    <xf numFmtId="164" fontId="5" fillId="9" borderId="0" xfId="0" applyNumberFormat="1" applyFont="1" applyFill="1" applyAlignment="1">
      <alignment vertical="center"/>
    </xf>
    <xf numFmtId="164" fontId="7" fillId="9" borderId="0" xfId="0" applyNumberFormat="1" applyFont="1" applyFill="1" applyAlignment="1">
      <alignment vertical="center"/>
    </xf>
    <xf numFmtId="14" fontId="0" fillId="9" borderId="0" xfId="0" applyNumberFormat="1" applyFill="1" applyAlignment="1">
      <alignment vertical="center"/>
    </xf>
    <xf numFmtId="164" fontId="8" fillId="9" borderId="0" xfId="0" applyNumberFormat="1" applyFont="1" applyFill="1" applyAlignment="1">
      <alignment vertical="center" wrapText="1"/>
    </xf>
    <xf numFmtId="0" fontId="0" fillId="9" borderId="0" xfId="0" applyFill="1" applyAlignment="1">
      <alignment horizontal="left" vertical="center" wrapText="1"/>
    </xf>
    <xf numFmtId="0" fontId="0" fillId="10" borderId="0" xfId="0" applyFill="1" applyAlignment="1">
      <alignment vertical="center"/>
    </xf>
    <xf numFmtId="0" fontId="0" fillId="10" borderId="0" xfId="0" applyFill="1" applyAlignment="1">
      <alignment horizontal="center" vertical="center"/>
    </xf>
    <xf numFmtId="14" fontId="0" fillId="10" borderId="0" xfId="0" applyNumberFormat="1" applyFill="1" applyAlignment="1">
      <alignment horizontal="center" vertical="center"/>
    </xf>
    <xf numFmtId="49" fontId="0" fillId="10" borderId="0" xfId="0" applyNumberFormat="1" applyFill="1" applyAlignment="1">
      <alignment vertical="center"/>
    </xf>
    <xf numFmtId="0" fontId="0" fillId="10" borderId="0" xfId="0" applyFill="1" applyAlignment="1">
      <alignment horizontal="left" vertical="center"/>
    </xf>
    <xf numFmtId="1" fontId="0" fillId="10" borderId="0" xfId="0" applyNumberFormat="1" applyFill="1" applyAlignment="1">
      <alignment vertical="center"/>
    </xf>
    <xf numFmtId="164" fontId="5" fillId="10" borderId="0" xfId="0" applyNumberFormat="1" applyFont="1" applyFill="1" applyAlignment="1">
      <alignment vertical="center"/>
    </xf>
    <xf numFmtId="164" fontId="7" fillId="10" borderId="0" xfId="0" applyNumberFormat="1" applyFont="1" applyFill="1" applyAlignment="1">
      <alignment vertical="center"/>
    </xf>
    <xf numFmtId="14" fontId="0" fillId="10" borderId="0" xfId="0" applyNumberFormat="1" applyFill="1" applyAlignment="1">
      <alignment vertical="center"/>
    </xf>
    <xf numFmtId="164" fontId="8" fillId="10" borderId="0" xfId="0" applyNumberFormat="1" applyFont="1" applyFill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164" fontId="0" fillId="4" borderId="0" xfId="0" applyNumberFormat="1" applyFill="1" applyAlignment="1">
      <alignment horizontal="center"/>
    </xf>
    <xf numFmtId="14" fontId="0" fillId="9" borderId="0" xfId="0" quotePrefix="1" applyNumberFormat="1" applyFill="1" applyAlignment="1">
      <alignment vertical="center"/>
    </xf>
  </cellXfs>
  <cellStyles count="1">
    <cellStyle name="Normal" xfId="0" builtinId="0"/>
  </cellStyles>
  <dxfs count="3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#,##0.00\ &quot;€&quot;"/>
      <fill>
        <patternFill patternType="solid">
          <fgColor indexed="64"/>
          <bgColor rgb="FFFA00CA"/>
        </patternFill>
      </fill>
      <alignment horizontal="center" vertical="center" textRotation="0" wrapText="1" indent="0" justifyLastLine="0" shrinkToFit="0" readingOrder="0"/>
    </dxf>
    <dxf>
      <numFmt numFmtId="19" formatCode="dd/mm/yyyy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#,##0.00\ &quot;€&quot;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164" formatCode="#,##0.00\ &quot;€&quot;"/>
      <alignment horizontal="general" vertical="center" textRotation="0" wrapText="0" indent="0" justifyLastLine="0" shrinkToFit="0" readingOrder="0"/>
    </dxf>
    <dxf>
      <numFmt numFmtId="1" formatCode="0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30" formatCode="@"/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#,##0.00\ &quot;€&quot;"/>
      <alignment vertical="center" textRotation="0" wrapText="1" indent="0" justifyLastLine="0" shrinkToFit="0" readingOrder="0"/>
    </dxf>
    <dxf>
      <font>
        <b/>
        <color theme="9" tint="-0.249977111117893"/>
      </font>
      <numFmt numFmtId="19" formatCode="dd/mm/yyyy"/>
      <alignment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numFmt numFmtId="164" formatCode="#,##0.00\ &quot;€&quot;"/>
      <alignment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164" formatCode="#,##0.00\ &quot;€&quot;"/>
      <alignment vertical="center" textRotation="0" indent="0" justifyLastLine="0" shrinkToFit="0" readingOrder="0"/>
    </dxf>
    <dxf>
      <numFmt numFmtId="1" formatCode="0"/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30" formatCode="@"/>
      <alignment vertical="center" textRotation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81270575-88C2-4DF2-922A-44FF4E8AC10C}"/>
  </tableStyles>
  <colors>
    <mruColors>
      <color rgb="FFFA00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8E45182-C086-45E3-BB24-EF209E502565}" name="Tabla17" displayName="Tabla17" ref="A1:O77" totalsRowCount="1" headerRowDxfId="32" dataDxfId="31" totalsRowDxfId="30">
  <autoFilter ref="A1:O76" xr:uid="{98E45182-C086-45E3-BB24-EF209E502565}"/>
  <sortState xmlns:xlrd2="http://schemas.microsoft.com/office/spreadsheetml/2017/richdata2" ref="A29:O76">
    <sortCondition descending="1" ref="F1:F76"/>
  </sortState>
  <tableColumns count="15">
    <tableColumn id="1" xr3:uid="{91DFE1E4-19B8-43D8-AC32-AD7E24FE45C4}" name="EQUIPO" totalsRowLabel="TOTALES" dataDxfId="29" totalsRowDxfId="14"/>
    <tableColumn id="14" xr3:uid="{C196A5AB-35E6-4FFA-AE38-E23E2F4465E7}" name="REPARACIÓN?" dataDxfId="28" totalsRowDxfId="13"/>
    <tableColumn id="13" xr3:uid="{8477BD2C-8B75-49CC-BF1F-427BEFCE68DF}" name="IP RESPONSABLE" dataDxfId="27" totalsRowDxfId="12"/>
    <tableColumn id="6" xr3:uid="{797E5D97-1566-48DF-8AFE-1FD0EE26FB5C}" name="GRUPO" dataDxfId="26" totalsRowDxfId="11"/>
    <tableColumn id="11" xr3:uid="{C400A167-52AC-4515-A3E4-6C1BAE8506A9}" name="FIU" dataDxfId="25" totalsRowDxfId="10"/>
    <tableColumn id="12" xr3:uid="{D38F3D09-CD6C-441B-ACA8-D8CBD73BFEEE}" name="ESPECÍFICA" dataDxfId="24" totalsRowDxfId="9"/>
    <tableColumn id="2" xr3:uid="{B7EFA1C5-63CA-444B-80BE-8C0BF29E4BE8}" name="FECHA" dataDxfId="23" totalsRowDxfId="8"/>
    <tableColumn id="3" xr3:uid="{227552DD-961E-45AF-8AC8-4C825C632B4C}" name="PEDIDO/PRESUPUESTO" dataDxfId="22" totalsRowDxfId="7"/>
    <tableColumn id="4" xr3:uid="{098FD1EB-3552-410C-B33F-94F3AA79079C}" name="FACTURA" dataDxfId="21" totalsRowDxfId="6"/>
    <tableColumn id="5" xr3:uid="{84183DB3-3DCA-4F13-8EA1-7286277BEC54}" name="TERCERO" dataDxfId="20" totalsRowDxfId="5"/>
    <tableColumn id="7" xr3:uid="{5D8A8DE2-8BBF-4FF1-B49F-E66DE99DBC29}" name="OPERACIÓN" dataDxfId="19" totalsRowDxfId="4"/>
    <tableColumn id="8" xr3:uid="{8469406D-13A5-4732-B85C-C14F024B68CC}" name="IMPORTE ESTIMADO" totalsRowFunction="sum" dataDxfId="18" totalsRowDxfId="3"/>
    <tableColumn id="9" xr3:uid="{44BB7EE2-BEFD-4185-B399-66F94C328EF5}" name="IMPORTE CONT." totalsRowFunction="sum" dataDxfId="17" totalsRowDxfId="2"/>
    <tableColumn id="10" xr3:uid="{53B6D748-CC8F-49AD-B3CB-6CBA1462EC1A}" name="TRASPASO_FECHA" dataDxfId="16" totalsRowDxfId="1"/>
    <tableColumn id="15" xr3:uid="{16838780-A4F2-4D18-9766-FAB3C15809F8}" name="OBSERVACIONES" totalsRowFunction="custom" dataDxfId="15" totalsRowDxfId="0">
      <totalsRowFormula>"LAST UPDATED: "&amp;YEAR(TODAY())&amp;"/"&amp;MONTH(TODAY())&amp;"/"&amp;IF(LEN(DAY(TODAY()))=1,"0"&amp;DAY(TODAY()),DAY(TODAY()))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9946F-E978-47F2-8FE4-39B217403EF4}">
  <dimension ref="A1:O82"/>
  <sheetViews>
    <sheetView topLeftCell="A21" zoomScale="85" zoomScaleNormal="85" workbookViewId="0">
      <pane ySplit="7380" topLeftCell="A77"/>
      <selection activeCell="J38" sqref="J38"/>
      <selection pane="bottomLeft" activeCell="B78" sqref="B78"/>
    </sheetView>
  </sheetViews>
  <sheetFormatPr baseColWidth="10" defaultRowHeight="15" x14ac:dyDescent="0.25"/>
  <cols>
    <col min="1" max="1" width="22.85546875" bestFit="1" customWidth="1"/>
    <col min="2" max="2" width="18.42578125" style="1" bestFit="1" customWidth="1"/>
    <col min="3" max="3" width="18.140625" customWidth="1"/>
    <col min="4" max="4" width="12.7109375" style="1" customWidth="1"/>
    <col min="5" max="5" width="9.42578125" style="1" customWidth="1"/>
    <col min="6" max="6" width="15.7109375" style="1" customWidth="1"/>
    <col min="7" max="7" width="12.140625" style="4" customWidth="1"/>
    <col min="8" max="8" width="28.5703125" style="13" customWidth="1"/>
    <col min="9" max="9" width="17.5703125" style="14" customWidth="1"/>
    <col min="10" max="10" width="18.140625" customWidth="1"/>
    <col min="11" max="11" width="16.42578125" style="7" customWidth="1"/>
    <col min="12" max="12" width="20.5703125" style="3" customWidth="1"/>
    <col min="13" max="13" width="18.85546875" style="3" customWidth="1"/>
    <col min="14" max="14" width="18.7109375" style="2" customWidth="1"/>
    <col min="15" max="15" width="32.140625" style="24" customWidth="1"/>
  </cols>
  <sheetData>
    <row r="1" spans="1:15" s="1" customFormat="1" x14ac:dyDescent="0.25">
      <c r="A1" s="1" t="s">
        <v>49</v>
      </c>
      <c r="B1" s="1" t="s">
        <v>59</v>
      </c>
      <c r="C1" s="1" t="s">
        <v>58</v>
      </c>
      <c r="D1" s="1" t="s">
        <v>48</v>
      </c>
      <c r="E1" s="1" t="s">
        <v>51</v>
      </c>
      <c r="F1" s="1" t="s">
        <v>52</v>
      </c>
      <c r="G1" s="4" t="s">
        <v>12</v>
      </c>
      <c r="H1" s="12" t="s">
        <v>68</v>
      </c>
      <c r="I1" s="14" t="s">
        <v>0</v>
      </c>
      <c r="J1" s="1" t="s">
        <v>13</v>
      </c>
      <c r="K1" s="6" t="s">
        <v>34</v>
      </c>
      <c r="L1" s="5" t="s">
        <v>35</v>
      </c>
      <c r="M1" s="5" t="s">
        <v>67</v>
      </c>
      <c r="N1" s="4" t="s">
        <v>45</v>
      </c>
      <c r="O1" s="51" t="s">
        <v>88</v>
      </c>
    </row>
    <row r="2" spans="1:15" x14ac:dyDescent="0.25">
      <c r="A2" s="78" t="s">
        <v>46</v>
      </c>
      <c r="B2" s="79" t="s">
        <v>60</v>
      </c>
      <c r="C2" s="78" t="s">
        <v>56</v>
      </c>
      <c r="D2" s="79" t="s">
        <v>94</v>
      </c>
      <c r="E2" s="79">
        <v>2400016</v>
      </c>
      <c r="F2" s="79"/>
      <c r="G2" s="80">
        <v>45561</v>
      </c>
      <c r="H2" s="81" t="s">
        <v>11</v>
      </c>
      <c r="I2" s="82">
        <v>92589031</v>
      </c>
      <c r="J2" s="78" t="s">
        <v>1</v>
      </c>
      <c r="K2" s="83">
        <v>202400456412</v>
      </c>
      <c r="L2" s="84">
        <v>4007</v>
      </c>
      <c r="M2" s="85">
        <v>4007</v>
      </c>
      <c r="N2" s="104" t="s">
        <v>11</v>
      </c>
      <c r="O2" s="87" t="s">
        <v>99</v>
      </c>
    </row>
    <row r="3" spans="1:15" x14ac:dyDescent="0.25">
      <c r="A3" s="78" t="s">
        <v>47</v>
      </c>
      <c r="B3" s="79" t="s">
        <v>60</v>
      </c>
      <c r="C3" s="78" t="s">
        <v>56</v>
      </c>
      <c r="D3" s="79" t="s">
        <v>94</v>
      </c>
      <c r="E3" s="79">
        <v>2400016</v>
      </c>
      <c r="F3" s="79"/>
      <c r="G3" s="80">
        <v>45455</v>
      </c>
      <c r="H3" s="81" t="s">
        <v>11</v>
      </c>
      <c r="I3" s="82" t="s">
        <v>2</v>
      </c>
      <c r="J3" s="78" t="s">
        <v>3</v>
      </c>
      <c r="K3" s="83">
        <v>202400497563</v>
      </c>
      <c r="L3" s="84">
        <v>4550</v>
      </c>
      <c r="M3" s="85">
        <v>4550</v>
      </c>
      <c r="N3" s="104" t="s">
        <v>11</v>
      </c>
      <c r="O3" s="87" t="s">
        <v>99</v>
      </c>
    </row>
    <row r="4" spans="1:15" x14ac:dyDescent="0.25">
      <c r="A4" s="27" t="s">
        <v>47</v>
      </c>
      <c r="B4" s="28" t="s">
        <v>60</v>
      </c>
      <c r="C4" s="27" t="s">
        <v>56</v>
      </c>
      <c r="D4" s="28" t="s">
        <v>94</v>
      </c>
      <c r="E4" s="28">
        <v>2400016</v>
      </c>
      <c r="F4" s="28"/>
      <c r="G4" s="29">
        <v>45569</v>
      </c>
      <c r="H4" s="30" t="s">
        <v>4</v>
      </c>
      <c r="I4" s="31" t="s">
        <v>11</v>
      </c>
      <c r="J4" s="27" t="s">
        <v>5</v>
      </c>
      <c r="K4" s="32"/>
      <c r="L4" s="33">
        <v>3200</v>
      </c>
      <c r="M4" s="44"/>
      <c r="N4" s="34" t="s">
        <v>11</v>
      </c>
      <c r="O4" s="52" t="s">
        <v>99</v>
      </c>
    </row>
    <row r="5" spans="1:15" ht="30" x14ac:dyDescent="0.25">
      <c r="A5" s="78" t="s">
        <v>46</v>
      </c>
      <c r="B5" s="79" t="s">
        <v>60</v>
      </c>
      <c r="C5" s="78" t="s">
        <v>56</v>
      </c>
      <c r="D5" s="79" t="s">
        <v>94</v>
      </c>
      <c r="E5" s="79">
        <v>2400016</v>
      </c>
      <c r="F5" s="79"/>
      <c r="G5" s="80">
        <v>45546</v>
      </c>
      <c r="H5" s="81" t="s">
        <v>6</v>
      </c>
      <c r="I5" s="88" t="s">
        <v>95</v>
      </c>
      <c r="J5" s="78" t="s">
        <v>96</v>
      </c>
      <c r="K5" s="83">
        <v>202400487344</v>
      </c>
      <c r="L5" s="84">
        <v>172.03</v>
      </c>
      <c r="M5" s="85">
        <v>160.87</v>
      </c>
      <c r="N5" s="86" t="s">
        <v>11</v>
      </c>
      <c r="O5" s="87" t="s">
        <v>99</v>
      </c>
    </row>
    <row r="6" spans="1:15" x14ac:dyDescent="0.25">
      <c r="A6" s="27" t="s">
        <v>46</v>
      </c>
      <c r="B6" s="28" t="s">
        <v>60</v>
      </c>
      <c r="C6" s="27" t="s">
        <v>56</v>
      </c>
      <c r="D6" s="28" t="s">
        <v>94</v>
      </c>
      <c r="E6" s="28">
        <v>2400016</v>
      </c>
      <c r="F6" s="28"/>
      <c r="G6" s="29">
        <v>45547</v>
      </c>
      <c r="H6" s="30" t="s">
        <v>7</v>
      </c>
      <c r="I6" s="31" t="s">
        <v>11</v>
      </c>
      <c r="J6" s="27" t="s">
        <v>8</v>
      </c>
      <c r="K6" s="32"/>
      <c r="L6" s="33">
        <v>775.61</v>
      </c>
      <c r="M6" s="44"/>
      <c r="N6" s="34" t="s">
        <v>11</v>
      </c>
      <c r="O6" s="52" t="s">
        <v>99</v>
      </c>
    </row>
    <row r="7" spans="1:15" x14ac:dyDescent="0.25">
      <c r="A7" s="27" t="s">
        <v>46</v>
      </c>
      <c r="B7" s="28" t="s">
        <v>60</v>
      </c>
      <c r="C7" s="27" t="s">
        <v>56</v>
      </c>
      <c r="D7" s="28" t="s">
        <v>94</v>
      </c>
      <c r="E7" s="28">
        <v>2400016</v>
      </c>
      <c r="F7" s="28"/>
      <c r="G7" s="29">
        <v>45614</v>
      </c>
      <c r="H7" s="30" t="s">
        <v>9</v>
      </c>
      <c r="I7" s="31" t="s">
        <v>11</v>
      </c>
      <c r="J7" s="27" t="s">
        <v>10</v>
      </c>
      <c r="K7" s="32"/>
      <c r="L7" s="33">
        <v>141.72999999999999</v>
      </c>
      <c r="M7" s="44"/>
      <c r="N7" s="34" t="s">
        <v>11</v>
      </c>
      <c r="O7" s="52" t="s">
        <v>99</v>
      </c>
    </row>
    <row r="8" spans="1:15" x14ac:dyDescent="0.25">
      <c r="A8" s="56" t="s">
        <v>36</v>
      </c>
      <c r="B8" s="57" t="s">
        <v>61</v>
      </c>
      <c r="C8" s="58" t="s">
        <v>98</v>
      </c>
      <c r="D8" s="57" t="s">
        <v>94</v>
      </c>
      <c r="E8" s="57">
        <v>2400016</v>
      </c>
      <c r="F8" s="57"/>
      <c r="G8" s="59">
        <v>45439</v>
      </c>
      <c r="H8" s="60" t="s">
        <v>11</v>
      </c>
      <c r="I8" s="61">
        <v>68</v>
      </c>
      <c r="J8" s="56" t="s">
        <v>14</v>
      </c>
      <c r="K8" s="62">
        <v>202400479158</v>
      </c>
      <c r="L8" s="63">
        <v>7970</v>
      </c>
      <c r="M8" s="64">
        <v>7970</v>
      </c>
      <c r="N8" s="65"/>
      <c r="O8" s="66" t="s">
        <v>101</v>
      </c>
    </row>
    <row r="9" spans="1:15" x14ac:dyDescent="0.25">
      <c r="A9" s="35" t="s">
        <v>37</v>
      </c>
      <c r="B9" s="36" t="s">
        <v>60</v>
      </c>
      <c r="C9" s="37" t="s">
        <v>98</v>
      </c>
      <c r="D9" s="36" t="s">
        <v>94</v>
      </c>
      <c r="E9" s="36">
        <v>2400016</v>
      </c>
      <c r="F9" s="36"/>
      <c r="G9" s="38">
        <v>45550</v>
      </c>
      <c r="H9" s="39" t="s">
        <v>11</v>
      </c>
      <c r="I9" s="40" t="s">
        <v>15</v>
      </c>
      <c r="J9" s="35" t="s">
        <v>27</v>
      </c>
      <c r="K9" s="41">
        <v>202400461310</v>
      </c>
      <c r="L9" s="42">
        <v>135</v>
      </c>
      <c r="M9" s="45">
        <v>135</v>
      </c>
      <c r="N9" s="43">
        <v>45650</v>
      </c>
      <c r="O9" s="53"/>
    </row>
    <row r="10" spans="1:15" x14ac:dyDescent="0.25">
      <c r="A10" s="35" t="s">
        <v>37</v>
      </c>
      <c r="B10" s="36" t="s">
        <v>60</v>
      </c>
      <c r="C10" s="37" t="s">
        <v>98</v>
      </c>
      <c r="D10" s="36" t="s">
        <v>94</v>
      </c>
      <c r="E10" s="36">
        <v>2400016</v>
      </c>
      <c r="F10" s="36"/>
      <c r="G10" s="38">
        <v>45550</v>
      </c>
      <c r="H10" s="39" t="s">
        <v>11</v>
      </c>
      <c r="I10" s="40" t="s">
        <v>16</v>
      </c>
      <c r="J10" s="35" t="s">
        <v>27</v>
      </c>
      <c r="K10" s="41">
        <v>202400461307</v>
      </c>
      <c r="L10" s="42">
        <v>135</v>
      </c>
      <c r="M10" s="45">
        <v>135</v>
      </c>
      <c r="N10" s="43">
        <v>45650</v>
      </c>
      <c r="O10" s="53"/>
    </row>
    <row r="11" spans="1:15" x14ac:dyDescent="0.25">
      <c r="A11" s="35" t="s">
        <v>37</v>
      </c>
      <c r="B11" s="36" t="s">
        <v>60</v>
      </c>
      <c r="C11" s="37" t="s">
        <v>98</v>
      </c>
      <c r="D11" s="36" t="s">
        <v>94</v>
      </c>
      <c r="E11" s="36">
        <v>2400016</v>
      </c>
      <c r="F11" s="36"/>
      <c r="G11" s="38">
        <v>45565</v>
      </c>
      <c r="H11" s="39" t="s">
        <v>11</v>
      </c>
      <c r="I11" s="40" t="s">
        <v>17</v>
      </c>
      <c r="J11" s="35" t="s">
        <v>27</v>
      </c>
      <c r="K11" s="41">
        <v>202400491730</v>
      </c>
      <c r="L11" s="42">
        <v>67.5</v>
      </c>
      <c r="M11" s="45">
        <v>67.5</v>
      </c>
      <c r="N11" s="43">
        <v>45650</v>
      </c>
      <c r="O11" s="53"/>
    </row>
    <row r="12" spans="1:15" x14ac:dyDescent="0.25">
      <c r="A12" s="35" t="s">
        <v>37</v>
      </c>
      <c r="B12" s="36" t="s">
        <v>60</v>
      </c>
      <c r="C12" s="37" t="s">
        <v>98</v>
      </c>
      <c r="D12" s="36" t="s">
        <v>94</v>
      </c>
      <c r="E12" s="36">
        <v>2400016</v>
      </c>
      <c r="F12" s="36"/>
      <c r="G12" s="38">
        <v>45565</v>
      </c>
      <c r="H12" s="39" t="s">
        <v>11</v>
      </c>
      <c r="I12" s="40" t="s">
        <v>18</v>
      </c>
      <c r="J12" s="35" t="s">
        <v>27</v>
      </c>
      <c r="K12" s="41">
        <v>202400491729</v>
      </c>
      <c r="L12" s="42">
        <v>67.5</v>
      </c>
      <c r="M12" s="45">
        <v>67.5</v>
      </c>
      <c r="N12" s="43">
        <v>45650</v>
      </c>
      <c r="O12" s="53"/>
    </row>
    <row r="13" spans="1:15" x14ac:dyDescent="0.25">
      <c r="A13" s="35" t="s">
        <v>37</v>
      </c>
      <c r="B13" s="36" t="s">
        <v>60</v>
      </c>
      <c r="C13" s="37" t="s">
        <v>98</v>
      </c>
      <c r="D13" s="36" t="s">
        <v>94</v>
      </c>
      <c r="E13" s="36">
        <v>2400016</v>
      </c>
      <c r="F13" s="36"/>
      <c r="G13" s="38">
        <v>45565</v>
      </c>
      <c r="H13" s="39" t="s">
        <v>11</v>
      </c>
      <c r="I13" s="40" t="s">
        <v>19</v>
      </c>
      <c r="J13" s="35" t="s">
        <v>27</v>
      </c>
      <c r="K13" s="41">
        <v>202400491728</v>
      </c>
      <c r="L13" s="42">
        <v>67.5</v>
      </c>
      <c r="M13" s="45">
        <v>67.5</v>
      </c>
      <c r="N13" s="43">
        <v>45650</v>
      </c>
      <c r="O13" s="53"/>
    </row>
    <row r="14" spans="1:15" x14ac:dyDescent="0.25">
      <c r="A14" s="35" t="s">
        <v>37</v>
      </c>
      <c r="B14" s="36" t="s">
        <v>60</v>
      </c>
      <c r="C14" s="37" t="s">
        <v>98</v>
      </c>
      <c r="D14" s="36" t="s">
        <v>94</v>
      </c>
      <c r="E14" s="36">
        <v>2400016</v>
      </c>
      <c r="F14" s="36"/>
      <c r="G14" s="38">
        <v>45580</v>
      </c>
      <c r="H14" s="39" t="s">
        <v>11</v>
      </c>
      <c r="I14" s="40" t="s">
        <v>20</v>
      </c>
      <c r="J14" s="35" t="s">
        <v>27</v>
      </c>
      <c r="K14" s="41">
        <v>202400513347</v>
      </c>
      <c r="L14" s="42">
        <v>67.5</v>
      </c>
      <c r="M14" s="45">
        <v>67.5</v>
      </c>
      <c r="N14" s="43">
        <v>45650</v>
      </c>
      <c r="O14" s="53"/>
    </row>
    <row r="15" spans="1:15" x14ac:dyDescent="0.25">
      <c r="A15" s="35" t="s">
        <v>37</v>
      </c>
      <c r="B15" s="36" t="s">
        <v>60</v>
      </c>
      <c r="C15" s="37" t="s">
        <v>98</v>
      </c>
      <c r="D15" s="36" t="s">
        <v>94</v>
      </c>
      <c r="E15" s="36">
        <v>2400016</v>
      </c>
      <c r="F15" s="36"/>
      <c r="G15" s="38">
        <v>45580</v>
      </c>
      <c r="H15" s="39" t="s">
        <v>11</v>
      </c>
      <c r="I15" s="40" t="s">
        <v>21</v>
      </c>
      <c r="J15" s="35" t="s">
        <v>27</v>
      </c>
      <c r="K15" s="41">
        <v>202400513344</v>
      </c>
      <c r="L15" s="42">
        <v>67.5</v>
      </c>
      <c r="M15" s="45">
        <v>67.5</v>
      </c>
      <c r="N15" s="43">
        <v>45650</v>
      </c>
      <c r="O15" s="53"/>
    </row>
    <row r="16" spans="1:15" x14ac:dyDescent="0.25">
      <c r="A16" s="35" t="s">
        <v>37</v>
      </c>
      <c r="B16" s="36" t="s">
        <v>60</v>
      </c>
      <c r="C16" s="37" t="s">
        <v>98</v>
      </c>
      <c r="D16" s="36" t="s">
        <v>94</v>
      </c>
      <c r="E16" s="36">
        <v>2400016</v>
      </c>
      <c r="F16" s="36"/>
      <c r="G16" s="38">
        <v>45580</v>
      </c>
      <c r="H16" s="39" t="s">
        <v>11</v>
      </c>
      <c r="I16" s="40" t="s">
        <v>22</v>
      </c>
      <c r="J16" s="35" t="s">
        <v>27</v>
      </c>
      <c r="K16" s="41">
        <v>202400513345</v>
      </c>
      <c r="L16" s="42">
        <v>67.5</v>
      </c>
      <c r="M16" s="45">
        <v>67.5</v>
      </c>
      <c r="N16" s="43">
        <v>45650</v>
      </c>
      <c r="O16" s="53"/>
    </row>
    <row r="17" spans="1:15" x14ac:dyDescent="0.25">
      <c r="A17" s="35" t="s">
        <v>37</v>
      </c>
      <c r="B17" s="36" t="s">
        <v>60</v>
      </c>
      <c r="C17" s="37" t="s">
        <v>98</v>
      </c>
      <c r="D17" s="36" t="s">
        <v>94</v>
      </c>
      <c r="E17" s="36">
        <v>2400016</v>
      </c>
      <c r="F17" s="36"/>
      <c r="G17" s="38">
        <v>45580</v>
      </c>
      <c r="H17" s="39" t="s">
        <v>11</v>
      </c>
      <c r="I17" s="40" t="s">
        <v>23</v>
      </c>
      <c r="J17" s="35" t="s">
        <v>27</v>
      </c>
      <c r="K17" s="41">
        <v>202400513349</v>
      </c>
      <c r="L17" s="42">
        <v>67.5</v>
      </c>
      <c r="M17" s="45">
        <v>67.5</v>
      </c>
      <c r="N17" s="43">
        <v>45650</v>
      </c>
      <c r="O17" s="53"/>
    </row>
    <row r="18" spans="1:15" x14ac:dyDescent="0.25">
      <c r="A18" s="35" t="s">
        <v>37</v>
      </c>
      <c r="B18" s="36" t="s">
        <v>60</v>
      </c>
      <c r="C18" s="37" t="s">
        <v>98</v>
      </c>
      <c r="D18" s="36" t="s">
        <v>94</v>
      </c>
      <c r="E18" s="36">
        <v>2400016</v>
      </c>
      <c r="F18" s="36"/>
      <c r="G18" s="38">
        <v>45596</v>
      </c>
      <c r="H18" s="39" t="s">
        <v>11</v>
      </c>
      <c r="I18" s="40" t="s">
        <v>24</v>
      </c>
      <c r="J18" s="35" t="s">
        <v>27</v>
      </c>
      <c r="K18" s="41">
        <v>202400560987</v>
      </c>
      <c r="L18" s="42">
        <v>67.5</v>
      </c>
      <c r="M18" s="45">
        <v>67.5</v>
      </c>
      <c r="N18" s="43">
        <v>45650</v>
      </c>
      <c r="O18" s="53"/>
    </row>
    <row r="19" spans="1:15" x14ac:dyDescent="0.25">
      <c r="A19" s="35" t="s">
        <v>37</v>
      </c>
      <c r="B19" s="36" t="s">
        <v>60</v>
      </c>
      <c r="C19" s="37" t="s">
        <v>98</v>
      </c>
      <c r="D19" s="36" t="s">
        <v>94</v>
      </c>
      <c r="E19" s="36">
        <v>2400016</v>
      </c>
      <c r="F19" s="36"/>
      <c r="G19" s="38">
        <v>45596</v>
      </c>
      <c r="H19" s="39" t="s">
        <v>11</v>
      </c>
      <c r="I19" s="40" t="s">
        <v>25</v>
      </c>
      <c r="J19" s="35" t="s">
        <v>27</v>
      </c>
      <c r="K19" s="41">
        <v>202400560988</v>
      </c>
      <c r="L19" s="42">
        <v>67.5</v>
      </c>
      <c r="M19" s="45">
        <v>67.5</v>
      </c>
      <c r="N19" s="43">
        <v>45650</v>
      </c>
      <c r="O19" s="53"/>
    </row>
    <row r="20" spans="1:15" x14ac:dyDescent="0.25">
      <c r="A20" s="35" t="s">
        <v>37</v>
      </c>
      <c r="B20" s="36" t="s">
        <v>60</v>
      </c>
      <c r="C20" s="37" t="s">
        <v>98</v>
      </c>
      <c r="D20" s="36" t="s">
        <v>94</v>
      </c>
      <c r="E20" s="36">
        <v>2400016</v>
      </c>
      <c r="F20" s="36"/>
      <c r="G20" s="38">
        <v>45611</v>
      </c>
      <c r="H20" s="39" t="s">
        <v>11</v>
      </c>
      <c r="I20" s="40" t="s">
        <v>26</v>
      </c>
      <c r="J20" s="35" t="s">
        <v>27</v>
      </c>
      <c r="K20" s="41">
        <v>202400587729</v>
      </c>
      <c r="L20" s="42">
        <v>135</v>
      </c>
      <c r="M20" s="45">
        <v>135</v>
      </c>
      <c r="N20" s="43">
        <v>45650</v>
      </c>
      <c r="O20" s="53"/>
    </row>
    <row r="21" spans="1:15" x14ac:dyDescent="0.25">
      <c r="A21" s="56" t="s">
        <v>38</v>
      </c>
      <c r="B21" s="57" t="s">
        <v>61</v>
      </c>
      <c r="C21" s="58" t="s">
        <v>98</v>
      </c>
      <c r="D21" s="57" t="s">
        <v>94</v>
      </c>
      <c r="E21" s="57">
        <v>2400016</v>
      </c>
      <c r="F21" s="57"/>
      <c r="G21" s="59">
        <v>45531</v>
      </c>
      <c r="H21" s="60" t="s">
        <v>11</v>
      </c>
      <c r="I21" s="61" t="s">
        <v>31</v>
      </c>
      <c r="J21" s="56" t="s">
        <v>73</v>
      </c>
      <c r="K21" s="62">
        <v>202400410416</v>
      </c>
      <c r="L21" s="63">
        <v>15959</v>
      </c>
      <c r="M21" s="64">
        <v>15959</v>
      </c>
      <c r="N21" s="65"/>
      <c r="O21" s="66" t="s">
        <v>100</v>
      </c>
    </row>
    <row r="22" spans="1:15" x14ac:dyDescent="0.25">
      <c r="A22" s="35" t="s">
        <v>38</v>
      </c>
      <c r="B22" s="36" t="s">
        <v>60</v>
      </c>
      <c r="C22" s="37" t="s">
        <v>98</v>
      </c>
      <c r="D22" s="36" t="s">
        <v>94</v>
      </c>
      <c r="E22" s="36">
        <v>2400016</v>
      </c>
      <c r="F22" s="36"/>
      <c r="G22" s="38">
        <v>45519</v>
      </c>
      <c r="H22" s="39" t="s">
        <v>11</v>
      </c>
      <c r="I22" s="40" t="s">
        <v>29</v>
      </c>
      <c r="J22" s="35" t="s">
        <v>27</v>
      </c>
      <c r="K22" s="41">
        <v>202400426370</v>
      </c>
      <c r="L22" s="42">
        <v>500.68</v>
      </c>
      <c r="M22" s="45">
        <v>500.68</v>
      </c>
      <c r="N22" s="43">
        <v>45650</v>
      </c>
      <c r="O22" s="53"/>
    </row>
    <row r="23" spans="1:15" x14ac:dyDescent="0.25">
      <c r="A23" s="56" t="s">
        <v>38</v>
      </c>
      <c r="B23" s="57" t="s">
        <v>61</v>
      </c>
      <c r="C23" s="58" t="s">
        <v>98</v>
      </c>
      <c r="D23" s="57" t="s">
        <v>94</v>
      </c>
      <c r="E23" s="57">
        <v>2400016</v>
      </c>
      <c r="F23" s="57"/>
      <c r="G23" s="59">
        <v>45581</v>
      </c>
      <c r="H23" s="60" t="s">
        <v>11</v>
      </c>
      <c r="I23" s="61" t="s">
        <v>41</v>
      </c>
      <c r="J23" s="56" t="s">
        <v>73</v>
      </c>
      <c r="K23" s="62">
        <v>202400496267</v>
      </c>
      <c r="L23" s="63">
        <v>10514</v>
      </c>
      <c r="M23" s="64">
        <v>10514</v>
      </c>
      <c r="N23" s="65"/>
      <c r="O23" s="66" t="s">
        <v>100</v>
      </c>
    </row>
    <row r="24" spans="1:15" x14ac:dyDescent="0.25">
      <c r="A24" s="35" t="s">
        <v>38</v>
      </c>
      <c r="B24" s="36" t="s">
        <v>60</v>
      </c>
      <c r="C24" s="37" t="s">
        <v>98</v>
      </c>
      <c r="D24" s="36" t="s">
        <v>94</v>
      </c>
      <c r="E24" s="36">
        <v>2400016</v>
      </c>
      <c r="F24" s="36"/>
      <c r="G24" s="38">
        <v>45454</v>
      </c>
      <c r="H24" s="39" t="s">
        <v>11</v>
      </c>
      <c r="I24" s="40" t="s">
        <v>32</v>
      </c>
      <c r="J24" s="35" t="s">
        <v>28</v>
      </c>
      <c r="K24" s="41">
        <v>202400299571</v>
      </c>
      <c r="L24" s="42">
        <v>360</v>
      </c>
      <c r="M24" s="45">
        <v>360</v>
      </c>
      <c r="N24" s="43">
        <v>45650</v>
      </c>
      <c r="O24" s="53"/>
    </row>
    <row r="25" spans="1:15" x14ac:dyDescent="0.25">
      <c r="A25" s="35" t="s">
        <v>38</v>
      </c>
      <c r="B25" s="36" t="s">
        <v>60</v>
      </c>
      <c r="C25" s="37" t="s">
        <v>98</v>
      </c>
      <c r="D25" s="36" t="s">
        <v>94</v>
      </c>
      <c r="E25" s="36">
        <v>2400016</v>
      </c>
      <c r="F25" s="36"/>
      <c r="G25" s="38">
        <v>45611</v>
      </c>
      <c r="H25" s="39" t="s">
        <v>11</v>
      </c>
      <c r="I25" s="40" t="s">
        <v>30</v>
      </c>
      <c r="J25" s="35" t="s">
        <v>27</v>
      </c>
      <c r="K25" s="41">
        <v>202400587699</v>
      </c>
      <c r="L25" s="42">
        <v>2500</v>
      </c>
      <c r="M25" s="45">
        <v>2500</v>
      </c>
      <c r="N25" s="43">
        <v>45650</v>
      </c>
      <c r="O25" s="53"/>
    </row>
    <row r="26" spans="1:15" x14ac:dyDescent="0.25">
      <c r="A26" s="35" t="s">
        <v>39</v>
      </c>
      <c r="B26" s="36" t="s">
        <v>60</v>
      </c>
      <c r="C26" s="37" t="s">
        <v>98</v>
      </c>
      <c r="D26" s="36" t="s">
        <v>94</v>
      </c>
      <c r="E26" s="36">
        <v>2400016</v>
      </c>
      <c r="F26" s="36"/>
      <c r="G26" s="38">
        <v>45611</v>
      </c>
      <c r="H26" s="39" t="s">
        <v>11</v>
      </c>
      <c r="I26" s="40" t="s">
        <v>33</v>
      </c>
      <c r="J26" s="35" t="s">
        <v>27</v>
      </c>
      <c r="K26" s="41">
        <v>202400587711</v>
      </c>
      <c r="L26" s="42">
        <v>500.68</v>
      </c>
      <c r="M26" s="45">
        <v>500.68</v>
      </c>
      <c r="N26" s="43">
        <v>45650</v>
      </c>
      <c r="O26" s="53"/>
    </row>
    <row r="27" spans="1:15" x14ac:dyDescent="0.25">
      <c r="A27" s="35" t="s">
        <v>40</v>
      </c>
      <c r="B27" s="36" t="s">
        <v>60</v>
      </c>
      <c r="C27" s="37" t="s">
        <v>98</v>
      </c>
      <c r="D27" s="36" t="s">
        <v>94</v>
      </c>
      <c r="E27" s="36">
        <v>2400016</v>
      </c>
      <c r="F27" s="36"/>
      <c r="G27" s="38">
        <v>45454</v>
      </c>
      <c r="H27" s="39" t="s">
        <v>11</v>
      </c>
      <c r="I27" s="40" t="s">
        <v>32</v>
      </c>
      <c r="J27" s="35" t="s">
        <v>28</v>
      </c>
      <c r="K27" s="41">
        <v>202400299571</v>
      </c>
      <c r="L27" s="42">
        <v>360</v>
      </c>
      <c r="M27" s="45">
        <v>360</v>
      </c>
      <c r="N27" s="43">
        <v>45650</v>
      </c>
      <c r="O27" s="53"/>
    </row>
    <row r="28" spans="1:15" x14ac:dyDescent="0.25">
      <c r="A28" s="35" t="s">
        <v>36</v>
      </c>
      <c r="B28" s="36" t="s">
        <v>60</v>
      </c>
      <c r="C28" s="35" t="s">
        <v>63</v>
      </c>
      <c r="D28" s="36" t="s">
        <v>53</v>
      </c>
      <c r="E28" s="36">
        <v>2400019</v>
      </c>
      <c r="F28" s="36"/>
      <c r="G28" s="38">
        <v>45317</v>
      </c>
      <c r="H28" s="39" t="s">
        <v>54</v>
      </c>
      <c r="I28" s="40" t="s">
        <v>92</v>
      </c>
      <c r="J28" s="35" t="s">
        <v>55</v>
      </c>
      <c r="K28" s="41">
        <v>202400058579</v>
      </c>
      <c r="L28" s="42">
        <v>135.74</v>
      </c>
      <c r="M28" s="45">
        <v>135.74</v>
      </c>
      <c r="N28" s="43">
        <v>45650</v>
      </c>
      <c r="O28" s="53"/>
    </row>
    <row r="29" spans="1:15" x14ac:dyDescent="0.25">
      <c r="A29" s="68" t="s">
        <v>37</v>
      </c>
      <c r="B29" s="69" t="s">
        <v>60</v>
      </c>
      <c r="C29" s="68" t="s">
        <v>63</v>
      </c>
      <c r="D29" s="69" t="s">
        <v>53</v>
      </c>
      <c r="E29" s="69"/>
      <c r="F29" s="69">
        <v>20210814</v>
      </c>
      <c r="G29" s="70">
        <v>45337</v>
      </c>
      <c r="H29" s="71"/>
      <c r="I29" s="72" t="s">
        <v>76</v>
      </c>
      <c r="J29" s="68" t="s">
        <v>27</v>
      </c>
      <c r="K29" s="73">
        <v>202400086779</v>
      </c>
      <c r="L29" s="74">
        <v>135</v>
      </c>
      <c r="M29" s="75">
        <v>135</v>
      </c>
      <c r="N29" s="76" t="s">
        <v>11</v>
      </c>
      <c r="O29" s="77" t="s">
        <v>108</v>
      </c>
    </row>
    <row r="30" spans="1:15" x14ac:dyDescent="0.25">
      <c r="A30" s="68" t="s">
        <v>37</v>
      </c>
      <c r="B30" s="69" t="s">
        <v>60</v>
      </c>
      <c r="C30" s="68" t="s">
        <v>63</v>
      </c>
      <c r="D30" s="69" t="s">
        <v>53</v>
      </c>
      <c r="E30" s="69"/>
      <c r="F30" s="69">
        <v>20210814</v>
      </c>
      <c r="G30" s="70">
        <v>45322</v>
      </c>
      <c r="H30" s="71"/>
      <c r="I30" s="72" t="s">
        <v>89</v>
      </c>
      <c r="J30" s="68" t="s">
        <v>27</v>
      </c>
      <c r="K30" s="73">
        <v>202400065731</v>
      </c>
      <c r="L30" s="74">
        <v>123.44</v>
      </c>
      <c r="M30" s="75">
        <v>123.44</v>
      </c>
      <c r="N30" s="76" t="s">
        <v>11</v>
      </c>
      <c r="O30" s="77" t="s">
        <v>108</v>
      </c>
    </row>
    <row r="31" spans="1:15" x14ac:dyDescent="0.25">
      <c r="A31" s="68" t="s">
        <v>37</v>
      </c>
      <c r="B31" s="69" t="s">
        <v>60</v>
      </c>
      <c r="C31" s="68" t="s">
        <v>63</v>
      </c>
      <c r="D31" s="69" t="s">
        <v>53</v>
      </c>
      <c r="E31" s="69"/>
      <c r="F31" s="69">
        <v>20210814</v>
      </c>
      <c r="G31" s="70">
        <v>45397</v>
      </c>
      <c r="H31" s="71"/>
      <c r="I31" s="72" t="s">
        <v>79</v>
      </c>
      <c r="J31" s="68" t="s">
        <v>27</v>
      </c>
      <c r="K31" s="73">
        <v>202400164675</v>
      </c>
      <c r="L31" s="74">
        <v>135</v>
      </c>
      <c r="M31" s="75">
        <v>135</v>
      </c>
      <c r="N31" s="76" t="s">
        <v>11</v>
      </c>
      <c r="O31" s="77" t="s">
        <v>108</v>
      </c>
    </row>
    <row r="32" spans="1:15" x14ac:dyDescent="0.25">
      <c r="A32" s="68" t="s">
        <v>37</v>
      </c>
      <c r="B32" s="69" t="s">
        <v>60</v>
      </c>
      <c r="C32" s="68" t="s">
        <v>63</v>
      </c>
      <c r="D32" s="69" t="s">
        <v>53</v>
      </c>
      <c r="E32" s="69"/>
      <c r="F32" s="69">
        <v>20210814</v>
      </c>
      <c r="G32" s="70">
        <v>45412</v>
      </c>
      <c r="H32" s="71"/>
      <c r="I32" s="72" t="s">
        <v>81</v>
      </c>
      <c r="J32" s="68" t="s">
        <v>27</v>
      </c>
      <c r="K32" s="73">
        <v>202400214427</v>
      </c>
      <c r="L32" s="74">
        <v>135</v>
      </c>
      <c r="M32" s="75">
        <v>135</v>
      </c>
      <c r="N32" s="76" t="s">
        <v>11</v>
      </c>
      <c r="O32" s="77" t="s">
        <v>108</v>
      </c>
    </row>
    <row r="33" spans="1:15" x14ac:dyDescent="0.25">
      <c r="A33" s="68" t="s">
        <v>38</v>
      </c>
      <c r="B33" s="69" t="s">
        <v>60</v>
      </c>
      <c r="C33" s="68" t="s">
        <v>63</v>
      </c>
      <c r="D33" s="69" t="s">
        <v>53</v>
      </c>
      <c r="E33" s="69"/>
      <c r="F33" s="69">
        <v>20210814</v>
      </c>
      <c r="G33" s="70">
        <v>45392</v>
      </c>
      <c r="H33" s="71"/>
      <c r="I33" s="72" t="s">
        <v>66</v>
      </c>
      <c r="J33" s="68" t="s">
        <v>73</v>
      </c>
      <c r="K33" s="73">
        <v>202400138654</v>
      </c>
      <c r="L33" s="74">
        <v>526</v>
      </c>
      <c r="M33" s="75">
        <v>526</v>
      </c>
      <c r="N33" s="76" t="s">
        <v>11</v>
      </c>
      <c r="O33" s="77" t="s">
        <v>108</v>
      </c>
    </row>
    <row r="34" spans="1:15" x14ac:dyDescent="0.25">
      <c r="A34" s="68" t="s">
        <v>74</v>
      </c>
      <c r="B34" s="69" t="s">
        <v>60</v>
      </c>
      <c r="C34" s="68" t="s">
        <v>63</v>
      </c>
      <c r="D34" s="69" t="s">
        <v>53</v>
      </c>
      <c r="E34" s="69"/>
      <c r="F34" s="69">
        <v>20210814</v>
      </c>
      <c r="G34" s="70">
        <v>45299</v>
      </c>
      <c r="H34" s="71"/>
      <c r="I34" s="72" t="s">
        <v>75</v>
      </c>
      <c r="J34" s="68" t="s">
        <v>27</v>
      </c>
      <c r="K34" s="73">
        <v>202400065725</v>
      </c>
      <c r="L34" s="74">
        <v>27</v>
      </c>
      <c r="M34" s="75">
        <v>27</v>
      </c>
      <c r="N34" s="76" t="s">
        <v>11</v>
      </c>
      <c r="O34" s="77" t="s">
        <v>108</v>
      </c>
    </row>
    <row r="35" spans="1:15" x14ac:dyDescent="0.25">
      <c r="A35" s="89" t="s">
        <v>36</v>
      </c>
      <c r="B35" s="90" t="s">
        <v>61</v>
      </c>
      <c r="C35" s="89" t="s">
        <v>57</v>
      </c>
      <c r="D35" s="90" t="s">
        <v>53</v>
      </c>
      <c r="E35" s="90"/>
      <c r="F35" s="90">
        <v>20210738</v>
      </c>
      <c r="G35" s="91">
        <v>45330</v>
      </c>
      <c r="H35" s="92" t="s">
        <v>62</v>
      </c>
      <c r="I35" s="93">
        <v>5340</v>
      </c>
      <c r="J35" s="89" t="s">
        <v>14</v>
      </c>
      <c r="K35" s="94">
        <v>202400482414</v>
      </c>
      <c r="L35" s="95">
        <v>2932</v>
      </c>
      <c r="M35" s="96">
        <v>2932</v>
      </c>
      <c r="N35" s="97"/>
      <c r="O35" s="98" t="s">
        <v>100</v>
      </c>
    </row>
    <row r="36" spans="1:15" x14ac:dyDescent="0.25">
      <c r="A36" s="35" t="s">
        <v>37</v>
      </c>
      <c r="B36" s="36" t="s">
        <v>60</v>
      </c>
      <c r="C36" s="35" t="s">
        <v>57</v>
      </c>
      <c r="D36" s="36" t="s">
        <v>53</v>
      </c>
      <c r="E36" s="36"/>
      <c r="F36" s="36">
        <v>20210738</v>
      </c>
      <c r="G36" s="38">
        <v>45337</v>
      </c>
      <c r="H36" s="39"/>
      <c r="I36" s="40" t="s">
        <v>77</v>
      </c>
      <c r="J36" s="35" t="s">
        <v>27</v>
      </c>
      <c r="K36" s="41">
        <v>202400101547</v>
      </c>
      <c r="L36" s="42">
        <v>135</v>
      </c>
      <c r="M36" s="45">
        <v>135</v>
      </c>
      <c r="N36" s="43">
        <v>45650</v>
      </c>
      <c r="O36" s="53"/>
    </row>
    <row r="37" spans="1:15" x14ac:dyDescent="0.25">
      <c r="A37" s="35" t="s">
        <v>37</v>
      </c>
      <c r="B37" s="36" t="s">
        <v>60</v>
      </c>
      <c r="C37" s="35" t="s">
        <v>57</v>
      </c>
      <c r="D37" s="36" t="s">
        <v>53</v>
      </c>
      <c r="E37" s="36"/>
      <c r="F37" s="36">
        <v>20210738</v>
      </c>
      <c r="G37" s="38">
        <v>45366</v>
      </c>
      <c r="H37" s="39"/>
      <c r="I37" s="40" t="s">
        <v>78</v>
      </c>
      <c r="J37" s="35" t="s">
        <v>27</v>
      </c>
      <c r="K37" s="41">
        <v>202400203077</v>
      </c>
      <c r="L37" s="42">
        <v>135</v>
      </c>
      <c r="M37" s="45">
        <v>135</v>
      </c>
      <c r="N37" s="43">
        <v>45650</v>
      </c>
      <c r="O37" s="53"/>
    </row>
    <row r="38" spans="1:15" x14ac:dyDescent="0.25">
      <c r="A38" s="35" t="s">
        <v>37</v>
      </c>
      <c r="B38" s="36" t="s">
        <v>60</v>
      </c>
      <c r="C38" s="35" t="s">
        <v>57</v>
      </c>
      <c r="D38" s="36" t="s">
        <v>53</v>
      </c>
      <c r="E38" s="36"/>
      <c r="F38" s="36">
        <v>20210738</v>
      </c>
      <c r="G38" s="38">
        <v>45382</v>
      </c>
      <c r="H38" s="39"/>
      <c r="I38" s="40" t="s">
        <v>80</v>
      </c>
      <c r="J38" s="35" t="s">
        <v>27</v>
      </c>
      <c r="K38" s="41">
        <v>202400164355</v>
      </c>
      <c r="L38" s="42">
        <v>135</v>
      </c>
      <c r="M38" s="45">
        <v>135</v>
      </c>
      <c r="N38" s="43">
        <v>45650</v>
      </c>
      <c r="O38" s="53"/>
    </row>
    <row r="39" spans="1:15" x14ac:dyDescent="0.25">
      <c r="A39" s="35" t="s">
        <v>37</v>
      </c>
      <c r="B39" s="36" t="s">
        <v>60</v>
      </c>
      <c r="C39" s="35" t="s">
        <v>57</v>
      </c>
      <c r="D39" s="36" t="s">
        <v>53</v>
      </c>
      <c r="E39" s="36"/>
      <c r="F39" s="36">
        <v>20210738</v>
      </c>
      <c r="G39" s="38">
        <v>45427</v>
      </c>
      <c r="H39" s="39"/>
      <c r="I39" s="40" t="s">
        <v>82</v>
      </c>
      <c r="J39" s="35" t="s">
        <v>27</v>
      </c>
      <c r="K39" s="41">
        <v>202400244801</v>
      </c>
      <c r="L39" s="42">
        <v>135</v>
      </c>
      <c r="M39" s="45">
        <v>135</v>
      </c>
      <c r="N39" s="43">
        <v>45650</v>
      </c>
      <c r="O39" s="53"/>
    </row>
    <row r="40" spans="1:15" x14ac:dyDescent="0.25">
      <c r="A40" s="35" t="s">
        <v>37</v>
      </c>
      <c r="B40" s="36" t="s">
        <v>60</v>
      </c>
      <c r="C40" s="35" t="s">
        <v>57</v>
      </c>
      <c r="D40" s="36" t="s">
        <v>53</v>
      </c>
      <c r="E40" s="36"/>
      <c r="F40" s="36">
        <v>20210738</v>
      </c>
      <c r="G40" s="38">
        <v>45473</v>
      </c>
      <c r="H40" s="39"/>
      <c r="I40" s="40" t="s">
        <v>83</v>
      </c>
      <c r="J40" s="35" t="s">
        <v>27</v>
      </c>
      <c r="K40" s="41">
        <v>202400343967</v>
      </c>
      <c r="L40" s="42">
        <v>135</v>
      </c>
      <c r="M40" s="45">
        <v>135</v>
      </c>
      <c r="N40" s="43">
        <v>45650</v>
      </c>
      <c r="O40" s="53"/>
    </row>
    <row r="41" spans="1:15" x14ac:dyDescent="0.25">
      <c r="A41" s="35" t="s">
        <v>37</v>
      </c>
      <c r="B41" s="36" t="s">
        <v>60</v>
      </c>
      <c r="C41" s="35" t="s">
        <v>57</v>
      </c>
      <c r="D41" s="36" t="s">
        <v>53</v>
      </c>
      <c r="E41" s="36"/>
      <c r="F41" s="36">
        <v>20210738</v>
      </c>
      <c r="G41" s="38">
        <v>45488</v>
      </c>
      <c r="H41" s="39"/>
      <c r="I41" s="40" t="s">
        <v>84</v>
      </c>
      <c r="J41" s="35" t="s">
        <v>27</v>
      </c>
      <c r="K41" s="41">
        <v>202400405896</v>
      </c>
      <c r="L41" s="42">
        <v>135</v>
      </c>
      <c r="M41" s="45">
        <v>135</v>
      </c>
      <c r="N41" s="43">
        <v>45650</v>
      </c>
      <c r="O41" s="53"/>
    </row>
    <row r="42" spans="1:15" x14ac:dyDescent="0.25">
      <c r="A42" s="35" t="s">
        <v>37</v>
      </c>
      <c r="B42" s="36" t="s">
        <v>60</v>
      </c>
      <c r="C42" s="35" t="s">
        <v>57</v>
      </c>
      <c r="D42" s="36" t="s">
        <v>53</v>
      </c>
      <c r="E42" s="36"/>
      <c r="F42" s="36">
        <v>20210738</v>
      </c>
      <c r="G42" s="38">
        <v>45504</v>
      </c>
      <c r="H42" s="39"/>
      <c r="I42" s="40" t="s">
        <v>85</v>
      </c>
      <c r="J42" s="35" t="s">
        <v>27</v>
      </c>
      <c r="K42" s="41">
        <v>202400446457</v>
      </c>
      <c r="L42" s="42">
        <v>135</v>
      </c>
      <c r="M42" s="45">
        <v>135</v>
      </c>
      <c r="N42" s="43">
        <v>45650</v>
      </c>
      <c r="O42" s="53"/>
    </row>
    <row r="43" spans="1:15" x14ac:dyDescent="0.25">
      <c r="A43" s="35" t="s">
        <v>37</v>
      </c>
      <c r="B43" s="36" t="s">
        <v>60</v>
      </c>
      <c r="C43" s="35" t="s">
        <v>57</v>
      </c>
      <c r="D43" s="36" t="s">
        <v>53</v>
      </c>
      <c r="E43" s="36"/>
      <c r="F43" s="36">
        <v>20210738</v>
      </c>
      <c r="G43" s="38">
        <v>45504</v>
      </c>
      <c r="H43" s="39"/>
      <c r="I43" s="40" t="s">
        <v>86</v>
      </c>
      <c r="J43" s="35" t="s">
        <v>27</v>
      </c>
      <c r="K43" s="41">
        <v>202400446460</v>
      </c>
      <c r="L43" s="42">
        <v>135</v>
      </c>
      <c r="M43" s="45">
        <v>135</v>
      </c>
      <c r="N43" s="43">
        <v>45650</v>
      </c>
      <c r="O43" s="53"/>
    </row>
    <row r="44" spans="1:15" x14ac:dyDescent="0.25">
      <c r="A44" s="35" t="s">
        <v>37</v>
      </c>
      <c r="B44" s="36" t="s">
        <v>60</v>
      </c>
      <c r="C44" s="35" t="s">
        <v>57</v>
      </c>
      <c r="D44" s="36" t="s">
        <v>53</v>
      </c>
      <c r="E44" s="36"/>
      <c r="F44" s="36">
        <v>20210738</v>
      </c>
      <c r="G44" s="38">
        <v>45504</v>
      </c>
      <c r="H44" s="39"/>
      <c r="I44" s="40" t="s">
        <v>87</v>
      </c>
      <c r="J44" s="35" t="s">
        <v>27</v>
      </c>
      <c r="K44" s="41">
        <v>202400446436</v>
      </c>
      <c r="L44" s="42">
        <v>135</v>
      </c>
      <c r="M44" s="45">
        <v>135</v>
      </c>
      <c r="N44" s="43">
        <v>45650</v>
      </c>
      <c r="O44" s="53"/>
    </row>
    <row r="45" spans="1:15" x14ac:dyDescent="0.25">
      <c r="A45" s="35" t="s">
        <v>64</v>
      </c>
      <c r="B45" s="36" t="s">
        <v>60</v>
      </c>
      <c r="C45" s="35" t="s">
        <v>57</v>
      </c>
      <c r="D45" s="36" t="s">
        <v>53</v>
      </c>
      <c r="E45" s="36"/>
      <c r="F45" s="36">
        <v>20210738</v>
      </c>
      <c r="G45" s="38">
        <v>45366</v>
      </c>
      <c r="H45" s="39"/>
      <c r="I45" s="40" t="s">
        <v>65</v>
      </c>
      <c r="J45" s="35" t="s">
        <v>27</v>
      </c>
      <c r="K45" s="41">
        <v>202400203076</v>
      </c>
      <c r="L45" s="42">
        <v>135</v>
      </c>
      <c r="M45" s="45">
        <v>135</v>
      </c>
      <c r="N45" s="43">
        <v>45650</v>
      </c>
      <c r="O45" s="53"/>
    </row>
    <row r="46" spans="1:15" x14ac:dyDescent="0.25">
      <c r="A46" s="35" t="s">
        <v>40</v>
      </c>
      <c r="B46" s="36" t="s">
        <v>60</v>
      </c>
      <c r="C46" s="35" t="s">
        <v>57</v>
      </c>
      <c r="D46" s="36" t="s">
        <v>53</v>
      </c>
      <c r="E46" s="36"/>
      <c r="F46" s="36">
        <v>20210738</v>
      </c>
      <c r="G46" s="38">
        <v>45433</v>
      </c>
      <c r="H46" s="39"/>
      <c r="I46" s="40" t="s">
        <v>72</v>
      </c>
      <c r="J46" s="35" t="s">
        <v>73</v>
      </c>
      <c r="K46" s="41">
        <v>202400414583</v>
      </c>
      <c r="L46" s="42">
        <v>1163</v>
      </c>
      <c r="M46" s="45">
        <v>1163</v>
      </c>
      <c r="N46" s="43">
        <v>45650</v>
      </c>
      <c r="O46" s="53"/>
    </row>
    <row r="47" spans="1:15" x14ac:dyDescent="0.25">
      <c r="A47" s="68" t="s">
        <v>38</v>
      </c>
      <c r="B47" s="69" t="s">
        <v>60</v>
      </c>
      <c r="C47" s="68" t="s">
        <v>63</v>
      </c>
      <c r="D47" s="69" t="s">
        <v>53</v>
      </c>
      <c r="E47" s="69"/>
      <c r="F47" s="69">
        <v>20210728</v>
      </c>
      <c r="G47" s="70">
        <v>45315</v>
      </c>
      <c r="H47" s="71" t="s">
        <v>69</v>
      </c>
      <c r="I47" s="72" t="s">
        <v>90</v>
      </c>
      <c r="J47" s="68" t="s">
        <v>73</v>
      </c>
      <c r="K47" s="73">
        <v>202400122291</v>
      </c>
      <c r="L47" s="74">
        <v>352</v>
      </c>
      <c r="M47" s="75">
        <v>416</v>
      </c>
      <c r="N47" s="76" t="s">
        <v>11</v>
      </c>
      <c r="O47" s="77" t="s">
        <v>108</v>
      </c>
    </row>
    <row r="48" spans="1:15" x14ac:dyDescent="0.25">
      <c r="A48" s="68" t="s">
        <v>38</v>
      </c>
      <c r="B48" s="69" t="s">
        <v>60</v>
      </c>
      <c r="C48" s="68" t="s">
        <v>70</v>
      </c>
      <c r="D48" s="69" t="s">
        <v>71</v>
      </c>
      <c r="E48" s="69"/>
      <c r="F48" s="69">
        <v>20200507</v>
      </c>
      <c r="G48" s="70">
        <v>45308</v>
      </c>
      <c r="H48" s="71"/>
      <c r="I48" s="71" t="s">
        <v>91</v>
      </c>
      <c r="J48" s="68" t="s">
        <v>27</v>
      </c>
      <c r="K48" s="73">
        <v>202400088878</v>
      </c>
      <c r="L48" s="74">
        <v>971.19</v>
      </c>
      <c r="M48" s="75">
        <v>971.19</v>
      </c>
      <c r="N48" s="76" t="s">
        <v>11</v>
      </c>
      <c r="O48" s="77" t="s">
        <v>110</v>
      </c>
    </row>
    <row r="49" spans="1:15" x14ac:dyDescent="0.25">
      <c r="A49" s="15"/>
      <c r="B49" s="16"/>
      <c r="C49" s="15"/>
      <c r="D49" s="16"/>
      <c r="E49" s="16"/>
      <c r="F49" s="16"/>
      <c r="G49" s="17"/>
      <c r="H49" s="18"/>
      <c r="I49" s="19"/>
      <c r="J49" s="15"/>
      <c r="K49" s="20"/>
      <c r="L49" s="21"/>
      <c r="M49" s="22"/>
      <c r="N49" s="23"/>
      <c r="O49" s="25"/>
    </row>
    <row r="50" spans="1:15" x14ac:dyDescent="0.25">
      <c r="A50" s="15"/>
      <c r="B50" s="16"/>
      <c r="C50" s="15"/>
      <c r="D50" s="16"/>
      <c r="E50" s="16"/>
      <c r="F50" s="16"/>
      <c r="G50" s="17"/>
      <c r="H50" s="18"/>
      <c r="I50" s="19"/>
      <c r="J50" s="15"/>
      <c r="K50" s="20"/>
      <c r="L50" s="21"/>
      <c r="M50" s="22"/>
      <c r="N50" s="23"/>
      <c r="O50" s="25"/>
    </row>
    <row r="51" spans="1:15" x14ac:dyDescent="0.25">
      <c r="A51" s="15"/>
      <c r="B51" s="16"/>
      <c r="C51" s="15"/>
      <c r="D51" s="16"/>
      <c r="E51" s="16"/>
      <c r="F51" s="16"/>
      <c r="G51" s="17"/>
      <c r="H51" s="18"/>
      <c r="I51" s="19"/>
      <c r="J51" s="15"/>
      <c r="K51" s="20"/>
      <c r="L51" s="21"/>
      <c r="M51" s="22"/>
      <c r="N51" s="23"/>
      <c r="O51" s="25"/>
    </row>
    <row r="52" spans="1:15" x14ac:dyDescent="0.25">
      <c r="A52" s="15"/>
      <c r="B52" s="16"/>
      <c r="C52" s="15"/>
      <c r="D52" s="16"/>
      <c r="E52" s="16"/>
      <c r="F52" s="16"/>
      <c r="G52" s="17"/>
      <c r="H52" s="18"/>
      <c r="I52" s="19"/>
      <c r="J52" s="15"/>
      <c r="K52" s="20"/>
      <c r="L52" s="21"/>
      <c r="M52" s="22"/>
      <c r="N52" s="23"/>
      <c r="O52" s="25"/>
    </row>
    <row r="53" spans="1:15" x14ac:dyDescent="0.25">
      <c r="A53" s="15"/>
      <c r="B53" s="16"/>
      <c r="C53" s="15"/>
      <c r="D53" s="16"/>
      <c r="E53" s="16"/>
      <c r="F53" s="16"/>
      <c r="G53" s="17"/>
      <c r="H53" s="18"/>
      <c r="I53" s="19"/>
      <c r="J53" s="15"/>
      <c r="K53" s="20"/>
      <c r="L53" s="21"/>
      <c r="M53" s="22"/>
      <c r="N53" s="23"/>
      <c r="O53" s="25"/>
    </row>
    <row r="54" spans="1:15" x14ac:dyDescent="0.25">
      <c r="A54" s="15"/>
      <c r="B54" s="16"/>
      <c r="C54" s="15"/>
      <c r="D54" s="16"/>
      <c r="E54" s="16"/>
      <c r="F54" s="16"/>
      <c r="G54" s="17"/>
      <c r="H54" s="18"/>
      <c r="I54" s="19"/>
      <c r="J54" s="15"/>
      <c r="K54" s="20"/>
      <c r="L54" s="21"/>
      <c r="M54" s="22"/>
      <c r="N54" s="23"/>
      <c r="O54" s="25"/>
    </row>
    <row r="55" spans="1:15" x14ac:dyDescent="0.25">
      <c r="A55" s="15"/>
      <c r="B55" s="16"/>
      <c r="C55" s="15"/>
      <c r="D55" s="16"/>
      <c r="E55" s="16"/>
      <c r="F55" s="16"/>
      <c r="G55" s="17"/>
      <c r="H55" s="18"/>
      <c r="I55" s="19"/>
      <c r="J55" s="15"/>
      <c r="K55" s="20"/>
      <c r="L55" s="21"/>
      <c r="M55" s="22"/>
      <c r="N55" s="23"/>
      <c r="O55" s="25"/>
    </row>
    <row r="56" spans="1:15" x14ac:dyDescent="0.25">
      <c r="A56" s="15"/>
      <c r="B56" s="16"/>
      <c r="C56" s="15"/>
      <c r="D56" s="16"/>
      <c r="E56" s="16"/>
      <c r="F56" s="16"/>
      <c r="G56" s="17"/>
      <c r="H56" s="18"/>
      <c r="I56" s="19"/>
      <c r="J56" s="15"/>
      <c r="K56" s="20"/>
      <c r="L56" s="21"/>
      <c r="M56" s="22"/>
      <c r="N56" s="23"/>
      <c r="O56" s="25"/>
    </row>
    <row r="57" spans="1:15" x14ac:dyDescent="0.25">
      <c r="A57" s="15"/>
      <c r="B57" s="16"/>
      <c r="C57" s="15"/>
      <c r="D57" s="16"/>
      <c r="E57" s="16"/>
      <c r="F57" s="16"/>
      <c r="G57" s="17"/>
      <c r="H57" s="18"/>
      <c r="I57" s="19"/>
      <c r="J57" s="15"/>
      <c r="K57" s="20"/>
      <c r="L57" s="21"/>
      <c r="M57" s="22"/>
      <c r="N57" s="23"/>
      <c r="O57" s="25"/>
    </row>
    <row r="58" spans="1:15" x14ac:dyDescent="0.25">
      <c r="A58" s="15"/>
      <c r="B58" s="16"/>
      <c r="C58" s="15"/>
      <c r="D58" s="16"/>
      <c r="E58" s="16"/>
      <c r="F58" s="16"/>
      <c r="G58" s="17"/>
      <c r="H58" s="18"/>
      <c r="I58" s="19"/>
      <c r="J58" s="15"/>
      <c r="K58" s="20"/>
      <c r="L58" s="21"/>
      <c r="M58" s="22"/>
      <c r="N58" s="23"/>
      <c r="O58" s="25"/>
    </row>
    <row r="59" spans="1:15" x14ac:dyDescent="0.25">
      <c r="A59" s="15"/>
      <c r="B59" s="16"/>
      <c r="C59" s="15"/>
      <c r="D59" s="16"/>
      <c r="E59" s="16"/>
      <c r="F59" s="16"/>
      <c r="G59" s="17"/>
      <c r="H59" s="18"/>
      <c r="I59" s="19"/>
      <c r="J59" s="15"/>
      <c r="K59" s="20"/>
      <c r="L59" s="21"/>
      <c r="M59" s="22"/>
      <c r="N59" s="23"/>
      <c r="O59" s="25"/>
    </row>
    <row r="60" spans="1:15" x14ac:dyDescent="0.25">
      <c r="A60" s="15"/>
      <c r="B60" s="16"/>
      <c r="C60" s="15"/>
      <c r="D60" s="16"/>
      <c r="E60" s="16"/>
      <c r="F60" s="16"/>
      <c r="G60" s="17"/>
      <c r="H60" s="18"/>
      <c r="I60" s="19"/>
      <c r="J60" s="15"/>
      <c r="K60" s="20"/>
      <c r="L60" s="21"/>
      <c r="M60" s="22"/>
      <c r="N60" s="23"/>
      <c r="O60" s="25"/>
    </row>
    <row r="61" spans="1:15" x14ac:dyDescent="0.25">
      <c r="A61" s="15"/>
      <c r="B61" s="16"/>
      <c r="C61" s="15"/>
      <c r="D61" s="16"/>
      <c r="E61" s="16"/>
      <c r="F61" s="16"/>
      <c r="G61" s="17"/>
      <c r="H61" s="18"/>
      <c r="I61" s="19"/>
      <c r="J61" s="15"/>
      <c r="K61" s="20"/>
      <c r="L61" s="21"/>
      <c r="M61" s="22"/>
      <c r="N61" s="23"/>
      <c r="O61" s="25"/>
    </row>
    <row r="62" spans="1:15" x14ac:dyDescent="0.25">
      <c r="A62" s="15"/>
      <c r="B62" s="16"/>
      <c r="C62" s="15"/>
      <c r="D62" s="16"/>
      <c r="E62" s="16"/>
      <c r="F62" s="16"/>
      <c r="G62" s="17"/>
      <c r="H62" s="18"/>
      <c r="I62" s="19"/>
      <c r="J62" s="15"/>
      <c r="K62" s="20"/>
      <c r="L62" s="21"/>
      <c r="M62" s="22"/>
      <c r="N62" s="23"/>
      <c r="O62" s="25"/>
    </row>
    <row r="63" spans="1:15" x14ac:dyDescent="0.25">
      <c r="A63" s="15"/>
      <c r="B63" s="16"/>
      <c r="C63" s="15"/>
      <c r="D63" s="16"/>
      <c r="E63" s="16"/>
      <c r="F63" s="16"/>
      <c r="G63" s="17"/>
      <c r="H63" s="18"/>
      <c r="I63" s="19"/>
      <c r="J63" s="15"/>
      <c r="K63" s="20"/>
      <c r="L63" s="21"/>
      <c r="M63" s="22"/>
      <c r="N63" s="23"/>
      <c r="O63" s="25"/>
    </row>
    <row r="64" spans="1:15" x14ac:dyDescent="0.25">
      <c r="A64" s="15"/>
      <c r="B64" s="16"/>
      <c r="C64" s="15"/>
      <c r="D64" s="16"/>
      <c r="E64" s="16"/>
      <c r="F64" s="16"/>
      <c r="G64" s="17"/>
      <c r="H64" s="18"/>
      <c r="I64" s="19"/>
      <c r="J64" s="15"/>
      <c r="K64" s="20"/>
      <c r="L64" s="21"/>
      <c r="M64" s="22"/>
      <c r="N64" s="23"/>
      <c r="O64" s="25"/>
    </row>
    <row r="65" spans="1:15" x14ac:dyDescent="0.25">
      <c r="A65" s="15"/>
      <c r="B65" s="16"/>
      <c r="C65" s="15"/>
      <c r="D65" s="16"/>
      <c r="E65" s="16"/>
      <c r="F65" s="16"/>
      <c r="G65" s="17"/>
      <c r="H65" s="18"/>
      <c r="I65" s="19"/>
      <c r="J65" s="15"/>
      <c r="K65" s="20"/>
      <c r="L65" s="21"/>
      <c r="M65" s="22"/>
      <c r="N65" s="23"/>
      <c r="O65" s="25"/>
    </row>
    <row r="66" spans="1:15" x14ac:dyDescent="0.25">
      <c r="A66" s="15"/>
      <c r="B66" s="16"/>
      <c r="C66" s="15"/>
      <c r="D66" s="16"/>
      <c r="E66" s="16"/>
      <c r="F66" s="16"/>
      <c r="G66" s="17"/>
      <c r="H66" s="18"/>
      <c r="I66" s="19"/>
      <c r="J66" s="15"/>
      <c r="K66" s="20"/>
      <c r="L66" s="21"/>
      <c r="M66" s="22"/>
      <c r="N66" s="23"/>
      <c r="O66" s="25"/>
    </row>
    <row r="67" spans="1:15" x14ac:dyDescent="0.25">
      <c r="A67" s="15"/>
      <c r="B67" s="16"/>
      <c r="C67" s="15"/>
      <c r="D67" s="16"/>
      <c r="E67" s="16"/>
      <c r="F67" s="16"/>
      <c r="G67" s="17"/>
      <c r="H67" s="18"/>
      <c r="I67" s="19"/>
      <c r="J67" s="15"/>
      <c r="K67" s="20"/>
      <c r="L67" s="21"/>
      <c r="M67" s="22"/>
      <c r="N67" s="23"/>
      <c r="O67" s="25"/>
    </row>
    <row r="68" spans="1:15" x14ac:dyDescent="0.25">
      <c r="A68" s="15"/>
      <c r="B68" s="16"/>
      <c r="C68" s="15"/>
      <c r="D68" s="16"/>
      <c r="E68" s="16"/>
      <c r="F68" s="16"/>
      <c r="G68" s="17"/>
      <c r="H68" s="18"/>
      <c r="I68" s="19"/>
      <c r="J68" s="15"/>
      <c r="K68" s="20"/>
      <c r="L68" s="21"/>
      <c r="M68" s="22"/>
      <c r="N68" s="23"/>
      <c r="O68" s="25"/>
    </row>
    <row r="69" spans="1:15" x14ac:dyDescent="0.25">
      <c r="A69" s="15"/>
      <c r="B69" s="16"/>
      <c r="C69" s="15"/>
      <c r="D69" s="16"/>
      <c r="E69" s="16"/>
      <c r="F69" s="16"/>
      <c r="G69" s="17"/>
      <c r="H69" s="18"/>
      <c r="I69" s="19"/>
      <c r="J69" s="15"/>
      <c r="K69" s="20"/>
      <c r="L69" s="21"/>
      <c r="M69" s="22"/>
      <c r="N69" s="23"/>
      <c r="O69" s="25"/>
    </row>
    <row r="70" spans="1:15" x14ac:dyDescent="0.25">
      <c r="A70" s="15"/>
      <c r="B70" s="16"/>
      <c r="C70" s="15"/>
      <c r="D70" s="16"/>
      <c r="E70" s="16"/>
      <c r="F70" s="16"/>
      <c r="G70" s="17"/>
      <c r="H70" s="18"/>
      <c r="I70" s="19"/>
      <c r="J70" s="15"/>
      <c r="K70" s="20"/>
      <c r="L70" s="21"/>
      <c r="M70" s="22"/>
      <c r="N70" s="23"/>
      <c r="O70" s="25"/>
    </row>
    <row r="71" spans="1:15" x14ac:dyDescent="0.25">
      <c r="A71" s="15"/>
      <c r="B71" s="16"/>
      <c r="C71" s="15"/>
      <c r="D71" s="16"/>
      <c r="E71" s="16"/>
      <c r="F71" s="16"/>
      <c r="G71" s="17"/>
      <c r="H71" s="18"/>
      <c r="I71" s="19"/>
      <c r="J71" s="15"/>
      <c r="K71" s="20"/>
      <c r="L71" s="21"/>
      <c r="M71" s="22"/>
      <c r="N71" s="23"/>
      <c r="O71" s="25"/>
    </row>
    <row r="72" spans="1:15" x14ac:dyDescent="0.25">
      <c r="A72" s="15"/>
      <c r="B72" s="16"/>
      <c r="C72" s="15"/>
      <c r="D72" s="16"/>
      <c r="E72" s="16"/>
      <c r="F72" s="16"/>
      <c r="G72" s="17"/>
      <c r="H72" s="18"/>
      <c r="I72" s="19"/>
      <c r="J72" s="15"/>
      <c r="K72" s="20"/>
      <c r="L72" s="21"/>
      <c r="M72" s="22"/>
      <c r="N72" s="23"/>
      <c r="O72" s="25"/>
    </row>
    <row r="73" spans="1:15" x14ac:dyDescent="0.25">
      <c r="A73" s="15"/>
      <c r="B73" s="16"/>
      <c r="C73" s="15"/>
      <c r="D73" s="16"/>
      <c r="E73" s="16"/>
      <c r="F73" s="16"/>
      <c r="G73" s="17"/>
      <c r="H73" s="18"/>
      <c r="I73" s="19"/>
      <c r="J73" s="15"/>
      <c r="K73" s="20"/>
      <c r="L73" s="21"/>
      <c r="M73" s="22"/>
      <c r="N73" s="23"/>
      <c r="O73" s="25"/>
    </row>
    <row r="74" spans="1:15" x14ac:dyDescent="0.25">
      <c r="A74" s="15"/>
      <c r="B74" s="16"/>
      <c r="C74" s="15"/>
      <c r="D74" s="16"/>
      <c r="E74" s="16"/>
      <c r="F74" s="16"/>
      <c r="G74" s="17"/>
      <c r="H74" s="18"/>
      <c r="I74" s="19"/>
      <c r="J74" s="15"/>
      <c r="K74" s="20"/>
      <c r="L74" s="21"/>
      <c r="M74" s="22"/>
      <c r="N74" s="23"/>
      <c r="O74" s="25"/>
    </row>
    <row r="75" spans="1:15" x14ac:dyDescent="0.25">
      <c r="A75" s="15"/>
      <c r="B75" s="16"/>
      <c r="C75" s="15"/>
      <c r="D75" s="16"/>
      <c r="E75" s="16"/>
      <c r="F75" s="16"/>
      <c r="G75" s="17"/>
      <c r="H75" s="18"/>
      <c r="I75" s="19"/>
      <c r="J75" s="15"/>
      <c r="K75" s="20"/>
      <c r="L75" s="21"/>
      <c r="M75" s="22"/>
      <c r="N75" s="23"/>
      <c r="O75" s="25"/>
    </row>
    <row r="76" spans="1:15" x14ac:dyDescent="0.25">
      <c r="A76" s="15"/>
      <c r="B76" s="16"/>
      <c r="C76" s="15"/>
      <c r="D76" s="16"/>
      <c r="E76" s="16"/>
      <c r="F76" s="16"/>
      <c r="G76" s="17"/>
      <c r="H76" s="18"/>
      <c r="I76" s="19"/>
      <c r="J76" s="15"/>
      <c r="K76" s="20"/>
      <c r="L76" s="21"/>
      <c r="M76" s="22"/>
      <c r="N76" s="23"/>
      <c r="O76" s="25"/>
    </row>
    <row r="77" spans="1:15" ht="20.25" customHeight="1" x14ac:dyDescent="0.25">
      <c r="A77" s="15" t="s">
        <v>93</v>
      </c>
      <c r="B77" s="16"/>
      <c r="C77" s="15"/>
      <c r="D77" s="16"/>
      <c r="E77" s="16"/>
      <c r="F77" s="16"/>
      <c r="G77" s="16"/>
      <c r="H77" s="18"/>
      <c r="I77" s="19"/>
      <c r="J77" s="15"/>
      <c r="K77" s="20"/>
      <c r="L77" s="46">
        <f>SUBTOTAL(109,Tabla17[IMPORTE ESTIMADO])</f>
        <v>60508.600000000006</v>
      </c>
      <c r="M77" s="47">
        <f>SUBTOTAL(109,Tabla17[IMPORTE CONT.])</f>
        <v>56444.100000000006</v>
      </c>
      <c r="N77" s="23"/>
      <c r="O77" s="26" t="str">
        <f ca="1">"LAST UPDATED: "&amp;YEAR(TODAY())&amp;"/"&amp;MONTH(TODAY())&amp;"/"&amp;IF(LEN(DAY(TODAY()))=1,"0"&amp;DAY(TODAY()),DAY(TODAY()))</f>
        <v>LAST UPDATED: 2025/1/04</v>
      </c>
    </row>
    <row r="78" spans="1:15" x14ac:dyDescent="0.25">
      <c r="A78" s="49" t="s">
        <v>50</v>
      </c>
      <c r="B78" s="67" t="s">
        <v>97</v>
      </c>
      <c r="C78" s="50" t="s">
        <v>109</v>
      </c>
      <c r="D78" s="16"/>
      <c r="E78" s="16"/>
      <c r="F78" s="16"/>
      <c r="G78" s="17"/>
      <c r="H78" s="18"/>
      <c r="I78" s="19"/>
      <c r="J78" s="15"/>
      <c r="K78" s="20"/>
      <c r="L78" s="48"/>
      <c r="M78" s="48"/>
      <c r="N78" s="23"/>
      <c r="O78" s="25"/>
    </row>
    <row r="82" spans="10:10" x14ac:dyDescent="0.25">
      <c r="J82">
        <f>5445-2932</f>
        <v>2513</v>
      </c>
    </row>
  </sheetData>
  <phoneticPr fontId="1" type="noConversion"/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58240-CDFA-460F-806B-4AD911FCCE3E}">
  <dimension ref="A1:K19"/>
  <sheetViews>
    <sheetView tabSelected="1" zoomScale="85" zoomScaleNormal="85" workbookViewId="0">
      <selection activeCell="J12" sqref="J12"/>
    </sheetView>
  </sheetViews>
  <sheetFormatPr baseColWidth="10" defaultRowHeight="15" x14ac:dyDescent="0.25"/>
  <cols>
    <col min="1" max="1" width="13.7109375" customWidth="1"/>
    <col min="2" max="2" width="19.42578125" bestFit="1" customWidth="1"/>
    <col min="3" max="3" width="21.7109375" bestFit="1" customWidth="1"/>
    <col min="4" max="4" width="17.7109375" customWidth="1"/>
    <col min="7" max="7" width="17.28515625" customWidth="1"/>
    <col min="10" max="10" width="14.28515625" customWidth="1"/>
  </cols>
  <sheetData>
    <row r="1" spans="1:11" x14ac:dyDescent="0.25">
      <c r="A1" s="100" t="s">
        <v>113</v>
      </c>
      <c r="B1" s="101"/>
      <c r="C1" s="101"/>
      <c r="D1" s="101"/>
      <c r="F1" s="102" t="s">
        <v>44</v>
      </c>
      <c r="G1" s="102"/>
      <c r="I1" s="1" t="s">
        <v>106</v>
      </c>
      <c r="J1" s="3" cm="1">
        <f t="array" ref="J1">SUMPRODUCT(Tabla17[IMPORTE CONT.]*(Tabla17[TRASPASO_FECHA]=$A$3)*(Tabla17[FIU]=2400016))</f>
        <v>5233.8600000000006</v>
      </c>
    </row>
    <row r="2" spans="1:11" x14ac:dyDescent="0.25">
      <c r="A2" s="10" t="s">
        <v>12</v>
      </c>
      <c r="B2" s="11" t="s">
        <v>42</v>
      </c>
      <c r="C2" s="11" t="s">
        <v>111</v>
      </c>
      <c r="D2" s="11" t="s">
        <v>43</v>
      </c>
      <c r="F2" s="103" cm="1">
        <f t="array" ref="F2">SUMPRODUCT(Tabla17[IMPORTE CONT.]*ISBLANK(Tabla17[TRASPASO_FECHA])*(Tabla17[REPARACIÓN?]="N"))</f>
        <v>0</v>
      </c>
      <c r="G2" s="103"/>
      <c r="I2" t="s">
        <v>107</v>
      </c>
      <c r="J2" s="3" cm="1">
        <f t="array" ref="J2">SUMPRODUCT(Tabla17[IMPORTE CONT.]*(Tabla17[TRASPASO_FECHA]=$A$3)*(Tabla17[FIU]=2400019))</f>
        <v>135.74</v>
      </c>
    </row>
    <row r="3" spans="1:11" x14ac:dyDescent="0.25">
      <c r="A3" s="8">
        <v>45650</v>
      </c>
      <c r="B3" s="9">
        <v>52546.58</v>
      </c>
      <c r="C3" s="9" cm="1">
        <f t="array" ref="C3">SUMPRODUCT(Tabla17[IMPORTE CONT.]*(Tabla17[TRASPASO_FECHA]=A3)*(Tabla17[TRASPASO_FECHA]=$A3)*(Tabla17[TRASPASO_FECHA]&lt;&gt;"-"))</f>
        <v>7882.6</v>
      </c>
      <c r="D3" s="9">
        <f>B3-C3</f>
        <v>44663.98</v>
      </c>
      <c r="I3" s="1">
        <v>20210728</v>
      </c>
      <c r="J3" s="3">
        <v>0</v>
      </c>
      <c r="K3" t="s">
        <v>63</v>
      </c>
    </row>
    <row r="4" spans="1:11" x14ac:dyDescent="0.25">
      <c r="A4" s="8"/>
      <c r="B4" s="9"/>
      <c r="C4" s="9"/>
      <c r="D4" s="9"/>
      <c r="F4" s="102" t="s">
        <v>112</v>
      </c>
      <c r="G4" s="102"/>
      <c r="I4" s="54">
        <v>20210814</v>
      </c>
      <c r="J4" s="3" cm="1">
        <f t="array" ref="J4">SUMPRODUCT(Tabla17[IMPORTE CONT.]*(Tabla17[TRASPASO_FECHA]=$A$3)*(Tabla17[ESPECÍFICA]=$I4))</f>
        <v>0</v>
      </c>
      <c r="K4" t="s">
        <v>63</v>
      </c>
    </row>
    <row r="5" spans="1:11" x14ac:dyDescent="0.25">
      <c r="A5" s="8"/>
      <c r="B5" s="9"/>
      <c r="C5" s="9"/>
      <c r="D5" s="9"/>
      <c r="F5" s="103" cm="1">
        <f t="array" ref="F5">SUMPRODUCT(Tabla17[IMPORTE CONT.]*(Tabla17[REPARACIÓN?]="N")*(Tabla17[TRASPASO_FECHA]="-"))</f>
        <v>11186.500000000002</v>
      </c>
      <c r="G5" s="103"/>
      <c r="I5" s="1">
        <v>20210738</v>
      </c>
      <c r="J5" s="3">
        <v>2513</v>
      </c>
      <c r="K5" t="s">
        <v>105</v>
      </c>
    </row>
    <row r="6" spans="1:11" x14ac:dyDescent="0.25">
      <c r="A6" s="8"/>
      <c r="B6" s="9"/>
      <c r="C6" s="9"/>
      <c r="D6" s="9"/>
      <c r="I6" s="1">
        <v>20200507</v>
      </c>
      <c r="J6" s="3">
        <v>0</v>
      </c>
      <c r="K6" t="s">
        <v>70</v>
      </c>
    </row>
    <row r="7" spans="1:11" x14ac:dyDescent="0.25">
      <c r="A7" s="8"/>
      <c r="B7" s="9"/>
      <c r="C7" s="9"/>
      <c r="D7" s="9"/>
      <c r="F7" s="102" t="s">
        <v>102</v>
      </c>
      <c r="G7" s="102"/>
      <c r="J7" s="55">
        <f>SUM(J1:J6)</f>
        <v>7882.6</v>
      </c>
    </row>
    <row r="8" spans="1:11" x14ac:dyDescent="0.25">
      <c r="A8" s="8"/>
      <c r="B8" s="9"/>
      <c r="C8" s="9"/>
      <c r="D8" s="9"/>
      <c r="F8" s="103" cm="1">
        <f t="array" ref="F8">SUMPRODUCT(Tabla17[IMPORTE CONT.]*(Tabla17[REPARACIÓN?]="S"))</f>
        <v>37375</v>
      </c>
      <c r="G8" s="103"/>
    </row>
    <row r="9" spans="1:11" x14ac:dyDescent="0.25">
      <c r="A9" s="8"/>
      <c r="B9" s="9"/>
      <c r="C9" s="9"/>
      <c r="D9" s="9"/>
    </row>
    <row r="10" spans="1:11" x14ac:dyDescent="0.25">
      <c r="A10" s="8"/>
      <c r="B10" s="9"/>
      <c r="C10" s="9"/>
      <c r="D10" s="9"/>
    </row>
    <row r="11" spans="1:11" x14ac:dyDescent="0.25">
      <c r="A11" s="8"/>
      <c r="B11" s="9"/>
      <c r="C11" s="9"/>
      <c r="D11" s="9"/>
    </row>
    <row r="12" spans="1:11" x14ac:dyDescent="0.25">
      <c r="A12" s="8"/>
      <c r="B12" s="9"/>
      <c r="C12" s="9"/>
      <c r="D12" s="9"/>
      <c r="J12" s="3">
        <f>J1+J2+J5</f>
        <v>7882.6</v>
      </c>
    </row>
    <row r="13" spans="1:11" x14ac:dyDescent="0.25">
      <c r="A13" s="8"/>
      <c r="B13" s="9"/>
      <c r="C13" s="9"/>
      <c r="D13" s="9"/>
    </row>
    <row r="14" spans="1:11" x14ac:dyDescent="0.25">
      <c r="A14" s="8"/>
      <c r="B14" s="9"/>
      <c r="C14" s="9"/>
      <c r="D14" s="9"/>
    </row>
    <row r="15" spans="1:11" x14ac:dyDescent="0.25">
      <c r="A15" s="8"/>
      <c r="B15" s="9"/>
      <c r="C15" s="9"/>
      <c r="D15" s="9"/>
    </row>
    <row r="16" spans="1:11" x14ac:dyDescent="0.25">
      <c r="A16" s="8"/>
      <c r="B16" s="9"/>
      <c r="C16" s="9"/>
      <c r="D16" s="9"/>
    </row>
    <row r="17" spans="1:7" x14ac:dyDescent="0.25">
      <c r="A17" s="8"/>
      <c r="B17" s="9"/>
      <c r="C17" s="9"/>
      <c r="D17" s="9"/>
    </row>
    <row r="18" spans="1:7" x14ac:dyDescent="0.25">
      <c r="A18" s="8"/>
      <c r="B18" s="9"/>
      <c r="C18" s="9"/>
      <c r="D18" s="9"/>
      <c r="F18" t="s">
        <v>103</v>
      </c>
      <c r="G18" s="99" t="s">
        <v>104</v>
      </c>
    </row>
    <row r="19" spans="1:7" x14ac:dyDescent="0.25">
      <c r="A19" s="8"/>
      <c r="B19" s="9"/>
      <c r="C19" s="9"/>
      <c r="D19" s="9"/>
      <c r="F19" s="3">
        <f>(SUM(C3:C19)+F2+F5+F8)</f>
        <v>56444.100000000006</v>
      </c>
      <c r="G19" s="99"/>
    </row>
  </sheetData>
  <mergeCells count="8">
    <mergeCell ref="G18:G19"/>
    <mergeCell ref="A1:D1"/>
    <mergeCell ref="F1:G1"/>
    <mergeCell ref="F2:G2"/>
    <mergeCell ref="F7:G7"/>
    <mergeCell ref="F8:G8"/>
    <mergeCell ref="F4:G4"/>
    <mergeCell ref="F5:G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TOTALES</vt:lpstr>
      <vt:lpstr>TRASPASOS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</dc:creator>
  <cp:lastModifiedBy>Victor Villen Carrasco</cp:lastModifiedBy>
  <dcterms:created xsi:type="dcterms:W3CDTF">2015-06-05T18:19:34Z</dcterms:created>
  <dcterms:modified xsi:type="dcterms:W3CDTF">2025-01-04T03:26:14Z</dcterms:modified>
</cp:coreProperties>
</file>