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8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ecalvo\ownCloud\indices desigualdad\SERIEs\"/>
    </mc:Choice>
  </mc:AlternateContent>
  <bookViews>
    <workbookView xWindow="-120" yWindow="-120" windowWidth="29040" windowHeight="15840" tabRatio="673"/>
  </bookViews>
  <sheets>
    <sheet name="Dates 2014" sheetId="20" r:id="rId1"/>
    <sheet name="Graphics 2014" sheetId="21" r:id="rId2"/>
    <sheet name="Tables 2014" sheetId="27" r:id="rId3"/>
    <sheet name="Paper 2014" sheetId="23" r:id="rId4"/>
    <sheet name="Dates 2013" sheetId="24" r:id="rId5"/>
    <sheet name="Graphics 2013" sheetId="17" r:id="rId6"/>
    <sheet name="Dates 2012" sheetId="25" r:id="rId7"/>
    <sheet name="Graphics 2012" sheetId="16" r:id="rId8"/>
    <sheet name="Dates 2011" sheetId="26" r:id="rId9"/>
    <sheet name="Graphics 2011" sheetId="13" r:id="rId10"/>
    <sheet name="X-M-GDP-Pop" sheetId="18" r:id="rId11"/>
  </sheets>
  <definedNames>
    <definedName name="IntTrad">'Dates 2014'!$B$33:$S$50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1" i="13" l="1"/>
  <c r="D180" i="13"/>
  <c r="J25" i="27" l="1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7" i="27"/>
  <c r="S122" i="20" l="1"/>
  <c r="C95" i="23" l="1"/>
  <c r="AT143" i="18" l="1"/>
  <c r="AT144" i="18"/>
  <c r="AT145" i="18"/>
  <c r="AT146" i="18"/>
  <c r="AT147" i="18"/>
  <c r="AT148" i="18"/>
  <c r="AT149" i="18"/>
  <c r="AT150" i="18"/>
  <c r="AT151" i="18"/>
  <c r="AT152" i="18"/>
  <c r="AT153" i="18"/>
  <c r="AT154" i="18"/>
  <c r="AT155" i="18"/>
  <c r="AT156" i="18"/>
  <c r="AT157" i="18"/>
  <c r="AT158" i="18"/>
  <c r="AT159" i="18"/>
  <c r="AT142" i="18"/>
  <c r="AH143" i="18"/>
  <c r="AH144" i="18"/>
  <c r="AH145" i="18"/>
  <c r="AH146" i="18"/>
  <c r="AH147" i="18"/>
  <c r="AH148" i="18"/>
  <c r="AH149" i="18"/>
  <c r="AH150" i="18"/>
  <c r="AH151" i="18"/>
  <c r="AH152" i="18"/>
  <c r="AH153" i="18"/>
  <c r="AH154" i="18"/>
  <c r="AH155" i="18"/>
  <c r="AH156" i="18"/>
  <c r="AH157" i="18"/>
  <c r="AH158" i="18"/>
  <c r="AH159" i="18"/>
  <c r="AH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42" i="18"/>
  <c r="K7" i="20"/>
  <c r="K8" i="20"/>
  <c r="K11" i="20"/>
  <c r="K12" i="20"/>
  <c r="K15" i="20"/>
  <c r="K16" i="20"/>
  <c r="K19" i="20"/>
  <c r="K20" i="20"/>
  <c r="K23" i="20"/>
  <c r="K6" i="20"/>
  <c r="J143" i="18"/>
  <c r="J144" i="18"/>
  <c r="J145" i="18"/>
  <c r="K9" i="20" s="1"/>
  <c r="J146" i="18"/>
  <c r="K10" i="20" s="1"/>
  <c r="J147" i="18"/>
  <c r="J148" i="18"/>
  <c r="J149" i="18"/>
  <c r="K13" i="20" s="1"/>
  <c r="J150" i="18"/>
  <c r="K14" i="20" s="1"/>
  <c r="J151" i="18"/>
  <c r="J152" i="18"/>
  <c r="J153" i="18"/>
  <c r="K17" i="20" s="1"/>
  <c r="J154" i="18"/>
  <c r="K18" i="20" s="1"/>
  <c r="J155" i="18"/>
  <c r="J156" i="18"/>
  <c r="J157" i="18"/>
  <c r="K21" i="20" s="1"/>
  <c r="J158" i="18"/>
  <c r="K22" i="20" s="1"/>
  <c r="J159" i="18"/>
  <c r="J142" i="18"/>
  <c r="K24" i="20" l="1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S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S165" i="26"/>
  <c r="R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S164" i="26"/>
  <c r="R164" i="26"/>
  <c r="Q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S163" i="26"/>
  <c r="R163" i="26"/>
  <c r="Q163" i="26"/>
  <c r="P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S162" i="26"/>
  <c r="R162" i="26"/>
  <c r="Q162" i="26"/>
  <c r="P162" i="26"/>
  <c r="O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S161" i="26"/>
  <c r="R161" i="26"/>
  <c r="Q161" i="26"/>
  <c r="P161" i="26"/>
  <c r="O161" i="26"/>
  <c r="N161" i="26"/>
  <c r="L161" i="26"/>
  <c r="K161" i="26"/>
  <c r="J161" i="26"/>
  <c r="I161" i="26"/>
  <c r="H161" i="26"/>
  <c r="G161" i="26"/>
  <c r="F161" i="26"/>
  <c r="E161" i="26"/>
  <c r="D161" i="26"/>
  <c r="C161" i="26"/>
  <c r="B161" i="26"/>
  <c r="S160" i="26"/>
  <c r="R160" i="26"/>
  <c r="Q160" i="26"/>
  <c r="P160" i="26"/>
  <c r="O160" i="26"/>
  <c r="N160" i="26"/>
  <c r="M160" i="26"/>
  <c r="K160" i="26"/>
  <c r="J160" i="26"/>
  <c r="I160" i="26"/>
  <c r="H160" i="26"/>
  <c r="G160" i="26"/>
  <c r="F160" i="26"/>
  <c r="E160" i="26"/>
  <c r="D160" i="26"/>
  <c r="C160" i="26"/>
  <c r="B160" i="26"/>
  <c r="S159" i="26"/>
  <c r="R159" i="26"/>
  <c r="Q159" i="26"/>
  <c r="P159" i="26"/>
  <c r="O159" i="26"/>
  <c r="N159" i="26"/>
  <c r="M159" i="26"/>
  <c r="L159" i="26"/>
  <c r="J159" i="26"/>
  <c r="I159" i="26"/>
  <c r="H159" i="26"/>
  <c r="G159" i="26"/>
  <c r="F159" i="26"/>
  <c r="E159" i="26"/>
  <c r="D159" i="26"/>
  <c r="C159" i="26"/>
  <c r="B159" i="26"/>
  <c r="S158" i="26"/>
  <c r="R158" i="26"/>
  <c r="Q158" i="26"/>
  <c r="P158" i="26"/>
  <c r="O158" i="26"/>
  <c r="N158" i="26"/>
  <c r="M158" i="26"/>
  <c r="L158" i="26"/>
  <c r="K158" i="26"/>
  <c r="I158" i="26"/>
  <c r="H158" i="26"/>
  <c r="G158" i="26"/>
  <c r="F158" i="26"/>
  <c r="E158" i="26"/>
  <c r="D158" i="26"/>
  <c r="C158" i="26"/>
  <c r="B158" i="26"/>
  <c r="S157" i="26"/>
  <c r="R157" i="26"/>
  <c r="Q157" i="26"/>
  <c r="P157" i="26"/>
  <c r="O157" i="26"/>
  <c r="N157" i="26"/>
  <c r="M157" i="26"/>
  <c r="L157" i="26"/>
  <c r="K157" i="26"/>
  <c r="J157" i="26"/>
  <c r="H157" i="26"/>
  <c r="G157" i="26"/>
  <c r="F157" i="26"/>
  <c r="E157" i="26"/>
  <c r="D157" i="26"/>
  <c r="C157" i="26"/>
  <c r="B157" i="26"/>
  <c r="S156" i="26"/>
  <c r="R156" i="26"/>
  <c r="Q156" i="26"/>
  <c r="P156" i="26"/>
  <c r="O156" i="26"/>
  <c r="N156" i="26"/>
  <c r="M156" i="26"/>
  <c r="L156" i="26"/>
  <c r="K156" i="26"/>
  <c r="J156" i="26"/>
  <c r="I156" i="26"/>
  <c r="G156" i="26"/>
  <c r="F156" i="26"/>
  <c r="E156" i="26"/>
  <c r="D156" i="26"/>
  <c r="C156" i="26"/>
  <c r="B156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F155" i="26"/>
  <c r="E155" i="26"/>
  <c r="D155" i="26"/>
  <c r="C155" i="26"/>
  <c r="B155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E154" i="26"/>
  <c r="D154" i="26"/>
  <c r="C154" i="26"/>
  <c r="B154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D153" i="26"/>
  <c r="C153" i="26"/>
  <c r="B153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C152" i="26"/>
  <c r="B152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B151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U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V50" i="26"/>
  <c r="T50" i="26"/>
  <c r="AE50" i="26" s="1"/>
  <c r="AG49" i="26"/>
  <c r="V49" i="26"/>
  <c r="T49" i="26"/>
  <c r="AE49" i="26" s="1"/>
  <c r="AG48" i="26"/>
  <c r="V48" i="26"/>
  <c r="T48" i="26"/>
  <c r="AE48" i="26" s="1"/>
  <c r="AG47" i="26"/>
  <c r="V47" i="26"/>
  <c r="T47" i="26"/>
  <c r="AE47" i="26" s="1"/>
  <c r="AG46" i="26"/>
  <c r="V46" i="26"/>
  <c r="T46" i="26"/>
  <c r="AE46" i="26" s="1"/>
  <c r="AG45" i="26"/>
  <c r="V45" i="26"/>
  <c r="T45" i="26"/>
  <c r="AE45" i="26" s="1"/>
  <c r="AG44" i="26"/>
  <c r="V44" i="26"/>
  <c r="T44" i="26"/>
  <c r="AE44" i="26" s="1"/>
  <c r="AG43" i="26"/>
  <c r="V43" i="26"/>
  <c r="T43" i="26"/>
  <c r="AE43" i="26" s="1"/>
  <c r="AG42" i="26"/>
  <c r="V42" i="26"/>
  <c r="T42" i="26"/>
  <c r="AE42" i="26" s="1"/>
  <c r="AG41" i="26"/>
  <c r="V41" i="26"/>
  <c r="T41" i="26"/>
  <c r="AE41" i="26" s="1"/>
  <c r="AG40" i="26"/>
  <c r="V40" i="26"/>
  <c r="T40" i="26"/>
  <c r="AE40" i="26" s="1"/>
  <c r="AG39" i="26"/>
  <c r="V39" i="26"/>
  <c r="T39" i="26"/>
  <c r="AE39" i="26" s="1"/>
  <c r="AG38" i="26"/>
  <c r="V38" i="26"/>
  <c r="T38" i="26"/>
  <c r="AE38" i="26" s="1"/>
  <c r="AG37" i="26"/>
  <c r="V37" i="26"/>
  <c r="T37" i="26"/>
  <c r="AE37" i="26" s="1"/>
  <c r="AG36" i="26"/>
  <c r="V36" i="26"/>
  <c r="T36" i="26"/>
  <c r="AE36" i="26" s="1"/>
  <c r="AG35" i="26"/>
  <c r="V35" i="26"/>
  <c r="T35" i="26"/>
  <c r="AE35" i="26" s="1"/>
  <c r="AG34" i="26"/>
  <c r="V34" i="26"/>
  <c r="T34" i="26"/>
  <c r="AE34" i="26" s="1"/>
  <c r="AG33" i="26"/>
  <c r="V33" i="26"/>
  <c r="T33" i="26"/>
  <c r="AE33" i="26" s="1"/>
  <c r="BB23" i="26"/>
  <c r="BB22" i="26"/>
  <c r="BB21" i="26"/>
  <c r="BB20" i="26"/>
  <c r="BB19" i="26"/>
  <c r="BB18" i="26"/>
  <c r="BB17" i="26"/>
  <c r="BB16" i="26"/>
  <c r="BB15" i="26"/>
  <c r="BB14" i="26"/>
  <c r="BB13" i="26"/>
  <c r="BB12" i="26"/>
  <c r="BB11" i="26"/>
  <c r="BB10" i="26"/>
  <c r="BB9" i="26"/>
  <c r="BB8" i="26"/>
  <c r="BB7" i="26"/>
  <c r="BB6" i="26"/>
  <c r="AJ5" i="26" a="1"/>
  <c r="AY5" i="26" s="1"/>
  <c r="W3" i="26"/>
  <c r="AI136" i="18"/>
  <c r="AO5" i="26" l="1"/>
  <c r="BH5" i="26" s="1"/>
  <c r="BH13" i="26" s="1"/>
  <c r="AW5" i="26"/>
  <c r="AN5" i="26"/>
  <c r="AV5" i="26"/>
  <c r="AJ5" i="26"/>
  <c r="AR5" i="26"/>
  <c r="AZ5" i="26"/>
  <c r="AK5" i="26"/>
  <c r="AS5" i="26"/>
  <c r="BL5" i="26" s="1"/>
  <c r="BA5" i="26"/>
  <c r="AD33" i="26" a="1"/>
  <c r="V51" i="26"/>
  <c r="AY20" i="26"/>
  <c r="BT5" i="26"/>
  <c r="BT13" i="26" s="1"/>
  <c r="BR5" i="26"/>
  <c r="BR13" i="26" s="1"/>
  <c r="AY21" i="26"/>
  <c r="X54" i="26"/>
  <c r="AZ53" i="26"/>
  <c r="AL5" i="26"/>
  <c r="AP5" i="26"/>
  <c r="AT5" i="26"/>
  <c r="AX5" i="26"/>
  <c r="BC5" i="26"/>
  <c r="BC13" i="26" s="1"/>
  <c r="BG5" i="26"/>
  <c r="BK5" i="26"/>
  <c r="BK13" i="26" s="1"/>
  <c r="BT12" i="26"/>
  <c r="BK21" i="26"/>
  <c r="AM5" i="26"/>
  <c r="AQ5" i="26"/>
  <c r="AU5" i="26"/>
  <c r="BC18" i="26"/>
  <c r="BL17" i="26" l="1"/>
  <c r="BL16" i="26"/>
  <c r="BL21" i="26"/>
  <c r="BL20" i="26"/>
  <c r="BL8" i="26"/>
  <c r="BC10" i="26"/>
  <c r="BC22" i="26"/>
  <c r="AD47" i="26"/>
  <c r="AF47" i="26" s="1"/>
  <c r="AH47" i="26" s="1"/>
  <c r="AD35" i="26"/>
  <c r="AF35" i="26" s="1"/>
  <c r="AH35" i="26" s="1"/>
  <c r="AD34" i="26"/>
  <c r="AF34" i="26" s="1"/>
  <c r="AH34" i="26" s="1"/>
  <c r="AD37" i="26"/>
  <c r="AF37" i="26" s="1"/>
  <c r="AH37" i="26" s="1"/>
  <c r="AD44" i="26"/>
  <c r="AF44" i="26" s="1"/>
  <c r="AH44" i="26" s="1"/>
  <c r="AD46" i="26"/>
  <c r="AF46" i="26" s="1"/>
  <c r="AH46" i="26" s="1"/>
  <c r="AD49" i="26"/>
  <c r="AF49" i="26" s="1"/>
  <c r="AH49" i="26" s="1"/>
  <c r="AD33" i="26"/>
  <c r="AF33" i="26" s="1"/>
  <c r="AH33" i="26" s="1"/>
  <c r="AD48" i="26"/>
  <c r="AF48" i="26" s="1"/>
  <c r="AH48" i="26" s="1"/>
  <c r="AD43" i="26"/>
  <c r="AF43" i="26" s="1"/>
  <c r="AH43" i="26" s="1"/>
  <c r="AD42" i="26"/>
  <c r="AF42" i="26" s="1"/>
  <c r="AH42" i="26" s="1"/>
  <c r="AD45" i="26"/>
  <c r="AF45" i="26" s="1"/>
  <c r="AH45" i="26" s="1"/>
  <c r="AD40" i="26"/>
  <c r="AF40" i="26" s="1"/>
  <c r="AH40" i="26" s="1"/>
  <c r="AD38" i="26"/>
  <c r="AF38" i="26" s="1"/>
  <c r="AH38" i="26" s="1"/>
  <c r="BS5" i="26"/>
  <c r="AD41" i="26"/>
  <c r="AF41" i="26" s="1"/>
  <c r="AH41" i="26" s="1"/>
  <c r="AD39" i="26"/>
  <c r="AF39" i="26" s="1"/>
  <c r="AH39" i="26" s="1"/>
  <c r="BG13" i="26"/>
  <c r="BG6" i="26"/>
  <c r="AD36" i="26"/>
  <c r="AF36" i="26" s="1"/>
  <c r="AH36" i="26" s="1"/>
  <c r="BK22" i="26"/>
  <c r="BH21" i="26"/>
  <c r="BK18" i="26"/>
  <c r="BK6" i="26"/>
  <c r="BC21" i="26"/>
  <c r="BT16" i="26"/>
  <c r="BL12" i="26"/>
  <c r="BT8" i="26"/>
  <c r="BP5" i="26"/>
  <c r="BP18" i="26" s="1"/>
  <c r="BT20" i="26"/>
  <c r="BK14" i="26"/>
  <c r="BT21" i="26"/>
  <c r="BC14" i="26"/>
  <c r="BK10" i="26"/>
  <c r="BC6" i="26"/>
  <c r="BR14" i="26"/>
  <c r="BG18" i="26"/>
  <c r="BG10" i="26"/>
  <c r="BO5" i="26"/>
  <c r="BG14" i="26"/>
  <c r="BR18" i="26"/>
  <c r="BH8" i="26"/>
  <c r="BR6" i="26"/>
  <c r="BT17" i="26"/>
  <c r="BR7" i="26"/>
  <c r="BR21" i="26"/>
  <c r="BR22" i="26"/>
  <c r="BR10" i="26"/>
  <c r="BR19" i="26"/>
  <c r="BR15" i="26"/>
  <c r="BR16" i="26"/>
  <c r="BR17" i="26"/>
  <c r="BR12" i="26"/>
  <c r="BD5" i="26"/>
  <c r="BD13" i="26" s="1"/>
  <c r="BR23" i="26"/>
  <c r="BO17" i="26"/>
  <c r="BO18" i="26"/>
  <c r="BO14" i="26"/>
  <c r="BO10" i="26"/>
  <c r="BO6" i="26"/>
  <c r="BT9" i="26"/>
  <c r="BR8" i="26"/>
  <c r="AD50" i="26"/>
  <c r="AF50" i="26" s="1"/>
  <c r="BG21" i="26"/>
  <c r="BH12" i="26"/>
  <c r="BS23" i="26"/>
  <c r="BS19" i="26"/>
  <c r="BS15" i="26"/>
  <c r="BS11" i="26"/>
  <c r="BS7" i="26"/>
  <c r="BS20" i="26"/>
  <c r="BS16" i="26"/>
  <c r="BS8" i="26"/>
  <c r="BS12" i="26"/>
  <c r="BC23" i="26"/>
  <c r="BC19" i="26"/>
  <c r="BC15" i="26"/>
  <c r="BC11" i="26"/>
  <c r="BC7" i="26"/>
  <c r="BC16" i="26"/>
  <c r="BC12" i="26"/>
  <c r="BC20" i="26"/>
  <c r="BC8" i="26"/>
  <c r="BE5" i="26"/>
  <c r="BC17" i="26"/>
  <c r="BS17" i="26"/>
  <c r="BS10" i="26"/>
  <c r="BL22" i="26"/>
  <c r="BL18" i="26"/>
  <c r="BL14" i="26"/>
  <c r="BL10" i="26"/>
  <c r="BL6" i="26"/>
  <c r="BL23" i="26"/>
  <c r="BL15" i="26"/>
  <c r="BL11" i="26"/>
  <c r="BL19" i="26"/>
  <c r="BL7" i="26"/>
  <c r="BR11" i="26"/>
  <c r="BK9" i="26"/>
  <c r="BH9" i="26"/>
  <c r="BS22" i="26"/>
  <c r="BF5" i="26"/>
  <c r="BG23" i="26"/>
  <c r="BG19" i="26"/>
  <c r="BG15" i="26"/>
  <c r="BG11" i="26"/>
  <c r="BG7" i="26"/>
  <c r="BG20" i="26"/>
  <c r="BG16" i="26"/>
  <c r="BG8" i="26"/>
  <c r="BG12" i="26"/>
  <c r="BI5" i="26"/>
  <c r="BD10" i="26"/>
  <c r="BP22" i="26"/>
  <c r="BP6" i="26"/>
  <c r="BP15" i="26"/>
  <c r="BN5" i="26"/>
  <c r="BH20" i="26"/>
  <c r="BH16" i="26"/>
  <c r="BD12" i="26"/>
  <c r="BO23" i="26"/>
  <c r="BO19" i="26"/>
  <c r="BO15" i="26"/>
  <c r="BO11" i="26"/>
  <c r="BO7" i="26"/>
  <c r="BO20" i="26"/>
  <c r="BO12" i="26"/>
  <c r="BO16" i="26"/>
  <c r="BO8" i="26"/>
  <c r="AX20" i="26"/>
  <c r="BQ5" i="26"/>
  <c r="AX21" i="26"/>
  <c r="BG17" i="26"/>
  <c r="BS18" i="26"/>
  <c r="BT22" i="26"/>
  <c r="BT18" i="26"/>
  <c r="BT14" i="26"/>
  <c r="BT10" i="26"/>
  <c r="BT6" i="26"/>
  <c r="BT23" i="26"/>
  <c r="BT7" i="26"/>
  <c r="BT11" i="26"/>
  <c r="BT15" i="26"/>
  <c r="BT19" i="26"/>
  <c r="BR9" i="26"/>
  <c r="BO9" i="26"/>
  <c r="BL9" i="26"/>
  <c r="BH22" i="26"/>
  <c r="BH18" i="26"/>
  <c r="BH14" i="26"/>
  <c r="BH10" i="26"/>
  <c r="BH6" i="26"/>
  <c r="BH23" i="26"/>
  <c r="BH11" i="26"/>
  <c r="BH15" i="26"/>
  <c r="BH19" i="26"/>
  <c r="BH7" i="26"/>
  <c r="BG9" i="26"/>
  <c r="BG22" i="26"/>
  <c r="BJ5" i="26"/>
  <c r="BK23" i="26"/>
  <c r="BK19" i="26"/>
  <c r="BK15" i="26"/>
  <c r="BK11" i="26"/>
  <c r="BK7" i="26"/>
  <c r="BK20" i="26"/>
  <c r="BK8" i="26"/>
  <c r="BK12" i="26"/>
  <c r="BK16" i="26"/>
  <c r="BM5" i="26"/>
  <c r="BK17" i="26"/>
  <c r="BH17" i="26"/>
  <c r="BS14" i="26"/>
  <c r="BC9" i="26"/>
  <c r="BS9" i="26"/>
  <c r="BR20" i="26"/>
  <c r="BO13" i="26"/>
  <c r="BL13" i="26"/>
  <c r="BD11" i="26" l="1"/>
  <c r="BD9" i="26"/>
  <c r="BP13" i="26"/>
  <c r="BP7" i="26"/>
  <c r="BP10" i="26"/>
  <c r="AF51" i="26"/>
  <c r="BP9" i="26"/>
  <c r="BP8" i="26"/>
  <c r="BP19" i="26"/>
  <c r="BP14" i="26"/>
  <c r="BS6" i="26"/>
  <c r="BS13" i="26"/>
  <c r="BS21" i="26"/>
  <c r="BP12" i="26"/>
  <c r="BP21" i="26"/>
  <c r="BP11" i="26"/>
  <c r="BP23" i="26"/>
  <c r="BP17" i="26"/>
  <c r="BP20" i="26"/>
  <c r="BP16" i="26"/>
  <c r="BO21" i="26"/>
  <c r="BO22" i="26"/>
  <c r="BD17" i="26"/>
  <c r="BD7" i="26"/>
  <c r="BD14" i="26"/>
  <c r="BD21" i="26"/>
  <c r="BD16" i="26"/>
  <c r="BD15" i="26"/>
  <c r="BD23" i="26"/>
  <c r="BD18" i="26"/>
  <c r="BD20" i="26"/>
  <c r="BD19" i="26"/>
  <c r="BD6" i="26"/>
  <c r="BD22" i="26"/>
  <c r="BD8" i="26"/>
  <c r="BM23" i="26"/>
  <c r="BM19" i="26"/>
  <c r="BM15" i="26"/>
  <c r="BM11" i="26"/>
  <c r="BM7" i="26"/>
  <c r="BM22" i="26"/>
  <c r="BM10" i="26"/>
  <c r="BM14" i="26"/>
  <c r="BM6" i="26"/>
  <c r="BM18" i="26"/>
  <c r="BM9" i="26"/>
  <c r="BM16" i="26"/>
  <c r="BM20" i="26"/>
  <c r="BM8" i="26"/>
  <c r="BM12" i="26"/>
  <c r="BM21" i="26"/>
  <c r="BM17" i="26"/>
  <c r="BM13" i="26"/>
  <c r="BJ9" i="26"/>
  <c r="BJ10" i="26"/>
  <c r="BJ23" i="26"/>
  <c r="BJ8" i="26"/>
  <c r="BJ16" i="26"/>
  <c r="BJ7" i="26"/>
  <c r="BJ15" i="26"/>
  <c r="BJ6" i="26"/>
  <c r="BJ20" i="26"/>
  <c r="BJ21" i="26"/>
  <c r="BJ22" i="26"/>
  <c r="BJ19" i="26"/>
  <c r="BJ17" i="26"/>
  <c r="BJ13" i="26"/>
  <c r="BJ18" i="26"/>
  <c r="BJ14" i="26"/>
  <c r="BJ11" i="26"/>
  <c r="BJ12" i="26"/>
  <c r="BQ22" i="26"/>
  <c r="BQ23" i="26"/>
  <c r="BQ19" i="26"/>
  <c r="BQ15" i="26"/>
  <c r="BQ11" i="26"/>
  <c r="BQ7" i="26"/>
  <c r="BQ14" i="26"/>
  <c r="BQ10" i="26"/>
  <c r="BQ18" i="26"/>
  <c r="BQ6" i="26"/>
  <c r="BQ8" i="26"/>
  <c r="BQ12" i="26"/>
  <c r="BQ16" i="26"/>
  <c r="BQ20" i="26"/>
  <c r="BQ17" i="26"/>
  <c r="BQ9" i="26"/>
  <c r="BQ13" i="26"/>
  <c r="BQ21" i="26"/>
  <c r="BN9" i="26"/>
  <c r="BN21" i="26"/>
  <c r="BN14" i="26"/>
  <c r="BN22" i="26"/>
  <c r="BN7" i="26"/>
  <c r="BN11" i="26"/>
  <c r="BN15" i="26"/>
  <c r="BN19" i="26"/>
  <c r="BN12" i="26"/>
  <c r="BN13" i="26"/>
  <c r="BN10" i="26"/>
  <c r="BN23" i="26"/>
  <c r="BN8" i="26"/>
  <c r="BN16" i="26"/>
  <c r="BN17" i="26"/>
  <c r="BN6" i="26"/>
  <c r="BN20" i="26"/>
  <c r="BN18" i="26"/>
  <c r="BI23" i="26"/>
  <c r="BI19" i="26"/>
  <c r="BI15" i="26"/>
  <c r="BI11" i="26"/>
  <c r="BI7" i="26"/>
  <c r="BI22" i="26"/>
  <c r="BI6" i="26"/>
  <c r="BI10" i="26"/>
  <c r="BI18" i="26"/>
  <c r="BI14" i="26"/>
  <c r="BI13" i="26"/>
  <c r="BI17" i="26"/>
  <c r="BI9" i="26"/>
  <c r="BI21" i="26"/>
  <c r="BI8" i="26"/>
  <c r="BI12" i="26"/>
  <c r="BI16" i="26"/>
  <c r="BI20" i="26"/>
  <c r="BE22" i="26"/>
  <c r="BE23" i="26"/>
  <c r="BE19" i="26"/>
  <c r="BE15" i="26"/>
  <c r="BE11" i="26"/>
  <c r="BE7" i="26"/>
  <c r="BE18" i="26"/>
  <c r="BE14" i="26"/>
  <c r="BE6" i="26"/>
  <c r="BE10" i="26"/>
  <c r="BE17" i="26"/>
  <c r="BE13" i="26"/>
  <c r="BE8" i="26"/>
  <c r="BE12" i="26"/>
  <c r="BE16" i="26"/>
  <c r="BE20" i="26"/>
  <c r="BE21" i="26"/>
  <c r="BE9" i="26"/>
  <c r="BF17" i="26"/>
  <c r="BF6" i="26"/>
  <c r="BF21" i="26"/>
  <c r="BF20" i="26"/>
  <c r="BF8" i="26"/>
  <c r="BF13" i="26"/>
  <c r="BF18" i="26"/>
  <c r="BF23" i="26"/>
  <c r="BF9" i="26"/>
  <c r="BF14" i="26"/>
  <c r="BF22" i="26"/>
  <c r="BF7" i="26"/>
  <c r="BF11" i="26"/>
  <c r="BF15" i="26"/>
  <c r="BF19" i="26"/>
  <c r="BF12" i="26"/>
  <c r="BF10" i="26"/>
  <c r="BF16" i="26"/>
  <c r="AE142" i="18" l="1"/>
  <c r="H6" i="25" s="1"/>
  <c r="D5" i="16" s="1"/>
  <c r="AE143" i="18"/>
  <c r="H7" i="25" s="1"/>
  <c r="D6" i="16" s="1"/>
  <c r="AE144" i="18"/>
  <c r="H8" i="25" s="1"/>
  <c r="D7" i="16" s="1"/>
  <c r="AE145" i="18"/>
  <c r="H9" i="25" s="1"/>
  <c r="D8" i="16" s="1"/>
  <c r="AE146" i="18"/>
  <c r="H10" i="25" s="1"/>
  <c r="D9" i="16" s="1"/>
  <c r="AE147" i="18"/>
  <c r="H11" i="25" s="1"/>
  <c r="D10" i="16" s="1"/>
  <c r="AE148" i="18"/>
  <c r="H12" i="25" s="1"/>
  <c r="D11" i="16" s="1"/>
  <c r="AE149" i="18"/>
  <c r="H13" i="25" s="1"/>
  <c r="D12" i="16" s="1"/>
  <c r="AE150" i="18"/>
  <c r="H14" i="25" s="1"/>
  <c r="D13" i="16" s="1"/>
  <c r="AE151" i="18"/>
  <c r="H15" i="25" s="1"/>
  <c r="D14" i="16" s="1"/>
  <c r="AE152" i="18"/>
  <c r="H16" i="25" s="1"/>
  <c r="D15" i="16" s="1"/>
  <c r="AE153" i="18"/>
  <c r="H17" i="25" s="1"/>
  <c r="D16" i="16" s="1"/>
  <c r="AE154" i="18"/>
  <c r="H18" i="25" s="1"/>
  <c r="D17" i="16" s="1"/>
  <c r="AE155" i="18"/>
  <c r="H19" i="25" s="1"/>
  <c r="D18" i="16" s="1"/>
  <c r="AE156" i="18"/>
  <c r="H20" i="25" s="1"/>
  <c r="D19" i="16" s="1"/>
  <c r="AE157" i="18"/>
  <c r="H21" i="25" s="1"/>
  <c r="D20" i="16" s="1"/>
  <c r="AE158" i="18"/>
  <c r="H22" i="25" s="1"/>
  <c r="D21" i="16" s="1"/>
  <c r="AE159" i="18"/>
  <c r="H23" i="25" s="1"/>
  <c r="D22" i="16" s="1"/>
  <c r="D23" i="16" l="1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S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S165" i="25"/>
  <c r="R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S164" i="25"/>
  <c r="R164" i="25"/>
  <c r="Q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S163" i="25"/>
  <c r="R163" i="25"/>
  <c r="Q163" i="25"/>
  <c r="P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S162" i="25"/>
  <c r="R162" i="25"/>
  <c r="Q162" i="25"/>
  <c r="P162" i="25"/>
  <c r="O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S161" i="25"/>
  <c r="R161" i="25"/>
  <c r="Q161" i="25"/>
  <c r="P161" i="25"/>
  <c r="O161" i="25"/>
  <c r="N161" i="25"/>
  <c r="L161" i="25"/>
  <c r="K161" i="25"/>
  <c r="J161" i="25"/>
  <c r="I161" i="25"/>
  <c r="H161" i="25"/>
  <c r="G161" i="25"/>
  <c r="F161" i="25"/>
  <c r="E161" i="25"/>
  <c r="D161" i="25"/>
  <c r="C161" i="25"/>
  <c r="B161" i="25"/>
  <c r="S160" i="25"/>
  <c r="R160" i="25"/>
  <c r="Q160" i="25"/>
  <c r="P160" i="25"/>
  <c r="O160" i="25"/>
  <c r="N160" i="25"/>
  <c r="M160" i="25"/>
  <c r="K160" i="25"/>
  <c r="J160" i="25"/>
  <c r="I160" i="25"/>
  <c r="H160" i="25"/>
  <c r="G160" i="25"/>
  <c r="F160" i="25"/>
  <c r="E160" i="25"/>
  <c r="D160" i="25"/>
  <c r="C160" i="25"/>
  <c r="B160" i="25"/>
  <c r="S159" i="25"/>
  <c r="R159" i="25"/>
  <c r="Q159" i="25"/>
  <c r="P159" i="25"/>
  <c r="O159" i="25"/>
  <c r="N159" i="25"/>
  <c r="M159" i="25"/>
  <c r="L159" i="25"/>
  <c r="J159" i="25"/>
  <c r="I159" i="25"/>
  <c r="H159" i="25"/>
  <c r="G159" i="25"/>
  <c r="F159" i="25"/>
  <c r="E159" i="25"/>
  <c r="D159" i="25"/>
  <c r="C159" i="25"/>
  <c r="B159" i="25"/>
  <c r="S158" i="25"/>
  <c r="R158" i="25"/>
  <c r="Q158" i="25"/>
  <c r="P158" i="25"/>
  <c r="O158" i="25"/>
  <c r="N158" i="25"/>
  <c r="M158" i="25"/>
  <c r="L158" i="25"/>
  <c r="K158" i="25"/>
  <c r="I158" i="25"/>
  <c r="H158" i="25"/>
  <c r="G158" i="25"/>
  <c r="F158" i="25"/>
  <c r="E158" i="25"/>
  <c r="D158" i="25"/>
  <c r="C158" i="25"/>
  <c r="B158" i="25"/>
  <c r="S157" i="25"/>
  <c r="R157" i="25"/>
  <c r="Q157" i="25"/>
  <c r="P157" i="25"/>
  <c r="O157" i="25"/>
  <c r="N157" i="25"/>
  <c r="M157" i="25"/>
  <c r="L157" i="25"/>
  <c r="K157" i="25"/>
  <c r="J157" i="25"/>
  <c r="H157" i="25"/>
  <c r="G157" i="25"/>
  <c r="F157" i="25"/>
  <c r="E157" i="25"/>
  <c r="D157" i="25"/>
  <c r="C157" i="25"/>
  <c r="B157" i="25"/>
  <c r="S156" i="25"/>
  <c r="R156" i="25"/>
  <c r="Q156" i="25"/>
  <c r="P156" i="25"/>
  <c r="O156" i="25"/>
  <c r="N156" i="25"/>
  <c r="M156" i="25"/>
  <c r="L156" i="25"/>
  <c r="K156" i="25"/>
  <c r="J156" i="25"/>
  <c r="I156" i="25"/>
  <c r="G156" i="25"/>
  <c r="F156" i="25"/>
  <c r="E156" i="25"/>
  <c r="D156" i="25"/>
  <c r="C156" i="25"/>
  <c r="B156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F155" i="25"/>
  <c r="E155" i="25"/>
  <c r="D155" i="25"/>
  <c r="C155" i="25"/>
  <c r="B155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E154" i="25"/>
  <c r="D154" i="25"/>
  <c r="C154" i="25"/>
  <c r="B154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D153" i="25"/>
  <c r="C153" i="25"/>
  <c r="B153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C152" i="25"/>
  <c r="B152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B151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G50" i="25"/>
  <c r="V50" i="25"/>
  <c r="T50" i="25"/>
  <c r="AE50" i="25" s="1"/>
  <c r="AG49" i="25"/>
  <c r="V49" i="25"/>
  <c r="T49" i="25"/>
  <c r="AE49" i="25" s="1"/>
  <c r="AG48" i="25"/>
  <c r="V48" i="25"/>
  <c r="T48" i="25"/>
  <c r="AE48" i="25" s="1"/>
  <c r="V47" i="25"/>
  <c r="T47" i="25"/>
  <c r="AE47" i="25" s="1"/>
  <c r="V46" i="25"/>
  <c r="T46" i="25"/>
  <c r="AE46" i="25" s="1"/>
  <c r="AG45" i="25"/>
  <c r="V45" i="25"/>
  <c r="T45" i="25"/>
  <c r="AE45" i="25" s="1"/>
  <c r="V44" i="25"/>
  <c r="T44" i="25"/>
  <c r="AE44" i="25" s="1"/>
  <c r="V43" i="25"/>
  <c r="T43" i="25"/>
  <c r="AE43" i="25" s="1"/>
  <c r="V42" i="25"/>
  <c r="T42" i="25"/>
  <c r="AE42" i="25" s="1"/>
  <c r="V41" i="25"/>
  <c r="T41" i="25"/>
  <c r="AE41" i="25" s="1"/>
  <c r="V40" i="25"/>
  <c r="T40" i="25"/>
  <c r="AE40" i="25" s="1"/>
  <c r="AG39" i="25"/>
  <c r="V39" i="25"/>
  <c r="T39" i="25"/>
  <c r="AE39" i="25" s="1"/>
  <c r="AG38" i="25"/>
  <c r="V38" i="25"/>
  <c r="T38" i="25"/>
  <c r="AE38" i="25" s="1"/>
  <c r="AG37" i="25"/>
  <c r="V37" i="25"/>
  <c r="T37" i="25"/>
  <c r="AE37" i="25" s="1"/>
  <c r="V36" i="25"/>
  <c r="T36" i="25"/>
  <c r="AE36" i="25" s="1"/>
  <c r="T35" i="25"/>
  <c r="AE35" i="25" s="1"/>
  <c r="AG34" i="25"/>
  <c r="V34" i="25"/>
  <c r="T34" i="25"/>
  <c r="AE34" i="25" s="1"/>
  <c r="V33" i="25"/>
  <c r="T33" i="25"/>
  <c r="AE33" i="25" s="1"/>
  <c r="BB23" i="25"/>
  <c r="AF23" i="25"/>
  <c r="BB22" i="25"/>
  <c r="AF22" i="25"/>
  <c r="BB21" i="25"/>
  <c r="AF21" i="25"/>
  <c r="BB20" i="25"/>
  <c r="AF20" i="25"/>
  <c r="BB19" i="25"/>
  <c r="AF19" i="25"/>
  <c r="BB18" i="25"/>
  <c r="AF18" i="25"/>
  <c r="BB17" i="25"/>
  <c r="AF17" i="25"/>
  <c r="BB16" i="25"/>
  <c r="AF16" i="25"/>
  <c r="BB15" i="25"/>
  <c r="AF15" i="25"/>
  <c r="BB14" i="25"/>
  <c r="AF14" i="25"/>
  <c r="BB13" i="25"/>
  <c r="AF13" i="25"/>
  <c r="BB12" i="25"/>
  <c r="AF12" i="25"/>
  <c r="BB11" i="25"/>
  <c r="AF11" i="25"/>
  <c r="BB10" i="25"/>
  <c r="AF10" i="25"/>
  <c r="BB9" i="25"/>
  <c r="AF9" i="25"/>
  <c r="BB8" i="25"/>
  <c r="AF8" i="25"/>
  <c r="BB7" i="25"/>
  <c r="AF7" i="25"/>
  <c r="BB6" i="25"/>
  <c r="AF6" i="25"/>
  <c r="AJ5" i="25" a="1"/>
  <c r="BA5" i="25" s="1"/>
  <c r="W3" i="25"/>
  <c r="W136" i="18"/>
  <c r="AU159" i="18"/>
  <c r="AQ159" i="18"/>
  <c r="H23" i="26" s="1"/>
  <c r="AN159" i="18"/>
  <c r="E23" i="26" s="1"/>
  <c r="AL159" i="18"/>
  <c r="C23" i="26" s="1"/>
  <c r="AU158" i="18"/>
  <c r="AQ158" i="18"/>
  <c r="H22" i="26" s="1"/>
  <c r="AN158" i="18"/>
  <c r="E22" i="26" s="1"/>
  <c r="AL158" i="18"/>
  <c r="C22" i="26" s="1"/>
  <c r="AU157" i="18"/>
  <c r="AQ157" i="18"/>
  <c r="H21" i="26" s="1"/>
  <c r="AN157" i="18"/>
  <c r="E21" i="26" s="1"/>
  <c r="AL157" i="18"/>
  <c r="C21" i="26" s="1"/>
  <c r="AU156" i="18"/>
  <c r="AQ156" i="18"/>
  <c r="H20" i="26" s="1"/>
  <c r="AN156" i="18"/>
  <c r="E20" i="26" s="1"/>
  <c r="AL156" i="18"/>
  <c r="C20" i="26" s="1"/>
  <c r="AU155" i="18"/>
  <c r="AQ155" i="18"/>
  <c r="H19" i="26" s="1"/>
  <c r="AN155" i="18"/>
  <c r="E19" i="26" s="1"/>
  <c r="AL155" i="18"/>
  <c r="C19" i="26" s="1"/>
  <c r="AU154" i="18"/>
  <c r="AQ154" i="18"/>
  <c r="H18" i="26" s="1"/>
  <c r="AN154" i="18"/>
  <c r="E18" i="26" s="1"/>
  <c r="AL154" i="18"/>
  <c r="C18" i="26" s="1"/>
  <c r="AU153" i="18"/>
  <c r="AQ153" i="18"/>
  <c r="H17" i="26" s="1"/>
  <c r="AN153" i="18"/>
  <c r="E17" i="26" s="1"/>
  <c r="AL153" i="18"/>
  <c r="C17" i="26" s="1"/>
  <c r="AU152" i="18"/>
  <c r="AQ152" i="18"/>
  <c r="H16" i="26" s="1"/>
  <c r="AN152" i="18"/>
  <c r="E16" i="26" s="1"/>
  <c r="AL152" i="18"/>
  <c r="C16" i="26" s="1"/>
  <c r="AU151" i="18"/>
  <c r="AQ151" i="18"/>
  <c r="H15" i="26" s="1"/>
  <c r="AN151" i="18"/>
  <c r="E15" i="26" s="1"/>
  <c r="AL151" i="18"/>
  <c r="C15" i="26" s="1"/>
  <c r="AU150" i="18"/>
  <c r="AQ150" i="18"/>
  <c r="H14" i="26" s="1"/>
  <c r="AN150" i="18"/>
  <c r="E14" i="26" s="1"/>
  <c r="AL150" i="18"/>
  <c r="C14" i="26" s="1"/>
  <c r="AU149" i="18"/>
  <c r="AQ149" i="18"/>
  <c r="H13" i="26" s="1"/>
  <c r="AN149" i="18"/>
  <c r="E13" i="26" s="1"/>
  <c r="AL149" i="18"/>
  <c r="C13" i="26" s="1"/>
  <c r="AU148" i="18"/>
  <c r="AQ148" i="18"/>
  <c r="H12" i="26" s="1"/>
  <c r="AN148" i="18"/>
  <c r="E12" i="26" s="1"/>
  <c r="AL148" i="18"/>
  <c r="C12" i="26" s="1"/>
  <c r="AU147" i="18"/>
  <c r="AQ147" i="18"/>
  <c r="H11" i="26" s="1"/>
  <c r="AN147" i="18"/>
  <c r="E11" i="26" s="1"/>
  <c r="AL147" i="18"/>
  <c r="C11" i="26" s="1"/>
  <c r="AU146" i="18"/>
  <c r="AQ146" i="18"/>
  <c r="H10" i="26" s="1"/>
  <c r="AN146" i="18"/>
  <c r="E10" i="26" s="1"/>
  <c r="AL146" i="18"/>
  <c r="C10" i="26" s="1"/>
  <c r="AU145" i="18"/>
  <c r="AQ145" i="18"/>
  <c r="H9" i="26" s="1"/>
  <c r="AN145" i="18"/>
  <c r="E9" i="26" s="1"/>
  <c r="AL145" i="18"/>
  <c r="C9" i="26" s="1"/>
  <c r="AU144" i="18"/>
  <c r="AQ144" i="18"/>
  <c r="H8" i="26" s="1"/>
  <c r="AN144" i="18"/>
  <c r="E8" i="26" s="1"/>
  <c r="AL144" i="18"/>
  <c r="C8" i="26" s="1"/>
  <c r="AU143" i="18"/>
  <c r="AQ143" i="18"/>
  <c r="H7" i="26" s="1"/>
  <c r="AN143" i="18"/>
  <c r="E7" i="26" s="1"/>
  <c r="AL143" i="18"/>
  <c r="C7" i="26" s="1"/>
  <c r="AU142" i="18"/>
  <c r="AQ142" i="18"/>
  <c r="AN142" i="18"/>
  <c r="AL142" i="18"/>
  <c r="C6" i="26" s="1"/>
  <c r="AT136" i="18"/>
  <c r="AQ136" i="18"/>
  <c r="AN136" i="18"/>
  <c r="AL136" i="18"/>
  <c r="AR135" i="18"/>
  <c r="AR159" i="18" s="1"/>
  <c r="AM135" i="18"/>
  <c r="AM159" i="18" s="1"/>
  <c r="D23" i="26" s="1"/>
  <c r="W50" i="26" s="1"/>
  <c r="X50" i="26" s="1"/>
  <c r="AR134" i="18"/>
  <c r="AR158" i="18" s="1"/>
  <c r="AM134" i="18"/>
  <c r="AM158" i="18" s="1"/>
  <c r="D22" i="26" s="1"/>
  <c r="W49" i="26" s="1"/>
  <c r="X49" i="26" s="1"/>
  <c r="AR133" i="18"/>
  <c r="AR157" i="18" s="1"/>
  <c r="AM133" i="18"/>
  <c r="AM157" i="18" s="1"/>
  <c r="D21" i="26" s="1"/>
  <c r="W48" i="26" s="1"/>
  <c r="X48" i="26" s="1"/>
  <c r="AR132" i="18"/>
  <c r="AR156" i="18" s="1"/>
  <c r="AM132" i="18"/>
  <c r="AM156" i="18" s="1"/>
  <c r="D20" i="26" s="1"/>
  <c r="W47" i="26" s="1"/>
  <c r="X47" i="26" s="1"/>
  <c r="AR131" i="18"/>
  <c r="AR155" i="18" s="1"/>
  <c r="AM131" i="18"/>
  <c r="AM155" i="18" s="1"/>
  <c r="D19" i="26" s="1"/>
  <c r="W46" i="26" s="1"/>
  <c r="X46" i="26" s="1"/>
  <c r="AR130" i="18"/>
  <c r="AR154" i="18" s="1"/>
  <c r="AM130" i="18"/>
  <c r="AM154" i="18" s="1"/>
  <c r="D18" i="26" s="1"/>
  <c r="W45" i="26" s="1"/>
  <c r="X45" i="26" s="1"/>
  <c r="AR129" i="18"/>
  <c r="AR153" i="18" s="1"/>
  <c r="AM129" i="18"/>
  <c r="AM153" i="18" s="1"/>
  <c r="D17" i="26" s="1"/>
  <c r="W44" i="26" s="1"/>
  <c r="X44" i="26" s="1"/>
  <c r="AR128" i="18"/>
  <c r="AR152" i="18" s="1"/>
  <c r="AM128" i="18"/>
  <c r="AM152" i="18" s="1"/>
  <c r="D16" i="26" s="1"/>
  <c r="W43" i="26" s="1"/>
  <c r="X43" i="26" s="1"/>
  <c r="AR127" i="18"/>
  <c r="AR151" i="18" s="1"/>
  <c r="AM127" i="18"/>
  <c r="AM151" i="18" s="1"/>
  <c r="D15" i="26" s="1"/>
  <c r="W42" i="26" s="1"/>
  <c r="X42" i="26" s="1"/>
  <c r="AR126" i="18"/>
  <c r="AR150" i="18" s="1"/>
  <c r="AM126" i="18"/>
  <c r="AM150" i="18" s="1"/>
  <c r="D14" i="26" s="1"/>
  <c r="W41" i="26" s="1"/>
  <c r="X41" i="26" s="1"/>
  <c r="AR125" i="18"/>
  <c r="AR149" i="18" s="1"/>
  <c r="AM125" i="18"/>
  <c r="AM149" i="18" s="1"/>
  <c r="D13" i="26" s="1"/>
  <c r="W40" i="26" s="1"/>
  <c r="X40" i="26" s="1"/>
  <c r="AR124" i="18"/>
  <c r="AR148" i="18" s="1"/>
  <c r="AM124" i="18"/>
  <c r="AM148" i="18" s="1"/>
  <c r="D12" i="26" s="1"/>
  <c r="W39" i="26" s="1"/>
  <c r="X39" i="26" s="1"/>
  <c r="AR123" i="18"/>
  <c r="AR147" i="18" s="1"/>
  <c r="AM123" i="18"/>
  <c r="AM147" i="18" s="1"/>
  <c r="D11" i="26" s="1"/>
  <c r="W38" i="26" s="1"/>
  <c r="X38" i="26" s="1"/>
  <c r="AR122" i="18"/>
  <c r="AR146" i="18" s="1"/>
  <c r="AM122" i="18"/>
  <c r="AM146" i="18" s="1"/>
  <c r="D10" i="26" s="1"/>
  <c r="W37" i="26" s="1"/>
  <c r="X37" i="26" s="1"/>
  <c r="AR121" i="18"/>
  <c r="AR145" i="18" s="1"/>
  <c r="AM121" i="18"/>
  <c r="AM145" i="18" s="1"/>
  <c r="D9" i="26" s="1"/>
  <c r="W36" i="26" s="1"/>
  <c r="X36" i="26" s="1"/>
  <c r="AR120" i="18"/>
  <c r="AR144" i="18" s="1"/>
  <c r="AM120" i="18"/>
  <c r="AM144" i="18" s="1"/>
  <c r="D8" i="26" s="1"/>
  <c r="W35" i="26" s="1"/>
  <c r="X35" i="26" s="1"/>
  <c r="AR119" i="18"/>
  <c r="AR143" i="18" s="1"/>
  <c r="AM119" i="18"/>
  <c r="AM143" i="18" s="1"/>
  <c r="D7" i="26" s="1"/>
  <c r="W34" i="26" s="1"/>
  <c r="X34" i="26" s="1"/>
  <c r="AR118" i="18"/>
  <c r="AR142" i="18" s="1"/>
  <c r="AM118" i="18"/>
  <c r="AM142" i="18" s="1"/>
  <c r="D6" i="26" s="1"/>
  <c r="AI159" i="18"/>
  <c r="AB159" i="18"/>
  <c r="E23" i="25" s="1"/>
  <c r="Z159" i="18"/>
  <c r="C23" i="25" s="1"/>
  <c r="AI158" i="18"/>
  <c r="AB158" i="18"/>
  <c r="E22" i="25" s="1"/>
  <c r="I22" i="25" s="1"/>
  <c r="Z158" i="18"/>
  <c r="C22" i="25" s="1"/>
  <c r="AI157" i="18"/>
  <c r="AB157" i="18"/>
  <c r="E21" i="25" s="1"/>
  <c r="Z157" i="18"/>
  <c r="C21" i="25" s="1"/>
  <c r="AI156" i="18"/>
  <c r="AB156" i="18"/>
  <c r="E20" i="25" s="1"/>
  <c r="Z156" i="18"/>
  <c r="C20" i="25" s="1"/>
  <c r="AI155" i="18"/>
  <c r="AB155" i="18"/>
  <c r="E19" i="25" s="1"/>
  <c r="Z155" i="18"/>
  <c r="C19" i="25" s="1"/>
  <c r="AI154" i="18"/>
  <c r="AB154" i="18"/>
  <c r="E18" i="25" s="1"/>
  <c r="I18" i="25" s="1"/>
  <c r="Z154" i="18"/>
  <c r="C18" i="25" s="1"/>
  <c r="AI153" i="18"/>
  <c r="AB153" i="18"/>
  <c r="E17" i="25" s="1"/>
  <c r="Z153" i="18"/>
  <c r="C17" i="25" s="1"/>
  <c r="AI152" i="18"/>
  <c r="AB152" i="18"/>
  <c r="E16" i="25" s="1"/>
  <c r="Z152" i="18"/>
  <c r="C16" i="25" s="1"/>
  <c r="AI151" i="18"/>
  <c r="AB151" i="18"/>
  <c r="E15" i="25" s="1"/>
  <c r="Z151" i="18"/>
  <c r="C15" i="25" s="1"/>
  <c r="AI150" i="18"/>
  <c r="AB150" i="18"/>
  <c r="E14" i="25" s="1"/>
  <c r="I14" i="25" s="1"/>
  <c r="Z150" i="18"/>
  <c r="C14" i="25" s="1"/>
  <c r="AI149" i="18"/>
  <c r="AB149" i="18"/>
  <c r="E13" i="25" s="1"/>
  <c r="Z149" i="18"/>
  <c r="C13" i="25" s="1"/>
  <c r="AI148" i="18"/>
  <c r="AB148" i="18"/>
  <c r="E12" i="25" s="1"/>
  <c r="Z148" i="18"/>
  <c r="C12" i="25" s="1"/>
  <c r="AI147" i="18"/>
  <c r="AB147" i="18"/>
  <c r="E11" i="25" s="1"/>
  <c r="Z147" i="18"/>
  <c r="C11" i="25" s="1"/>
  <c r="AI146" i="18"/>
  <c r="AB146" i="18"/>
  <c r="E10" i="25" s="1"/>
  <c r="Z146" i="18"/>
  <c r="C10" i="25" s="1"/>
  <c r="AI145" i="18"/>
  <c r="AB145" i="18"/>
  <c r="E9" i="25" s="1"/>
  <c r="I9" i="25" s="1"/>
  <c r="Z145" i="18"/>
  <c r="C9" i="25" s="1"/>
  <c r="AI144" i="18"/>
  <c r="AB144" i="18"/>
  <c r="E8" i="25" s="1"/>
  <c r="I8" i="25" s="1"/>
  <c r="Z144" i="18"/>
  <c r="C8" i="25" s="1"/>
  <c r="AI143" i="18"/>
  <c r="AB143" i="18"/>
  <c r="E7" i="25" s="1"/>
  <c r="Z143" i="18"/>
  <c r="C7" i="25" s="1"/>
  <c r="AI142" i="18"/>
  <c r="AE160" i="18"/>
  <c r="AB142" i="18"/>
  <c r="Z142" i="18"/>
  <c r="AH136" i="18"/>
  <c r="AE136" i="18"/>
  <c r="AB136" i="18"/>
  <c r="Z136" i="18"/>
  <c r="AF135" i="18"/>
  <c r="AF159" i="18" s="1"/>
  <c r="AA135" i="18"/>
  <c r="AA159" i="18" s="1"/>
  <c r="D23" i="25" s="1"/>
  <c r="W50" i="25" s="1"/>
  <c r="AF134" i="18"/>
  <c r="AF158" i="18" s="1"/>
  <c r="AA134" i="18"/>
  <c r="AA158" i="18" s="1"/>
  <c r="D22" i="25" s="1"/>
  <c r="W49" i="25" s="1"/>
  <c r="X49" i="25" s="1"/>
  <c r="G75" i="25" s="1"/>
  <c r="AF133" i="18"/>
  <c r="AF157" i="18" s="1"/>
  <c r="AA133" i="18"/>
  <c r="AA157" i="18" s="1"/>
  <c r="D21" i="25" s="1"/>
  <c r="W48" i="25" s="1"/>
  <c r="AF132" i="18"/>
  <c r="AF156" i="18" s="1"/>
  <c r="AA132" i="18"/>
  <c r="AA156" i="18" s="1"/>
  <c r="D20" i="25" s="1"/>
  <c r="W47" i="25" s="1"/>
  <c r="AF131" i="18"/>
  <c r="AF155" i="18" s="1"/>
  <c r="AA131" i="18"/>
  <c r="AA155" i="18" s="1"/>
  <c r="D19" i="25" s="1"/>
  <c r="W46" i="25" s="1"/>
  <c r="AF130" i="18"/>
  <c r="AF154" i="18" s="1"/>
  <c r="AA130" i="18"/>
  <c r="AA154" i="18" s="1"/>
  <c r="D18" i="25" s="1"/>
  <c r="W45" i="25" s="1"/>
  <c r="AF129" i="18"/>
  <c r="AF153" i="18" s="1"/>
  <c r="AA129" i="18"/>
  <c r="AA153" i="18" s="1"/>
  <c r="D17" i="25" s="1"/>
  <c r="W44" i="25" s="1"/>
  <c r="AF128" i="18"/>
  <c r="AF152" i="18" s="1"/>
  <c r="AA128" i="18"/>
  <c r="AA152" i="18" s="1"/>
  <c r="D16" i="25" s="1"/>
  <c r="W43" i="25" s="1"/>
  <c r="AF127" i="18"/>
  <c r="AF151" i="18" s="1"/>
  <c r="AA127" i="18"/>
  <c r="AA151" i="18" s="1"/>
  <c r="D15" i="25" s="1"/>
  <c r="W42" i="25" s="1"/>
  <c r="AF126" i="18"/>
  <c r="AF150" i="18" s="1"/>
  <c r="AA126" i="18"/>
  <c r="AA150" i="18" s="1"/>
  <c r="D14" i="25" s="1"/>
  <c r="W41" i="25" s="1"/>
  <c r="AF125" i="18"/>
  <c r="AF149" i="18" s="1"/>
  <c r="AA125" i="18"/>
  <c r="AA149" i="18" s="1"/>
  <c r="D13" i="25" s="1"/>
  <c r="W40" i="25" s="1"/>
  <c r="AF124" i="18"/>
  <c r="AF148" i="18" s="1"/>
  <c r="AA124" i="18"/>
  <c r="AA148" i="18" s="1"/>
  <c r="D12" i="25" s="1"/>
  <c r="W39" i="25" s="1"/>
  <c r="AF123" i="18"/>
  <c r="AF147" i="18" s="1"/>
  <c r="AA123" i="18"/>
  <c r="AA147" i="18" s="1"/>
  <c r="D11" i="25" s="1"/>
  <c r="W38" i="25" s="1"/>
  <c r="AF122" i="18"/>
  <c r="AF146" i="18" s="1"/>
  <c r="AA122" i="18"/>
  <c r="AA146" i="18" s="1"/>
  <c r="D10" i="25" s="1"/>
  <c r="W37" i="25" s="1"/>
  <c r="AF121" i="18"/>
  <c r="AF145" i="18" s="1"/>
  <c r="AA121" i="18"/>
  <c r="AA145" i="18" s="1"/>
  <c r="D9" i="25" s="1"/>
  <c r="W36" i="25" s="1"/>
  <c r="AF120" i="18"/>
  <c r="AF144" i="18" s="1"/>
  <c r="AA120" i="18"/>
  <c r="AA144" i="18" s="1"/>
  <c r="D8" i="25" s="1"/>
  <c r="W35" i="25" s="1"/>
  <c r="AF119" i="18"/>
  <c r="AF143" i="18" s="1"/>
  <c r="AA119" i="18"/>
  <c r="AA143" i="18" s="1"/>
  <c r="D7" i="25" s="1"/>
  <c r="W34" i="25" s="1"/>
  <c r="X34" i="25" s="1"/>
  <c r="AF118" i="18"/>
  <c r="AF142" i="18" s="1"/>
  <c r="AA118" i="18"/>
  <c r="AA142" i="18" s="1"/>
  <c r="D6" i="25" s="1"/>
  <c r="W33" i="25" s="1"/>
  <c r="W159" i="18"/>
  <c r="L23" i="24" s="1"/>
  <c r="K23" i="24"/>
  <c r="F22" i="17" s="1"/>
  <c r="S159" i="18"/>
  <c r="H23" i="24" s="1"/>
  <c r="D22" i="17" s="1"/>
  <c r="C45" i="17" s="1"/>
  <c r="P159" i="18"/>
  <c r="E23" i="24" s="1"/>
  <c r="N159" i="18"/>
  <c r="C23" i="24" s="1"/>
  <c r="W158" i="18"/>
  <c r="L22" i="24" s="1"/>
  <c r="K22" i="24"/>
  <c r="F21" i="17" s="1"/>
  <c r="S158" i="18"/>
  <c r="H22" i="24" s="1"/>
  <c r="D21" i="17" s="1"/>
  <c r="P158" i="18"/>
  <c r="E22" i="24" s="1"/>
  <c r="N158" i="18"/>
  <c r="C22" i="24" s="1"/>
  <c r="W157" i="18"/>
  <c r="L21" i="24" s="1"/>
  <c r="K21" i="24"/>
  <c r="F20" i="17" s="1"/>
  <c r="S157" i="18"/>
  <c r="H21" i="24" s="1"/>
  <c r="D20" i="17" s="1"/>
  <c r="C43" i="17" s="1"/>
  <c r="P157" i="18"/>
  <c r="E21" i="24" s="1"/>
  <c r="N157" i="18"/>
  <c r="C21" i="24" s="1"/>
  <c r="W156" i="18"/>
  <c r="L20" i="24" s="1"/>
  <c r="K20" i="24"/>
  <c r="F19" i="17" s="1"/>
  <c r="S156" i="18"/>
  <c r="H20" i="24" s="1"/>
  <c r="D19" i="17" s="1"/>
  <c r="P156" i="18"/>
  <c r="E20" i="24" s="1"/>
  <c r="N156" i="18"/>
  <c r="C20" i="24" s="1"/>
  <c r="W155" i="18"/>
  <c r="L19" i="24" s="1"/>
  <c r="K19" i="24"/>
  <c r="F18" i="17" s="1"/>
  <c r="S155" i="18"/>
  <c r="H19" i="24" s="1"/>
  <c r="D18" i="17" s="1"/>
  <c r="C41" i="17" s="1"/>
  <c r="P155" i="18"/>
  <c r="E19" i="24" s="1"/>
  <c r="N155" i="18"/>
  <c r="C19" i="24" s="1"/>
  <c r="W154" i="18"/>
  <c r="L18" i="24" s="1"/>
  <c r="K18" i="24"/>
  <c r="F17" i="17" s="1"/>
  <c r="S154" i="18"/>
  <c r="H18" i="24" s="1"/>
  <c r="D17" i="17" s="1"/>
  <c r="P154" i="18"/>
  <c r="E18" i="24" s="1"/>
  <c r="N154" i="18"/>
  <c r="C18" i="24" s="1"/>
  <c r="W153" i="18"/>
  <c r="L17" i="24" s="1"/>
  <c r="K17" i="24"/>
  <c r="F16" i="17" s="1"/>
  <c r="S153" i="18"/>
  <c r="H17" i="24" s="1"/>
  <c r="D16" i="17" s="1"/>
  <c r="C39" i="17" s="1"/>
  <c r="P153" i="18"/>
  <c r="E17" i="24" s="1"/>
  <c r="N153" i="18"/>
  <c r="C17" i="24" s="1"/>
  <c r="W152" i="18"/>
  <c r="L16" i="24" s="1"/>
  <c r="K16" i="24"/>
  <c r="F15" i="17" s="1"/>
  <c r="S152" i="18"/>
  <c r="H16" i="24" s="1"/>
  <c r="D15" i="17" s="1"/>
  <c r="P152" i="18"/>
  <c r="E16" i="24" s="1"/>
  <c r="N152" i="18"/>
  <c r="C16" i="24" s="1"/>
  <c r="W151" i="18"/>
  <c r="L15" i="24" s="1"/>
  <c r="K15" i="24"/>
  <c r="F14" i="17" s="1"/>
  <c r="S151" i="18"/>
  <c r="H15" i="24" s="1"/>
  <c r="D14" i="17" s="1"/>
  <c r="C37" i="17" s="1"/>
  <c r="P151" i="18"/>
  <c r="E15" i="24" s="1"/>
  <c r="N151" i="18"/>
  <c r="C15" i="24" s="1"/>
  <c r="W150" i="18"/>
  <c r="L14" i="24" s="1"/>
  <c r="K14" i="24"/>
  <c r="F13" i="17" s="1"/>
  <c r="S150" i="18"/>
  <c r="H14" i="24" s="1"/>
  <c r="D13" i="17" s="1"/>
  <c r="C36" i="17" s="1"/>
  <c r="P150" i="18"/>
  <c r="E14" i="24" s="1"/>
  <c r="N150" i="18"/>
  <c r="C14" i="24" s="1"/>
  <c r="W149" i="18"/>
  <c r="L13" i="24" s="1"/>
  <c r="K13" i="24"/>
  <c r="F12" i="17" s="1"/>
  <c r="S149" i="18"/>
  <c r="H13" i="24" s="1"/>
  <c r="D12" i="17" s="1"/>
  <c r="C35" i="17" s="1"/>
  <c r="P149" i="18"/>
  <c r="E13" i="24" s="1"/>
  <c r="N149" i="18"/>
  <c r="C13" i="24" s="1"/>
  <c r="W148" i="18"/>
  <c r="L12" i="24" s="1"/>
  <c r="K12" i="24"/>
  <c r="F11" i="17" s="1"/>
  <c r="S148" i="18"/>
  <c r="H12" i="24" s="1"/>
  <c r="D11" i="17" s="1"/>
  <c r="P148" i="18"/>
  <c r="E12" i="24" s="1"/>
  <c r="N148" i="18"/>
  <c r="C12" i="24" s="1"/>
  <c r="W147" i="18"/>
  <c r="L11" i="24" s="1"/>
  <c r="K11" i="24"/>
  <c r="F10" i="17" s="1"/>
  <c r="S147" i="18"/>
  <c r="H11" i="24" s="1"/>
  <c r="D10" i="17" s="1"/>
  <c r="C33" i="17" s="1"/>
  <c r="P147" i="18"/>
  <c r="E11" i="24" s="1"/>
  <c r="N147" i="18"/>
  <c r="C11" i="24" s="1"/>
  <c r="W146" i="18"/>
  <c r="L10" i="24" s="1"/>
  <c r="K10" i="24"/>
  <c r="F9" i="17" s="1"/>
  <c r="S146" i="18"/>
  <c r="H10" i="24" s="1"/>
  <c r="D9" i="17" s="1"/>
  <c r="C32" i="17" s="1"/>
  <c r="P146" i="18"/>
  <c r="E10" i="24" s="1"/>
  <c r="N146" i="18"/>
  <c r="C10" i="24" s="1"/>
  <c r="W145" i="18"/>
  <c r="L9" i="24" s="1"/>
  <c r="K9" i="24"/>
  <c r="F8" i="17" s="1"/>
  <c r="S145" i="18"/>
  <c r="H9" i="24" s="1"/>
  <c r="D8" i="17" s="1"/>
  <c r="C31" i="17" s="1"/>
  <c r="P145" i="18"/>
  <c r="E9" i="24" s="1"/>
  <c r="N145" i="18"/>
  <c r="C9" i="24" s="1"/>
  <c r="W144" i="18"/>
  <c r="L8" i="24" s="1"/>
  <c r="K8" i="24"/>
  <c r="F7" i="17" s="1"/>
  <c r="S144" i="18"/>
  <c r="H8" i="24" s="1"/>
  <c r="D7" i="17" s="1"/>
  <c r="P144" i="18"/>
  <c r="E8" i="24" s="1"/>
  <c r="N144" i="18"/>
  <c r="C8" i="24" s="1"/>
  <c r="W143" i="18"/>
  <c r="L7" i="24" s="1"/>
  <c r="K7" i="24"/>
  <c r="F6" i="17" s="1"/>
  <c r="S143" i="18"/>
  <c r="H7" i="24" s="1"/>
  <c r="D6" i="17" s="1"/>
  <c r="C29" i="17" s="1"/>
  <c r="P143" i="18"/>
  <c r="E7" i="24" s="1"/>
  <c r="N143" i="18"/>
  <c r="C7" i="24" s="1"/>
  <c r="W142" i="18"/>
  <c r="L6" i="24" s="1"/>
  <c r="K6" i="24"/>
  <c r="F5" i="17" s="1"/>
  <c r="F23" i="17" s="1"/>
  <c r="S142" i="18"/>
  <c r="H6" i="24" s="1"/>
  <c r="D5" i="17" s="1"/>
  <c r="P142" i="18"/>
  <c r="E6" i="24" s="1"/>
  <c r="N142" i="18"/>
  <c r="C6" i="24" s="1"/>
  <c r="V136" i="18"/>
  <c r="S136" i="18"/>
  <c r="P136" i="18"/>
  <c r="N136" i="18"/>
  <c r="T135" i="18"/>
  <c r="T159" i="18" s="1"/>
  <c r="O135" i="18"/>
  <c r="O159" i="18" s="1"/>
  <c r="D23" i="24" s="1"/>
  <c r="T134" i="18"/>
  <c r="T158" i="18" s="1"/>
  <c r="O134" i="18"/>
  <c r="O158" i="18" s="1"/>
  <c r="D22" i="24" s="1"/>
  <c r="T133" i="18"/>
  <c r="T157" i="18" s="1"/>
  <c r="O133" i="18"/>
  <c r="O157" i="18" s="1"/>
  <c r="D21" i="24" s="1"/>
  <c r="T132" i="18"/>
  <c r="T156" i="18" s="1"/>
  <c r="O132" i="18"/>
  <c r="O156" i="18" s="1"/>
  <c r="D20" i="24" s="1"/>
  <c r="T131" i="18"/>
  <c r="T155" i="18" s="1"/>
  <c r="O131" i="18"/>
  <c r="O155" i="18" s="1"/>
  <c r="D19" i="24" s="1"/>
  <c r="T130" i="18"/>
  <c r="T154" i="18" s="1"/>
  <c r="O130" i="18"/>
  <c r="O154" i="18" s="1"/>
  <c r="D18" i="24" s="1"/>
  <c r="T129" i="18"/>
  <c r="T153" i="18" s="1"/>
  <c r="O129" i="18"/>
  <c r="O153" i="18" s="1"/>
  <c r="D17" i="24" s="1"/>
  <c r="T128" i="18"/>
  <c r="T152" i="18" s="1"/>
  <c r="O128" i="18"/>
  <c r="O152" i="18" s="1"/>
  <c r="D16" i="24" s="1"/>
  <c r="T127" i="18"/>
  <c r="T151" i="18" s="1"/>
  <c r="O127" i="18"/>
  <c r="O151" i="18" s="1"/>
  <c r="D15" i="24" s="1"/>
  <c r="T126" i="18"/>
  <c r="T150" i="18" s="1"/>
  <c r="O126" i="18"/>
  <c r="O150" i="18" s="1"/>
  <c r="D14" i="24" s="1"/>
  <c r="T125" i="18"/>
  <c r="T149" i="18" s="1"/>
  <c r="O125" i="18"/>
  <c r="O149" i="18" s="1"/>
  <c r="D13" i="24" s="1"/>
  <c r="T124" i="18"/>
  <c r="T148" i="18" s="1"/>
  <c r="O124" i="18"/>
  <c r="O148" i="18" s="1"/>
  <c r="D12" i="24" s="1"/>
  <c r="T123" i="18"/>
  <c r="T147" i="18" s="1"/>
  <c r="O123" i="18"/>
  <c r="O147" i="18" s="1"/>
  <c r="D11" i="24" s="1"/>
  <c r="T122" i="18"/>
  <c r="T146" i="18" s="1"/>
  <c r="O122" i="18"/>
  <c r="O146" i="18" s="1"/>
  <c r="D10" i="24" s="1"/>
  <c r="T121" i="18"/>
  <c r="T145" i="18" s="1"/>
  <c r="O121" i="18"/>
  <c r="O145" i="18" s="1"/>
  <c r="D9" i="24" s="1"/>
  <c r="T120" i="18"/>
  <c r="T144" i="18" s="1"/>
  <c r="O120" i="18"/>
  <c r="O144" i="18" s="1"/>
  <c r="D8" i="24" s="1"/>
  <c r="T119" i="18"/>
  <c r="T143" i="18" s="1"/>
  <c r="O119" i="18"/>
  <c r="O143" i="18" s="1"/>
  <c r="D7" i="24" s="1"/>
  <c r="T118" i="18"/>
  <c r="O118" i="18"/>
  <c r="O142" i="18" s="1"/>
  <c r="D6" i="24" s="1"/>
  <c r="C30" i="17" l="1"/>
  <c r="C34" i="17"/>
  <c r="C38" i="17"/>
  <c r="C42" i="17"/>
  <c r="D23" i="17"/>
  <c r="C28" i="17"/>
  <c r="C40" i="17"/>
  <c r="C44" i="17"/>
  <c r="I7" i="26"/>
  <c r="I11" i="26"/>
  <c r="I14" i="26"/>
  <c r="I15" i="26"/>
  <c r="I18" i="26"/>
  <c r="I19" i="26"/>
  <c r="I23" i="26"/>
  <c r="AF7" i="26"/>
  <c r="D6" i="13"/>
  <c r="AF8" i="26"/>
  <c r="D7" i="13"/>
  <c r="C30" i="13" s="1"/>
  <c r="AF9" i="26"/>
  <c r="D8" i="13"/>
  <c r="AF10" i="26"/>
  <c r="D9" i="13"/>
  <c r="C32" i="13" s="1"/>
  <c r="AF11" i="26"/>
  <c r="D10" i="13"/>
  <c r="AF12" i="26"/>
  <c r="D11" i="13"/>
  <c r="AF13" i="26"/>
  <c r="D12" i="13"/>
  <c r="AF14" i="26"/>
  <c r="D13" i="13"/>
  <c r="AF15" i="26"/>
  <c r="D14" i="13"/>
  <c r="AF16" i="26"/>
  <c r="D15" i="13"/>
  <c r="AF17" i="26"/>
  <c r="D16" i="13"/>
  <c r="AF18" i="26"/>
  <c r="D17" i="13"/>
  <c r="AF19" i="26"/>
  <c r="D18" i="13"/>
  <c r="AF20" i="26"/>
  <c r="D19" i="13"/>
  <c r="AF21" i="26"/>
  <c r="D20" i="13"/>
  <c r="AF22" i="26"/>
  <c r="D21" i="13"/>
  <c r="AF23" i="26"/>
  <c r="D22" i="13"/>
  <c r="I10" i="26"/>
  <c r="I22" i="26"/>
  <c r="I12" i="26"/>
  <c r="I16" i="26"/>
  <c r="I20" i="26"/>
  <c r="L23" i="26"/>
  <c r="L23" i="25"/>
  <c r="K76" i="26"/>
  <c r="N76" i="26"/>
  <c r="Q76" i="26"/>
  <c r="AY23" i="26" s="1"/>
  <c r="H76" i="26"/>
  <c r="G76" i="26"/>
  <c r="J76" i="26"/>
  <c r="M76" i="26"/>
  <c r="T76" i="26"/>
  <c r="S76" i="26"/>
  <c r="C76" i="26"/>
  <c r="F76" i="26"/>
  <c r="I76" i="26"/>
  <c r="D76" i="26"/>
  <c r="E76" i="26"/>
  <c r="B76" i="26"/>
  <c r="O76" i="26"/>
  <c r="P76" i="26"/>
  <c r="AX23" i="26" s="1"/>
  <c r="R76" i="26"/>
  <c r="L76" i="26"/>
  <c r="K6" i="25"/>
  <c r="F5" i="16" s="1"/>
  <c r="K6" i="26"/>
  <c r="F5" i="13" s="1"/>
  <c r="K7" i="26"/>
  <c r="F6" i="13" s="1"/>
  <c r="K7" i="25"/>
  <c r="F6" i="16" s="1"/>
  <c r="C29" i="16" s="1"/>
  <c r="K8" i="26"/>
  <c r="F7" i="13" s="1"/>
  <c r="K8" i="25"/>
  <c r="F7" i="16" s="1"/>
  <c r="C30" i="16" s="1"/>
  <c r="K9" i="26"/>
  <c r="F8" i="13" s="1"/>
  <c r="K9" i="25"/>
  <c r="F8" i="16" s="1"/>
  <c r="C31" i="16" s="1"/>
  <c r="K10" i="26"/>
  <c r="F9" i="13" s="1"/>
  <c r="K10" i="25"/>
  <c r="F9" i="16" s="1"/>
  <c r="C32" i="16" s="1"/>
  <c r="K11" i="26"/>
  <c r="F10" i="13" s="1"/>
  <c r="K11" i="25"/>
  <c r="F10" i="16" s="1"/>
  <c r="C33" i="16" s="1"/>
  <c r="W33" i="26"/>
  <c r="D24" i="26"/>
  <c r="T63" i="26"/>
  <c r="D63" i="26"/>
  <c r="B63" i="26"/>
  <c r="O63" i="26"/>
  <c r="S63" i="26"/>
  <c r="P63" i="26"/>
  <c r="AX10" i="26" s="1"/>
  <c r="R63" i="26"/>
  <c r="Q63" i="26"/>
  <c r="AY10" i="26" s="1"/>
  <c r="J63" i="26"/>
  <c r="N63" i="26"/>
  <c r="L63" i="26"/>
  <c r="M63" i="26"/>
  <c r="K63" i="26"/>
  <c r="E63" i="26"/>
  <c r="I63" i="26"/>
  <c r="G63" i="26"/>
  <c r="F63" i="26"/>
  <c r="H63" i="26"/>
  <c r="C63" i="26"/>
  <c r="P67" i="26"/>
  <c r="AX14" i="26" s="1"/>
  <c r="K67" i="26"/>
  <c r="Q67" i="26"/>
  <c r="AY14" i="26" s="1"/>
  <c r="T67" i="26"/>
  <c r="G67" i="26"/>
  <c r="I67" i="26"/>
  <c r="H67" i="26"/>
  <c r="E67" i="26"/>
  <c r="D67" i="26"/>
  <c r="R67" i="26"/>
  <c r="O67" i="26"/>
  <c r="N67" i="26"/>
  <c r="F67" i="26"/>
  <c r="L67" i="26"/>
  <c r="J67" i="26"/>
  <c r="B67" i="26"/>
  <c r="C67" i="26"/>
  <c r="M67" i="26"/>
  <c r="S67" i="26"/>
  <c r="M71" i="26"/>
  <c r="P71" i="26"/>
  <c r="AX18" i="26" s="1"/>
  <c r="S71" i="26"/>
  <c r="C71" i="26"/>
  <c r="B71" i="26"/>
  <c r="I71" i="26"/>
  <c r="L71" i="26"/>
  <c r="O71" i="26"/>
  <c r="J71" i="26"/>
  <c r="N71" i="26"/>
  <c r="E71" i="26"/>
  <c r="H71" i="26"/>
  <c r="K71" i="26"/>
  <c r="F71" i="26"/>
  <c r="Q71" i="26"/>
  <c r="AY18" i="26" s="1"/>
  <c r="R71" i="26"/>
  <c r="T71" i="26"/>
  <c r="G71" i="26"/>
  <c r="D71" i="26"/>
  <c r="Q75" i="26"/>
  <c r="AY22" i="26" s="1"/>
  <c r="T75" i="26"/>
  <c r="D75" i="26"/>
  <c r="G75" i="26"/>
  <c r="N75" i="26"/>
  <c r="M75" i="26"/>
  <c r="P75" i="26"/>
  <c r="AX22" i="26" s="1"/>
  <c r="S75" i="26"/>
  <c r="C75" i="26"/>
  <c r="J75" i="26"/>
  <c r="I75" i="26"/>
  <c r="L75" i="26"/>
  <c r="O75" i="26"/>
  <c r="R75" i="26"/>
  <c r="F75" i="26"/>
  <c r="E75" i="26"/>
  <c r="H75" i="26"/>
  <c r="B75" i="26"/>
  <c r="K75" i="26"/>
  <c r="AQ160" i="18"/>
  <c r="H6" i="26"/>
  <c r="D5" i="13" s="1"/>
  <c r="AD33" i="25" a="1"/>
  <c r="AD36" i="25" s="1"/>
  <c r="AF36" i="25" s="1"/>
  <c r="N60" i="26"/>
  <c r="P60" i="26"/>
  <c r="AX7" i="26" s="1"/>
  <c r="O60" i="26"/>
  <c r="M60" i="26"/>
  <c r="J60" i="26"/>
  <c r="K60" i="26"/>
  <c r="I60" i="26"/>
  <c r="H60" i="26"/>
  <c r="G60" i="26"/>
  <c r="F60" i="26"/>
  <c r="E60" i="26"/>
  <c r="D60" i="26"/>
  <c r="C60" i="26"/>
  <c r="T60" i="26"/>
  <c r="S60" i="26"/>
  <c r="Q60" i="26"/>
  <c r="AY7" i="26" s="1"/>
  <c r="B60" i="26"/>
  <c r="R60" i="26"/>
  <c r="L60" i="26"/>
  <c r="N68" i="26"/>
  <c r="Q68" i="26"/>
  <c r="AY15" i="26" s="1"/>
  <c r="S68" i="26"/>
  <c r="H68" i="26"/>
  <c r="D68" i="26"/>
  <c r="J68" i="26"/>
  <c r="M68" i="26"/>
  <c r="K68" i="26"/>
  <c r="O68" i="26"/>
  <c r="L68" i="26"/>
  <c r="F68" i="26"/>
  <c r="I68" i="26"/>
  <c r="C68" i="26"/>
  <c r="G68" i="26"/>
  <c r="E68" i="26"/>
  <c r="B68" i="26"/>
  <c r="P68" i="26"/>
  <c r="AX15" i="26" s="1"/>
  <c r="T68" i="26"/>
  <c r="R68" i="26"/>
  <c r="Z160" i="18"/>
  <c r="C6" i="25"/>
  <c r="B54" i="25" s="1" a="1"/>
  <c r="AI160" i="18"/>
  <c r="L6" i="26"/>
  <c r="L6" i="25"/>
  <c r="L7" i="26"/>
  <c r="L7" i="25"/>
  <c r="L8" i="26"/>
  <c r="L8" i="25"/>
  <c r="L9" i="26"/>
  <c r="L9" i="25"/>
  <c r="L10" i="25"/>
  <c r="L10" i="26"/>
  <c r="L11" i="26"/>
  <c r="L11" i="25"/>
  <c r="K12" i="25"/>
  <c r="F11" i="16" s="1"/>
  <c r="C34" i="16" s="1"/>
  <c r="K12" i="26"/>
  <c r="F11" i="13" s="1"/>
  <c r="K13" i="25"/>
  <c r="F12" i="16" s="1"/>
  <c r="C35" i="16" s="1"/>
  <c r="K13" i="26"/>
  <c r="F12" i="13" s="1"/>
  <c r="K14" i="26"/>
  <c r="F13" i="13" s="1"/>
  <c r="C36" i="13" s="1"/>
  <c r="K14" i="25"/>
  <c r="F13" i="16" s="1"/>
  <c r="C36" i="16" s="1"/>
  <c r="K15" i="26"/>
  <c r="F14" i="13" s="1"/>
  <c r="K15" i="25"/>
  <c r="F14" i="16" s="1"/>
  <c r="C37" i="16" s="1"/>
  <c r="K16" i="26"/>
  <c r="F15" i="13" s="1"/>
  <c r="K16" i="25"/>
  <c r="F15" i="16" s="1"/>
  <c r="C38" i="16" s="1"/>
  <c r="K17" i="26"/>
  <c r="F16" i="13" s="1"/>
  <c r="K17" i="25"/>
  <c r="F16" i="16" s="1"/>
  <c r="C39" i="16" s="1"/>
  <c r="K18" i="26"/>
  <c r="F17" i="13" s="1"/>
  <c r="K18" i="25"/>
  <c r="F17" i="16" s="1"/>
  <c r="C40" i="16" s="1"/>
  <c r="K19" i="26"/>
  <c r="F18" i="13" s="1"/>
  <c r="K19" i="25"/>
  <c r="F18" i="16" s="1"/>
  <c r="C41" i="16" s="1"/>
  <c r="K20" i="25"/>
  <c r="F19" i="16" s="1"/>
  <c r="C42" i="16" s="1"/>
  <c r="K20" i="26"/>
  <c r="F19" i="13" s="1"/>
  <c r="K21" i="26"/>
  <c r="F20" i="13" s="1"/>
  <c r="K21" i="25"/>
  <c r="F20" i="16" s="1"/>
  <c r="C43" i="16" s="1"/>
  <c r="C62" i="26"/>
  <c r="F62" i="26"/>
  <c r="G62" i="26"/>
  <c r="T62" i="26"/>
  <c r="M62" i="26"/>
  <c r="S62" i="26"/>
  <c r="N62" i="26"/>
  <c r="Q62" i="26"/>
  <c r="AY9" i="26" s="1"/>
  <c r="E62" i="26"/>
  <c r="K62" i="26"/>
  <c r="D62" i="26"/>
  <c r="R62" i="26"/>
  <c r="L62" i="26"/>
  <c r="O62" i="26"/>
  <c r="B62" i="26"/>
  <c r="J62" i="26"/>
  <c r="P62" i="26"/>
  <c r="AX9" i="26" s="1"/>
  <c r="I62" i="26"/>
  <c r="H62" i="26"/>
  <c r="P66" i="26"/>
  <c r="AX13" i="26" s="1"/>
  <c r="J66" i="26"/>
  <c r="M66" i="26"/>
  <c r="G66" i="26"/>
  <c r="S66" i="26"/>
  <c r="H66" i="26"/>
  <c r="N66" i="26"/>
  <c r="Q66" i="26"/>
  <c r="AY13" i="26" s="1"/>
  <c r="D66" i="26"/>
  <c r="F66" i="26"/>
  <c r="I66" i="26"/>
  <c r="T66" i="26"/>
  <c r="K66" i="26"/>
  <c r="O66" i="26"/>
  <c r="R66" i="26"/>
  <c r="B66" i="26"/>
  <c r="E66" i="26"/>
  <c r="L66" i="26"/>
  <c r="C66" i="26"/>
  <c r="P70" i="26"/>
  <c r="AX17" i="26" s="1"/>
  <c r="H70" i="26"/>
  <c r="N70" i="26"/>
  <c r="Q70" i="26"/>
  <c r="AY17" i="26" s="1"/>
  <c r="O70" i="26"/>
  <c r="D70" i="26"/>
  <c r="R70" i="26"/>
  <c r="B70" i="26"/>
  <c r="L70" i="26"/>
  <c r="C70" i="26"/>
  <c r="J70" i="26"/>
  <c r="M70" i="26"/>
  <c r="G70" i="26"/>
  <c r="S70" i="26"/>
  <c r="E70" i="26"/>
  <c r="F70" i="26"/>
  <c r="I70" i="26"/>
  <c r="T70" i="26"/>
  <c r="K70" i="26"/>
  <c r="P74" i="26"/>
  <c r="O74" i="26"/>
  <c r="R74" i="26"/>
  <c r="B74" i="26"/>
  <c r="E74" i="26"/>
  <c r="D74" i="26"/>
  <c r="C74" i="26"/>
  <c r="I74" i="26"/>
  <c r="T74" i="26"/>
  <c r="K74" i="26"/>
  <c r="N74" i="26"/>
  <c r="Q74" i="26"/>
  <c r="L74" i="26"/>
  <c r="F74" i="26"/>
  <c r="G74" i="26"/>
  <c r="J74" i="26"/>
  <c r="M74" i="26"/>
  <c r="H74" i="26"/>
  <c r="S74" i="26"/>
  <c r="I8" i="26"/>
  <c r="L22" i="26"/>
  <c r="L22" i="25"/>
  <c r="D64" i="26"/>
  <c r="N64" i="26"/>
  <c r="Q64" i="26"/>
  <c r="AY11" i="26" s="1"/>
  <c r="S64" i="26"/>
  <c r="H64" i="26"/>
  <c r="T64" i="26"/>
  <c r="J64" i="26"/>
  <c r="M64" i="26"/>
  <c r="K64" i="26"/>
  <c r="O64" i="26"/>
  <c r="F64" i="26"/>
  <c r="I64" i="26"/>
  <c r="C64" i="26"/>
  <c r="G64" i="26"/>
  <c r="R64" i="26"/>
  <c r="B64" i="26"/>
  <c r="P64" i="26"/>
  <c r="AX11" i="26" s="1"/>
  <c r="E64" i="26"/>
  <c r="L64" i="26"/>
  <c r="D72" i="26"/>
  <c r="O72" i="26"/>
  <c r="B72" i="26"/>
  <c r="C72" i="26"/>
  <c r="I72" i="26"/>
  <c r="R72" i="26"/>
  <c r="E72" i="26"/>
  <c r="S72" i="26"/>
  <c r="F72" i="26"/>
  <c r="H72" i="26"/>
  <c r="L72" i="26"/>
  <c r="P72" i="26"/>
  <c r="AX19" i="26" s="1"/>
  <c r="M72" i="26"/>
  <c r="Q72" i="26"/>
  <c r="AY19" i="26" s="1"/>
  <c r="G72" i="26"/>
  <c r="J72" i="26"/>
  <c r="N72" i="26"/>
  <c r="K72" i="26"/>
  <c r="T72" i="26"/>
  <c r="AN160" i="18"/>
  <c r="E6" i="26"/>
  <c r="AB160" i="18"/>
  <c r="E6" i="25"/>
  <c r="E24" i="25" s="1"/>
  <c r="L12" i="26"/>
  <c r="L12" i="25"/>
  <c r="L13" i="25"/>
  <c r="L13" i="26"/>
  <c r="L14" i="26"/>
  <c r="L14" i="25"/>
  <c r="L15" i="26"/>
  <c r="L15" i="25"/>
  <c r="L16" i="26"/>
  <c r="L16" i="25"/>
  <c r="L17" i="26"/>
  <c r="L17" i="25"/>
  <c r="L18" i="25"/>
  <c r="L18" i="26"/>
  <c r="L19" i="26"/>
  <c r="L19" i="25"/>
  <c r="L20" i="26"/>
  <c r="L20" i="25"/>
  <c r="L21" i="26"/>
  <c r="L21" i="25"/>
  <c r="K22" i="26"/>
  <c r="F21" i="13" s="1"/>
  <c r="K22" i="25"/>
  <c r="F21" i="16" s="1"/>
  <c r="C44" i="16" s="1"/>
  <c r="K23" i="26"/>
  <c r="F22" i="13" s="1"/>
  <c r="K23" i="25"/>
  <c r="F22" i="16" s="1"/>
  <c r="C45" i="16" s="1"/>
  <c r="G61" i="26"/>
  <c r="F61" i="26"/>
  <c r="H61" i="26"/>
  <c r="I61" i="26"/>
  <c r="R61" i="26"/>
  <c r="E61" i="26"/>
  <c r="O61" i="26"/>
  <c r="C61" i="26"/>
  <c r="B61" i="26"/>
  <c r="J61" i="26"/>
  <c r="L61" i="26"/>
  <c r="D61" i="26"/>
  <c r="K61" i="26"/>
  <c r="N61" i="26"/>
  <c r="S61" i="26"/>
  <c r="Q61" i="26"/>
  <c r="AY8" i="26" s="1"/>
  <c r="M61" i="26"/>
  <c r="T61" i="26"/>
  <c r="P61" i="26"/>
  <c r="AX8" i="26" s="1"/>
  <c r="R65" i="26"/>
  <c r="L65" i="26"/>
  <c r="O65" i="26"/>
  <c r="Q65" i="26"/>
  <c r="AY12" i="26" s="1"/>
  <c r="M65" i="26"/>
  <c r="J65" i="26"/>
  <c r="H65" i="26"/>
  <c r="K65" i="26"/>
  <c r="I65" i="26"/>
  <c r="E65" i="26"/>
  <c r="T65" i="26"/>
  <c r="D65" i="26"/>
  <c r="G65" i="26"/>
  <c r="N65" i="26"/>
  <c r="S65" i="26"/>
  <c r="P65" i="26"/>
  <c r="AX12" i="26" s="1"/>
  <c r="B65" i="26"/>
  <c r="C65" i="26"/>
  <c r="F65" i="26"/>
  <c r="T69" i="26"/>
  <c r="D69" i="26"/>
  <c r="G69" i="26"/>
  <c r="N69" i="26"/>
  <c r="P69" i="26"/>
  <c r="AX16" i="26" s="1"/>
  <c r="S69" i="26"/>
  <c r="C69" i="26"/>
  <c r="F69" i="26"/>
  <c r="J69" i="26"/>
  <c r="B69" i="26"/>
  <c r="L69" i="26"/>
  <c r="O69" i="26"/>
  <c r="Q69" i="26"/>
  <c r="AY16" i="26" s="1"/>
  <c r="M69" i="26"/>
  <c r="R69" i="26"/>
  <c r="E69" i="26"/>
  <c r="H69" i="26"/>
  <c r="I69" i="26"/>
  <c r="K69" i="26"/>
  <c r="I73" i="26"/>
  <c r="L73" i="26"/>
  <c r="O73" i="26"/>
  <c r="F73" i="26"/>
  <c r="E73" i="26"/>
  <c r="H73" i="26"/>
  <c r="K73" i="26"/>
  <c r="R73" i="26"/>
  <c r="Q73" i="26"/>
  <c r="T73" i="26"/>
  <c r="D73" i="26"/>
  <c r="G73" i="26"/>
  <c r="B73" i="26"/>
  <c r="P73" i="26"/>
  <c r="M73" i="26"/>
  <c r="N73" i="26"/>
  <c r="J73" i="26"/>
  <c r="S73" i="26"/>
  <c r="C73" i="26"/>
  <c r="C24" i="26"/>
  <c r="B54" i="26" a="1"/>
  <c r="I9" i="26"/>
  <c r="I13" i="26"/>
  <c r="I17" i="26"/>
  <c r="I21" i="26"/>
  <c r="AL5" i="25"/>
  <c r="AP5" i="25"/>
  <c r="AT5" i="25"/>
  <c r="BM5" i="25" s="1"/>
  <c r="AX5" i="25"/>
  <c r="AN138" i="18"/>
  <c r="AL160" i="18"/>
  <c r="AT160" i="18"/>
  <c r="AU160" i="18"/>
  <c r="X44" i="25"/>
  <c r="Q70" i="25" s="1"/>
  <c r="X48" i="25"/>
  <c r="I74" i="25" s="1"/>
  <c r="X37" i="25"/>
  <c r="N63" i="25" s="1"/>
  <c r="AD37" i="25"/>
  <c r="AF37" i="25" s="1"/>
  <c r="AH37" i="25" s="1"/>
  <c r="X45" i="25"/>
  <c r="O71" i="25" s="1"/>
  <c r="N75" i="25"/>
  <c r="AG46" i="25"/>
  <c r="O75" i="25"/>
  <c r="X41" i="25"/>
  <c r="Q67" i="25" s="1"/>
  <c r="U51" i="25"/>
  <c r="AG41" i="25"/>
  <c r="AG42" i="25"/>
  <c r="F75" i="25"/>
  <c r="AG35" i="25"/>
  <c r="AH160" i="18"/>
  <c r="AB138" i="18"/>
  <c r="AF136" i="18"/>
  <c r="BT5" i="25"/>
  <c r="BT16" i="25" s="1"/>
  <c r="W51" i="25"/>
  <c r="X33" i="25"/>
  <c r="BT7" i="25"/>
  <c r="X54" i="25"/>
  <c r="AZ53" i="25"/>
  <c r="S60" i="25"/>
  <c r="O60" i="25"/>
  <c r="K60" i="25"/>
  <c r="G60" i="25"/>
  <c r="C60" i="25"/>
  <c r="R60" i="25"/>
  <c r="N60" i="25"/>
  <c r="J60" i="25"/>
  <c r="F60" i="25"/>
  <c r="B60" i="25"/>
  <c r="Q60" i="25"/>
  <c r="I60" i="25"/>
  <c r="P60" i="25"/>
  <c r="H60" i="25"/>
  <c r="I10" i="25"/>
  <c r="T60" i="25"/>
  <c r="AQ5" i="25"/>
  <c r="AY5" i="25"/>
  <c r="I20" i="25"/>
  <c r="AG36" i="25"/>
  <c r="AJ5" i="25"/>
  <c r="AN5" i="25"/>
  <c r="AR5" i="25"/>
  <c r="AV5" i="25"/>
  <c r="AZ5" i="25"/>
  <c r="BE5" i="25"/>
  <c r="BE12" i="25" s="1"/>
  <c r="C24" i="25"/>
  <c r="X36" i="25"/>
  <c r="X39" i="25"/>
  <c r="X40" i="25"/>
  <c r="X43" i="25"/>
  <c r="J70" i="25"/>
  <c r="X47" i="25"/>
  <c r="G74" i="25"/>
  <c r="J74" i="25"/>
  <c r="E74" i="25"/>
  <c r="AG40" i="25"/>
  <c r="AG43" i="25"/>
  <c r="AD44" i="25"/>
  <c r="AF44" i="25" s="1"/>
  <c r="AD40" i="25"/>
  <c r="AF40" i="25" s="1"/>
  <c r="AH40" i="25" s="1"/>
  <c r="AD43" i="25"/>
  <c r="AF43" i="25" s="1"/>
  <c r="AD39" i="25"/>
  <c r="AF39" i="25" s="1"/>
  <c r="AH39" i="25" s="1"/>
  <c r="AD42" i="25"/>
  <c r="AF42" i="25" s="1"/>
  <c r="AD34" i="25"/>
  <c r="AF34" i="25" s="1"/>
  <c r="AH34" i="25" s="1"/>
  <c r="AD33" i="25"/>
  <c r="AF33" i="25" s="1"/>
  <c r="L60" i="25"/>
  <c r="B52" i="25" a="1"/>
  <c r="Y51" i="25"/>
  <c r="D60" i="25"/>
  <c r="AM5" i="25"/>
  <c r="AU5" i="25"/>
  <c r="AF25" i="25"/>
  <c r="I7" i="25"/>
  <c r="I12" i="25"/>
  <c r="I16" i="25"/>
  <c r="D24" i="25"/>
  <c r="AG33" i="25"/>
  <c r="E60" i="25"/>
  <c r="AK5" i="25"/>
  <c r="AO5" i="25"/>
  <c r="AS5" i="25"/>
  <c r="AW5" i="25"/>
  <c r="H24" i="25"/>
  <c r="C63" i="25"/>
  <c r="I11" i="25"/>
  <c r="I13" i="25"/>
  <c r="I15" i="25"/>
  <c r="BT15" i="25"/>
  <c r="I17" i="25"/>
  <c r="I19" i="25"/>
  <c r="BT19" i="25"/>
  <c r="I21" i="25"/>
  <c r="I23" i="25"/>
  <c r="V35" i="25"/>
  <c r="X35" i="25" s="1"/>
  <c r="AG44" i="25"/>
  <c r="AG47" i="25"/>
  <c r="M60" i="25"/>
  <c r="O63" i="25"/>
  <c r="Q75" i="25"/>
  <c r="M75" i="25"/>
  <c r="I75" i="25"/>
  <c r="E75" i="25"/>
  <c r="T75" i="25"/>
  <c r="P75" i="25"/>
  <c r="L75" i="25"/>
  <c r="H75" i="25"/>
  <c r="D75" i="25"/>
  <c r="B75" i="25"/>
  <c r="J75" i="25"/>
  <c r="R75" i="25"/>
  <c r="X38" i="25"/>
  <c r="X42" i="25"/>
  <c r="X46" i="25"/>
  <c r="X50" i="25"/>
  <c r="C75" i="25"/>
  <c r="K75" i="25"/>
  <c r="S75" i="25"/>
  <c r="W160" i="18"/>
  <c r="V160" i="18"/>
  <c r="N160" i="18"/>
  <c r="O160" i="18"/>
  <c r="P160" i="18"/>
  <c r="P138" i="18"/>
  <c r="S160" i="18"/>
  <c r="T136" i="18"/>
  <c r="T142" i="18"/>
  <c r="T160" i="18" s="1"/>
  <c r="AR160" i="18"/>
  <c r="AM160" i="18"/>
  <c r="AM136" i="18"/>
  <c r="AR136" i="18"/>
  <c r="AF160" i="18"/>
  <c r="AA160" i="18"/>
  <c r="AA136" i="18"/>
  <c r="O136" i="18"/>
  <c r="BM23" i="25" l="1"/>
  <c r="BM19" i="25"/>
  <c r="BM15" i="25"/>
  <c r="BM10" i="25"/>
  <c r="Q63" i="25"/>
  <c r="F23" i="16"/>
  <c r="C28" i="16"/>
  <c r="C46" i="16" s="1"/>
  <c r="C28" i="13"/>
  <c r="D23" i="13"/>
  <c r="C44" i="13"/>
  <c r="C42" i="13"/>
  <c r="C40" i="13"/>
  <c r="C38" i="13"/>
  <c r="C34" i="13"/>
  <c r="S63" i="25"/>
  <c r="C46" i="17"/>
  <c r="T63" i="25"/>
  <c r="F23" i="13"/>
  <c r="C45" i="13"/>
  <c r="C43" i="13"/>
  <c r="C41" i="13"/>
  <c r="C39" i="13"/>
  <c r="C37" i="13"/>
  <c r="C35" i="13"/>
  <c r="C33" i="13"/>
  <c r="C31" i="13"/>
  <c r="C29" i="13"/>
  <c r="AD41" i="25"/>
  <c r="AF41" i="25" s="1"/>
  <c r="AH41" i="25" s="1"/>
  <c r="AD50" i="25"/>
  <c r="AF50" i="25" s="1"/>
  <c r="AH50" i="25" s="1"/>
  <c r="AD47" i="25"/>
  <c r="AF47" i="25" s="1"/>
  <c r="AH47" i="25" s="1"/>
  <c r="AD48" i="25"/>
  <c r="AF48" i="25" s="1"/>
  <c r="AH48" i="25" s="1"/>
  <c r="AD45" i="25"/>
  <c r="AF45" i="25" s="1"/>
  <c r="AH45" i="25" s="1"/>
  <c r="AD49" i="25"/>
  <c r="AF49" i="25" s="1"/>
  <c r="AH49" i="25" s="1"/>
  <c r="AD35" i="25"/>
  <c r="AF35" i="25" s="1"/>
  <c r="K24" i="25"/>
  <c r="P63" i="25"/>
  <c r="D70" i="25"/>
  <c r="C71" i="25"/>
  <c r="B71" i="25"/>
  <c r="E70" i="25"/>
  <c r="G70" i="25"/>
  <c r="N70" i="25"/>
  <c r="M70" i="25"/>
  <c r="K70" i="25"/>
  <c r="U74" i="26"/>
  <c r="W74" i="26" s="1"/>
  <c r="L24" i="25"/>
  <c r="Q74" i="25"/>
  <c r="D74" i="25"/>
  <c r="M74" i="25"/>
  <c r="N74" i="25"/>
  <c r="K74" i="25"/>
  <c r="H71" i="25"/>
  <c r="B74" i="25"/>
  <c r="O74" i="25"/>
  <c r="L70" i="25"/>
  <c r="B70" i="25"/>
  <c r="O70" i="25"/>
  <c r="I70" i="25"/>
  <c r="P74" i="25"/>
  <c r="L74" i="25"/>
  <c r="R74" i="25"/>
  <c r="R70" i="25"/>
  <c r="E71" i="25"/>
  <c r="H70" i="25"/>
  <c r="T74" i="25"/>
  <c r="F74" i="25"/>
  <c r="C74" i="25"/>
  <c r="S74" i="25"/>
  <c r="T70" i="25"/>
  <c r="F70" i="25"/>
  <c r="C70" i="25"/>
  <c r="S70" i="25"/>
  <c r="H74" i="25"/>
  <c r="U72" i="26"/>
  <c r="W72" i="26" s="1"/>
  <c r="I6" i="25"/>
  <c r="U60" i="26"/>
  <c r="V60" i="26" s="1"/>
  <c r="K24" i="26"/>
  <c r="U69" i="26"/>
  <c r="W69" i="26" s="1"/>
  <c r="BT11" i="25"/>
  <c r="BT6" i="25"/>
  <c r="BI5" i="25"/>
  <c r="AX22" i="25"/>
  <c r="J54" i="26"/>
  <c r="M54" i="26"/>
  <c r="L54" i="26"/>
  <c r="S54" i="26"/>
  <c r="F54" i="26"/>
  <c r="I54" i="26"/>
  <c r="H54" i="26"/>
  <c r="C54" i="26"/>
  <c r="R54" i="26"/>
  <c r="B54" i="26"/>
  <c r="E54" i="26"/>
  <c r="D54" i="26"/>
  <c r="O54" i="26"/>
  <c r="P54" i="26"/>
  <c r="G54" i="26"/>
  <c r="N54" i="26"/>
  <c r="K54" i="26"/>
  <c r="Q54" i="26"/>
  <c r="U73" i="26"/>
  <c r="V73" i="26" s="1"/>
  <c r="I6" i="26"/>
  <c r="I24" i="26" s="1"/>
  <c r="E24" i="26"/>
  <c r="U64" i="26"/>
  <c r="W64" i="26" s="1"/>
  <c r="U66" i="26"/>
  <c r="W66" i="26" s="1"/>
  <c r="U62" i="26"/>
  <c r="V62" i="26" s="1"/>
  <c r="AD38" i="25"/>
  <c r="AF38" i="25" s="1"/>
  <c r="AH38" i="25" s="1"/>
  <c r="AD46" i="25"/>
  <c r="AF46" i="25" s="1"/>
  <c r="AH46" i="25" s="1"/>
  <c r="U75" i="26"/>
  <c r="W75" i="26" s="1"/>
  <c r="U71" i="26"/>
  <c r="W71" i="26" s="1"/>
  <c r="U67" i="26"/>
  <c r="V67" i="26" s="1"/>
  <c r="U63" i="26"/>
  <c r="W63" i="26" s="1"/>
  <c r="W51" i="26"/>
  <c r="X33" i="26"/>
  <c r="U65" i="26"/>
  <c r="V65" i="26" s="1"/>
  <c r="U61" i="26"/>
  <c r="V61" i="26" s="1"/>
  <c r="L24" i="26"/>
  <c r="G26" i="25"/>
  <c r="BT20" i="25"/>
  <c r="BT23" i="25"/>
  <c r="U70" i="26"/>
  <c r="V70" i="26" s="1"/>
  <c r="U68" i="26"/>
  <c r="W68" i="26" s="1"/>
  <c r="AF6" i="26"/>
  <c r="AF25" i="26" s="1"/>
  <c r="H24" i="26"/>
  <c r="U76" i="26"/>
  <c r="V76" i="26" s="1"/>
  <c r="BT12" i="25"/>
  <c r="BM18" i="25"/>
  <c r="BM14" i="25"/>
  <c r="AX20" i="25"/>
  <c r="AX10" i="25"/>
  <c r="BM22" i="25"/>
  <c r="BM11" i="25"/>
  <c r="AX7" i="25"/>
  <c r="BQ5" i="25"/>
  <c r="BQ9" i="25" s="1"/>
  <c r="AX21" i="25"/>
  <c r="BE20" i="25"/>
  <c r="BE19" i="25"/>
  <c r="BE11" i="25"/>
  <c r="BE15" i="25"/>
  <c r="AH42" i="25"/>
  <c r="J63" i="25"/>
  <c r="D63" i="25"/>
  <c r="E63" i="25"/>
  <c r="P70" i="25"/>
  <c r="AX17" i="25" s="1"/>
  <c r="R63" i="25"/>
  <c r="H63" i="25"/>
  <c r="M63" i="25"/>
  <c r="F63" i="25"/>
  <c r="C67" i="25"/>
  <c r="R67" i="25"/>
  <c r="L71" i="25"/>
  <c r="I71" i="25"/>
  <c r="S71" i="25"/>
  <c r="V51" i="25"/>
  <c r="R71" i="25"/>
  <c r="P71" i="25"/>
  <c r="AX18" i="25" s="1"/>
  <c r="M71" i="25"/>
  <c r="H67" i="25"/>
  <c r="G71" i="25"/>
  <c r="K71" i="25"/>
  <c r="J71" i="25"/>
  <c r="D71" i="25"/>
  <c r="T71" i="25"/>
  <c r="Q71" i="25"/>
  <c r="E67" i="25"/>
  <c r="B63" i="25"/>
  <c r="K63" i="25"/>
  <c r="L63" i="25"/>
  <c r="I63" i="25"/>
  <c r="N71" i="25"/>
  <c r="G63" i="25"/>
  <c r="F71" i="25"/>
  <c r="J67" i="25"/>
  <c r="L67" i="25"/>
  <c r="I67" i="25"/>
  <c r="S67" i="25"/>
  <c r="B67" i="25"/>
  <c r="P67" i="25"/>
  <c r="AX14" i="25" s="1"/>
  <c r="M67" i="25"/>
  <c r="K67" i="25"/>
  <c r="D67" i="25"/>
  <c r="T67" i="25"/>
  <c r="G67" i="25"/>
  <c r="F67" i="25"/>
  <c r="O67" i="25"/>
  <c r="N67" i="25"/>
  <c r="Q73" i="25"/>
  <c r="M73" i="25"/>
  <c r="I73" i="25"/>
  <c r="E73" i="25"/>
  <c r="T73" i="25"/>
  <c r="P73" i="25"/>
  <c r="L73" i="25"/>
  <c r="H73" i="25"/>
  <c r="D73" i="25"/>
  <c r="O73" i="25"/>
  <c r="G73" i="25"/>
  <c r="N73" i="25"/>
  <c r="F73" i="25"/>
  <c r="K73" i="25"/>
  <c r="R73" i="25"/>
  <c r="B73" i="25"/>
  <c r="J73" i="25"/>
  <c r="S73" i="25"/>
  <c r="C73" i="25"/>
  <c r="BJ5" i="25"/>
  <c r="T59" i="25"/>
  <c r="P59" i="25"/>
  <c r="AX6" i="25" s="1"/>
  <c r="L59" i="25"/>
  <c r="H59" i="25"/>
  <c r="D59" i="25"/>
  <c r="S59" i="25"/>
  <c r="O59" i="25"/>
  <c r="K59" i="25"/>
  <c r="G59" i="25"/>
  <c r="C59" i="25"/>
  <c r="N59" i="25"/>
  <c r="F59" i="25"/>
  <c r="M59" i="25"/>
  <c r="E59" i="25"/>
  <c r="J59" i="25"/>
  <c r="B59" i="25"/>
  <c r="I59" i="25"/>
  <c r="R59" i="25"/>
  <c r="Q59" i="25"/>
  <c r="AY6" i="25" s="1"/>
  <c r="U75" i="25"/>
  <c r="V75" i="25" s="1"/>
  <c r="BP5" i="25"/>
  <c r="S52" i="25"/>
  <c r="O52" i="25"/>
  <c r="K52" i="25"/>
  <c r="G52" i="25"/>
  <c r="C52" i="25"/>
  <c r="R52" i="25"/>
  <c r="N52" i="25"/>
  <c r="J52" i="25"/>
  <c r="F52" i="25"/>
  <c r="B52" i="25"/>
  <c r="Q52" i="25"/>
  <c r="I52" i="25"/>
  <c r="P52" i="25"/>
  <c r="H52" i="25"/>
  <c r="E52" i="25"/>
  <c r="M52" i="25"/>
  <c r="L52" i="25"/>
  <c r="D52" i="25"/>
  <c r="Q61" i="25"/>
  <c r="AY8" i="25" s="1"/>
  <c r="M61" i="25"/>
  <c r="I61" i="25"/>
  <c r="E61" i="25"/>
  <c r="T61" i="25"/>
  <c r="P61" i="25"/>
  <c r="AX8" i="25" s="1"/>
  <c r="L61" i="25"/>
  <c r="H61" i="25"/>
  <c r="D61" i="25"/>
  <c r="O61" i="25"/>
  <c r="G61" i="25"/>
  <c r="N61" i="25"/>
  <c r="F61" i="25"/>
  <c r="S61" i="25"/>
  <c r="C61" i="25"/>
  <c r="R61" i="25"/>
  <c r="B61" i="25"/>
  <c r="K61" i="25"/>
  <c r="J61" i="25"/>
  <c r="Q54" i="25"/>
  <c r="M54" i="25"/>
  <c r="I54" i="25"/>
  <c r="E54" i="25"/>
  <c r="P54" i="25"/>
  <c r="L54" i="25"/>
  <c r="H54" i="25"/>
  <c r="D54" i="25"/>
  <c r="S54" i="25"/>
  <c r="K54" i="25"/>
  <c r="C54" i="25"/>
  <c r="R54" i="25"/>
  <c r="J54" i="25"/>
  <c r="B54" i="25"/>
  <c r="O54" i="25"/>
  <c r="G54" i="25"/>
  <c r="N54" i="25"/>
  <c r="F54" i="25"/>
  <c r="BE21" i="25"/>
  <c r="BE17" i="25"/>
  <c r="BE13" i="25"/>
  <c r="BE9" i="25"/>
  <c r="BE8" i="25"/>
  <c r="BE7" i="25"/>
  <c r="BE10" i="25"/>
  <c r="BE14" i="25"/>
  <c r="BE18" i="25"/>
  <c r="BE22" i="25"/>
  <c r="BE23" i="25"/>
  <c r="BE6" i="25"/>
  <c r="BG5" i="25"/>
  <c r="BE16" i="25"/>
  <c r="BL5" i="25"/>
  <c r="BN5" i="25"/>
  <c r="AH36" i="25"/>
  <c r="Q69" i="25"/>
  <c r="AY16" i="25" s="1"/>
  <c r="M69" i="25"/>
  <c r="I69" i="25"/>
  <c r="E69" i="25"/>
  <c r="T69" i="25"/>
  <c r="P69" i="25"/>
  <c r="AX16" i="25" s="1"/>
  <c r="L69" i="25"/>
  <c r="H69" i="25"/>
  <c r="D69" i="25"/>
  <c r="O69" i="25"/>
  <c r="G69" i="25"/>
  <c r="N69" i="25"/>
  <c r="F69" i="25"/>
  <c r="S69" i="25"/>
  <c r="C69" i="25"/>
  <c r="K69" i="25"/>
  <c r="R69" i="25"/>
  <c r="B69" i="25"/>
  <c r="J69" i="25"/>
  <c r="Q65" i="25"/>
  <c r="M65" i="25"/>
  <c r="I65" i="25"/>
  <c r="E65" i="25"/>
  <c r="T65" i="25"/>
  <c r="P65" i="25"/>
  <c r="AX12" i="25" s="1"/>
  <c r="L65" i="25"/>
  <c r="H65" i="25"/>
  <c r="D65" i="25"/>
  <c r="O65" i="25"/>
  <c r="G65" i="25"/>
  <c r="N65" i="25"/>
  <c r="F65" i="25"/>
  <c r="K65" i="25"/>
  <c r="S65" i="25"/>
  <c r="C65" i="25"/>
  <c r="R65" i="25"/>
  <c r="B65" i="25"/>
  <c r="J65" i="25"/>
  <c r="BQ8" i="25"/>
  <c r="BS5" i="25"/>
  <c r="BC5" i="25"/>
  <c r="I24" i="25"/>
  <c r="S76" i="25"/>
  <c r="O76" i="25"/>
  <c r="K76" i="25"/>
  <c r="G76" i="25"/>
  <c r="C76" i="25"/>
  <c r="R76" i="25"/>
  <c r="N76" i="25"/>
  <c r="J76" i="25"/>
  <c r="F76" i="25"/>
  <c r="B76" i="25"/>
  <c r="Q76" i="25"/>
  <c r="AY23" i="25" s="1"/>
  <c r="I76" i="25"/>
  <c r="P76" i="25"/>
  <c r="AX23" i="25" s="1"/>
  <c r="H76" i="25"/>
  <c r="M76" i="25"/>
  <c r="E76" i="25"/>
  <c r="T76" i="25"/>
  <c r="L76" i="25"/>
  <c r="D76" i="25"/>
  <c r="S72" i="25"/>
  <c r="O72" i="25"/>
  <c r="K72" i="25"/>
  <c r="G72" i="25"/>
  <c r="C72" i="25"/>
  <c r="R72" i="25"/>
  <c r="N72" i="25"/>
  <c r="J72" i="25"/>
  <c r="F72" i="25"/>
  <c r="B72" i="25"/>
  <c r="Q72" i="25"/>
  <c r="AY19" i="25" s="1"/>
  <c r="I72" i="25"/>
  <c r="P72" i="25"/>
  <c r="AX19" i="25" s="1"/>
  <c r="H72" i="25"/>
  <c r="E72" i="25"/>
  <c r="M72" i="25"/>
  <c r="L72" i="25"/>
  <c r="T72" i="25"/>
  <c r="D72" i="25"/>
  <c r="S68" i="25"/>
  <c r="O68" i="25"/>
  <c r="K68" i="25"/>
  <c r="G68" i="25"/>
  <c r="C68" i="25"/>
  <c r="R68" i="25"/>
  <c r="N68" i="25"/>
  <c r="J68" i="25"/>
  <c r="F68" i="25"/>
  <c r="B68" i="25"/>
  <c r="Q68" i="25"/>
  <c r="AY15" i="25" s="1"/>
  <c r="I68" i="25"/>
  <c r="P68" i="25"/>
  <c r="H68" i="25"/>
  <c r="M68" i="25"/>
  <c r="E68" i="25"/>
  <c r="T68" i="25"/>
  <c r="D68" i="25"/>
  <c r="L68" i="25"/>
  <c r="S64" i="25"/>
  <c r="O64" i="25"/>
  <c r="K64" i="25"/>
  <c r="G64" i="25"/>
  <c r="C64" i="25"/>
  <c r="R64" i="25"/>
  <c r="N64" i="25"/>
  <c r="J64" i="25"/>
  <c r="F64" i="25"/>
  <c r="B64" i="25"/>
  <c r="Q64" i="25"/>
  <c r="AY11" i="25" s="1"/>
  <c r="I64" i="25"/>
  <c r="P64" i="25"/>
  <c r="AX11" i="25" s="1"/>
  <c r="H64" i="25"/>
  <c r="E64" i="25"/>
  <c r="L64" i="25"/>
  <c r="T64" i="25"/>
  <c r="D64" i="25"/>
  <c r="M64" i="25"/>
  <c r="BQ16" i="25"/>
  <c r="BH5" i="25"/>
  <c r="AG51" i="25"/>
  <c r="BF5" i="25"/>
  <c r="BM21" i="25"/>
  <c r="BM17" i="25"/>
  <c r="BM13" i="25"/>
  <c r="BM9" i="25"/>
  <c r="BM8" i="25"/>
  <c r="BM7" i="25"/>
  <c r="BO5" i="25"/>
  <c r="BQ14" i="25"/>
  <c r="BQ11" i="25"/>
  <c r="BM6" i="25"/>
  <c r="BD5" i="25"/>
  <c r="AH33" i="25"/>
  <c r="AH43" i="25"/>
  <c r="AH44" i="25"/>
  <c r="S66" i="25"/>
  <c r="O66" i="25"/>
  <c r="K66" i="25"/>
  <c r="G66" i="25"/>
  <c r="C66" i="25"/>
  <c r="R66" i="25"/>
  <c r="N66" i="25"/>
  <c r="J66" i="25"/>
  <c r="F66" i="25"/>
  <c r="B66" i="25"/>
  <c r="M66" i="25"/>
  <c r="E66" i="25"/>
  <c r="T66" i="25"/>
  <c r="L66" i="25"/>
  <c r="D66" i="25"/>
  <c r="Q66" i="25"/>
  <c r="I66" i="25"/>
  <c r="H66" i="25"/>
  <c r="P66" i="25"/>
  <c r="AX13" i="25" s="1"/>
  <c r="S62" i="25"/>
  <c r="O62" i="25"/>
  <c r="K62" i="25"/>
  <c r="G62" i="25"/>
  <c r="C62" i="25"/>
  <c r="R62" i="25"/>
  <c r="N62" i="25"/>
  <c r="J62" i="25"/>
  <c r="F62" i="25"/>
  <c r="B62" i="25"/>
  <c r="M62" i="25"/>
  <c r="E62" i="25"/>
  <c r="T62" i="25"/>
  <c r="L62" i="25"/>
  <c r="D62" i="25"/>
  <c r="I62" i="25"/>
  <c r="H62" i="25"/>
  <c r="Q62" i="25"/>
  <c r="AY9" i="25" s="1"/>
  <c r="P62" i="25"/>
  <c r="BI8" i="25"/>
  <c r="BI17" i="25"/>
  <c r="BI9" i="25"/>
  <c r="BI21" i="25"/>
  <c r="BI13" i="25"/>
  <c r="BI7" i="25"/>
  <c r="BK5" i="25"/>
  <c r="BM20" i="25"/>
  <c r="BM16" i="25"/>
  <c r="BM12" i="25"/>
  <c r="AY21" i="25"/>
  <c r="AY17" i="25"/>
  <c r="AY13" i="25"/>
  <c r="AY20" i="25"/>
  <c r="AY12" i="25"/>
  <c r="BR5" i="25"/>
  <c r="AY22" i="25"/>
  <c r="AY7" i="25"/>
  <c r="AY18" i="25"/>
  <c r="AY14" i="25"/>
  <c r="AY10" i="25"/>
  <c r="U60" i="25"/>
  <c r="BT18" i="25"/>
  <c r="BT22" i="25"/>
  <c r="BT21" i="25"/>
  <c r="BT17" i="25"/>
  <c r="BT14" i="25"/>
  <c r="BT13" i="25"/>
  <c r="BT10" i="25"/>
  <c r="BT9" i="25"/>
  <c r="BT8" i="25"/>
  <c r="BQ13" i="25" l="1"/>
  <c r="F6" i="25"/>
  <c r="C46" i="13"/>
  <c r="F21" i="25"/>
  <c r="G21" i="25" s="1"/>
  <c r="F7" i="25"/>
  <c r="G7" i="25" s="1"/>
  <c r="F22" i="25"/>
  <c r="G22" i="25" s="1"/>
  <c r="F17" i="25"/>
  <c r="G17" i="25" s="1"/>
  <c r="AF51" i="25"/>
  <c r="AH35" i="25"/>
  <c r="F16" i="25"/>
  <c r="G16" i="25" s="1"/>
  <c r="V74" i="26"/>
  <c r="V75" i="26"/>
  <c r="V72" i="26"/>
  <c r="F10" i="25"/>
  <c r="G10" i="25" s="1"/>
  <c r="F11" i="25"/>
  <c r="G11" i="25" s="1"/>
  <c r="F23" i="25"/>
  <c r="G23" i="25" s="1"/>
  <c r="F20" i="25"/>
  <c r="G20" i="25" s="1"/>
  <c r="G26" i="26"/>
  <c r="F23" i="26" s="1"/>
  <c r="G23" i="26" s="1"/>
  <c r="F14" i="25"/>
  <c r="G14" i="25" s="1"/>
  <c r="F15" i="25"/>
  <c r="G15" i="25" s="1"/>
  <c r="F8" i="25"/>
  <c r="G8" i="25" s="1"/>
  <c r="F13" i="25"/>
  <c r="G13" i="25" s="1"/>
  <c r="U70" i="25"/>
  <c r="W70" i="25" s="1"/>
  <c r="F9" i="25"/>
  <c r="G9" i="25" s="1"/>
  <c r="F19" i="25"/>
  <c r="G19" i="25" s="1"/>
  <c r="F18" i="25"/>
  <c r="G18" i="25" s="1"/>
  <c r="F12" i="25"/>
  <c r="G12" i="25" s="1"/>
  <c r="U74" i="25"/>
  <c r="V74" i="25" s="1"/>
  <c r="V71" i="26"/>
  <c r="W75" i="25"/>
  <c r="W76" i="26"/>
  <c r="V63" i="26"/>
  <c r="W65" i="26"/>
  <c r="BI11" i="25"/>
  <c r="BI16" i="25"/>
  <c r="BI20" i="25"/>
  <c r="BI10" i="25"/>
  <c r="BI23" i="25"/>
  <c r="BI18" i="25"/>
  <c r="BI22" i="25"/>
  <c r="BI6" i="25"/>
  <c r="BI12" i="25"/>
  <c r="BI15" i="25"/>
  <c r="BI19" i="25"/>
  <c r="BI14" i="25"/>
  <c r="W62" i="26"/>
  <c r="W73" i="26"/>
  <c r="V64" i="26"/>
  <c r="F10" i="26"/>
  <c r="G10" i="26" s="1"/>
  <c r="F13" i="26"/>
  <c r="G13" i="26" s="1"/>
  <c r="F22" i="26"/>
  <c r="G22" i="26" s="1"/>
  <c r="F6" i="26"/>
  <c r="F15" i="26"/>
  <c r="G15" i="26" s="1"/>
  <c r="F18" i="26"/>
  <c r="G18" i="26" s="1"/>
  <c r="F14" i="26"/>
  <c r="G14" i="26" s="1"/>
  <c r="F17" i="26"/>
  <c r="G17" i="26" s="1"/>
  <c r="R59" i="26"/>
  <c r="Q59" i="26"/>
  <c r="P59" i="26"/>
  <c r="T59" i="26"/>
  <c r="J59" i="26"/>
  <c r="J77" i="26" s="1"/>
  <c r="O59" i="26"/>
  <c r="E59" i="26"/>
  <c r="E77" i="26" s="1"/>
  <c r="C59" i="26"/>
  <c r="M59" i="26"/>
  <c r="L59" i="26"/>
  <c r="K59" i="26"/>
  <c r="K77" i="26" s="1"/>
  <c r="B59" i="26"/>
  <c r="N59" i="26"/>
  <c r="S59" i="26"/>
  <c r="I59" i="26"/>
  <c r="H59" i="26"/>
  <c r="G59" i="26"/>
  <c r="F59" i="26"/>
  <c r="D59" i="26"/>
  <c r="W67" i="26"/>
  <c r="W61" i="26"/>
  <c r="W70" i="26"/>
  <c r="W60" i="26"/>
  <c r="V66" i="26"/>
  <c r="V68" i="26"/>
  <c r="V69" i="26"/>
  <c r="BQ15" i="25"/>
  <c r="BQ18" i="25"/>
  <c r="BQ20" i="25"/>
  <c r="BQ17" i="25"/>
  <c r="BQ19" i="25"/>
  <c r="BQ21" i="25"/>
  <c r="BQ23" i="25"/>
  <c r="BQ22" i="25"/>
  <c r="BQ12" i="25"/>
  <c r="BQ7" i="25"/>
  <c r="BQ6" i="25"/>
  <c r="BQ10" i="25"/>
  <c r="U63" i="25"/>
  <c r="W63" i="25" s="1"/>
  <c r="U71" i="25"/>
  <c r="W71" i="25" s="1"/>
  <c r="U67" i="25"/>
  <c r="W67" i="25" s="1"/>
  <c r="AH51" i="25"/>
  <c r="BD18" i="25"/>
  <c r="BD14" i="25"/>
  <c r="BD13" i="25"/>
  <c r="BD10" i="25"/>
  <c r="BD9" i="25"/>
  <c r="BD22" i="25"/>
  <c r="BD21" i="25"/>
  <c r="BD17" i="25"/>
  <c r="BD8" i="25"/>
  <c r="BD11" i="25"/>
  <c r="BD15" i="25"/>
  <c r="BD19" i="25"/>
  <c r="BD7" i="25"/>
  <c r="BD16" i="25"/>
  <c r="BD6" i="25"/>
  <c r="BD20" i="25"/>
  <c r="BD12" i="25"/>
  <c r="BD23" i="25"/>
  <c r="U72" i="25"/>
  <c r="V72" i="25" s="1"/>
  <c r="U69" i="25"/>
  <c r="V69" i="25" s="1"/>
  <c r="F77" i="25"/>
  <c r="BR23" i="25"/>
  <c r="BR20" i="25"/>
  <c r="BR16" i="25"/>
  <c r="BR10" i="25"/>
  <c r="BR14" i="25"/>
  <c r="BR18" i="25"/>
  <c r="BR22" i="25"/>
  <c r="BR17" i="25"/>
  <c r="BR21" i="25"/>
  <c r="BR7" i="25"/>
  <c r="BR9" i="25"/>
  <c r="BR6" i="25"/>
  <c r="BR12" i="25"/>
  <c r="BR11" i="25"/>
  <c r="BR15" i="25"/>
  <c r="BR19" i="25"/>
  <c r="BR13" i="25"/>
  <c r="BR8" i="25"/>
  <c r="BK21" i="25"/>
  <c r="BK17" i="25"/>
  <c r="BK19" i="25"/>
  <c r="BK18" i="25"/>
  <c r="BK23" i="25"/>
  <c r="BK22" i="25"/>
  <c r="BK15" i="25"/>
  <c r="BK14" i="25"/>
  <c r="BK11" i="25"/>
  <c r="BK10" i="25"/>
  <c r="BK9" i="25"/>
  <c r="BK13" i="25"/>
  <c r="BK16" i="25"/>
  <c r="BK7" i="25"/>
  <c r="BK20" i="25"/>
  <c r="BK6" i="25"/>
  <c r="BK12" i="25"/>
  <c r="BK8" i="25"/>
  <c r="BH22" i="25"/>
  <c r="BH21" i="25"/>
  <c r="BH18" i="25"/>
  <c r="BH17" i="25"/>
  <c r="BH14" i="25"/>
  <c r="BH13" i="25"/>
  <c r="BH10" i="25"/>
  <c r="BH9" i="25"/>
  <c r="BH8" i="25"/>
  <c r="BH16" i="25"/>
  <c r="BH20" i="25"/>
  <c r="BH12" i="25"/>
  <c r="BH23" i="25"/>
  <c r="BH7" i="25"/>
  <c r="BH11" i="25"/>
  <c r="BH6" i="25"/>
  <c r="BH15" i="25"/>
  <c r="BH19" i="25"/>
  <c r="U68" i="25"/>
  <c r="V68" i="25" s="1"/>
  <c r="BL22" i="25"/>
  <c r="BL21" i="25"/>
  <c r="BL17" i="25"/>
  <c r="BL14" i="25"/>
  <c r="BL10" i="25"/>
  <c r="BL18" i="25"/>
  <c r="BL13" i="25"/>
  <c r="BL9" i="25"/>
  <c r="BL8" i="25"/>
  <c r="BL16" i="25"/>
  <c r="BL6" i="25"/>
  <c r="BL20" i="25"/>
  <c r="BL12" i="25"/>
  <c r="BL23" i="25"/>
  <c r="BL11" i="25"/>
  <c r="BL15" i="25"/>
  <c r="BL19" i="25"/>
  <c r="BL7" i="25"/>
  <c r="E53" i="25"/>
  <c r="E55" i="25" s="1"/>
  <c r="E99" i="25" s="1"/>
  <c r="Q53" i="25"/>
  <c r="Q55" i="25" s="1"/>
  <c r="N53" i="25"/>
  <c r="N55" i="25" s="1"/>
  <c r="N99" i="25" s="1"/>
  <c r="K53" i="25"/>
  <c r="K55" i="25" s="1"/>
  <c r="N77" i="25"/>
  <c r="U73" i="25"/>
  <c r="V73" i="25" s="1"/>
  <c r="AX9" i="25"/>
  <c r="U66" i="25"/>
  <c r="W66" i="25" s="1"/>
  <c r="G6" i="25"/>
  <c r="C5" i="16" s="1"/>
  <c r="BO21" i="25"/>
  <c r="BO17" i="25"/>
  <c r="BO22" i="25"/>
  <c r="BO19" i="25"/>
  <c r="BO18" i="25"/>
  <c r="BO15" i="25"/>
  <c r="BO14" i="25"/>
  <c r="BO11" i="25"/>
  <c r="BO10" i="25"/>
  <c r="BO9" i="25"/>
  <c r="BO16" i="25"/>
  <c r="BO23" i="25"/>
  <c r="BO20" i="25"/>
  <c r="BO8" i="25"/>
  <c r="BO12" i="25"/>
  <c r="BO13" i="25"/>
  <c r="BO6" i="25"/>
  <c r="BO7" i="25"/>
  <c r="U64" i="25"/>
  <c r="AX15" i="25"/>
  <c r="V60" i="25"/>
  <c r="U61" i="25"/>
  <c r="D53" i="25"/>
  <c r="D55" i="25" s="1"/>
  <c r="H53" i="25"/>
  <c r="H55" i="25" s="1"/>
  <c r="B53" i="25"/>
  <c r="B55" i="25" s="1"/>
  <c r="R53" i="25"/>
  <c r="R55" i="25" s="1"/>
  <c r="O53" i="25"/>
  <c r="O55" i="25" s="1"/>
  <c r="BP22" i="25"/>
  <c r="BP21" i="25"/>
  <c r="BP18" i="25"/>
  <c r="BP17" i="25"/>
  <c r="BP14" i="25"/>
  <c r="BP13" i="25"/>
  <c r="BP10" i="25"/>
  <c r="BP9" i="25"/>
  <c r="BP8" i="25"/>
  <c r="BP12" i="25"/>
  <c r="BP23" i="25"/>
  <c r="BP7" i="25"/>
  <c r="BP6" i="25"/>
  <c r="BP11" i="25"/>
  <c r="BP15" i="25"/>
  <c r="BP19" i="25"/>
  <c r="BP16" i="25"/>
  <c r="BP20" i="25"/>
  <c r="R77" i="25"/>
  <c r="E77" i="25"/>
  <c r="C77" i="25"/>
  <c r="S77" i="25"/>
  <c r="P77" i="25"/>
  <c r="BF19" i="25"/>
  <c r="BF15" i="25"/>
  <c r="BF11" i="25"/>
  <c r="BF7" i="25"/>
  <c r="BF8" i="25"/>
  <c r="BF13" i="25"/>
  <c r="BF9" i="25"/>
  <c r="BF17" i="25"/>
  <c r="BF21" i="25"/>
  <c r="BF12" i="25"/>
  <c r="BF16" i="25"/>
  <c r="BF10" i="25"/>
  <c r="BF14" i="25"/>
  <c r="BF18" i="25"/>
  <c r="BF22" i="25"/>
  <c r="BF20" i="25"/>
  <c r="BF23" i="25"/>
  <c r="BF6" i="25"/>
  <c r="BC21" i="25"/>
  <c r="BC17" i="25"/>
  <c r="BC19" i="25"/>
  <c r="BC18" i="25"/>
  <c r="BC22" i="25"/>
  <c r="BC15" i="25"/>
  <c r="BC14" i="25"/>
  <c r="BC11" i="25"/>
  <c r="BC10" i="25"/>
  <c r="BC9" i="25"/>
  <c r="BC12" i="25"/>
  <c r="BC6" i="25"/>
  <c r="BC8" i="25"/>
  <c r="BC23" i="25"/>
  <c r="BC13" i="25"/>
  <c r="BC7" i="25"/>
  <c r="BC20" i="25"/>
  <c r="BC16" i="25"/>
  <c r="BG21" i="25"/>
  <c r="BG17" i="25"/>
  <c r="BG23" i="25"/>
  <c r="BG22" i="25"/>
  <c r="BG19" i="25"/>
  <c r="BG18" i="25"/>
  <c r="BG15" i="25"/>
  <c r="BG14" i="25"/>
  <c r="BG11" i="25"/>
  <c r="BG10" i="25"/>
  <c r="BG9" i="25"/>
  <c r="BG7" i="25"/>
  <c r="BG6" i="25"/>
  <c r="BG16" i="25"/>
  <c r="BG20" i="25"/>
  <c r="BG8" i="25"/>
  <c r="BG12" i="25"/>
  <c r="BG13" i="25"/>
  <c r="M53" i="25"/>
  <c r="M55" i="25" s="1"/>
  <c r="I53" i="25"/>
  <c r="I55" i="25" s="1"/>
  <c r="J53" i="25"/>
  <c r="J55" i="25" s="1"/>
  <c r="G53" i="25"/>
  <c r="G55" i="25" s="1"/>
  <c r="U77" i="25"/>
  <c r="U59" i="25"/>
  <c r="W59" i="25" s="1"/>
  <c r="B77" i="25"/>
  <c r="K77" i="25"/>
  <c r="H77" i="25"/>
  <c r="U65" i="25"/>
  <c r="V65" i="25" s="1"/>
  <c r="BN19" i="25"/>
  <c r="BN15" i="25"/>
  <c r="BN11" i="25"/>
  <c r="BN23" i="25"/>
  <c r="BN7" i="25"/>
  <c r="BN10" i="25"/>
  <c r="BN14" i="25"/>
  <c r="BN18" i="25"/>
  <c r="BN22" i="25"/>
  <c r="BN20" i="25"/>
  <c r="BN6" i="25"/>
  <c r="BN8" i="25"/>
  <c r="BN13" i="25"/>
  <c r="BN9" i="25"/>
  <c r="BN17" i="25"/>
  <c r="BN21" i="25"/>
  <c r="BN12" i="25"/>
  <c r="BN16" i="25"/>
  <c r="Q77" i="25"/>
  <c r="J77" i="25"/>
  <c r="O77" i="25"/>
  <c r="L77" i="25"/>
  <c r="U62" i="25"/>
  <c r="V70" i="25"/>
  <c r="U76" i="25"/>
  <c r="W76" i="25" s="1"/>
  <c r="W60" i="25"/>
  <c r="BS21" i="25"/>
  <c r="BS17" i="25"/>
  <c r="BS19" i="25"/>
  <c r="BS18" i="25"/>
  <c r="BS22" i="25"/>
  <c r="BS15" i="25"/>
  <c r="BS14" i="25"/>
  <c r="BS11" i="25"/>
  <c r="BS10" i="25"/>
  <c r="BS9" i="25"/>
  <c r="BS12" i="25"/>
  <c r="BS8" i="25"/>
  <c r="BS6" i="25"/>
  <c r="BS23" i="25"/>
  <c r="BS13" i="25"/>
  <c r="BS16" i="25"/>
  <c r="BS7" i="25"/>
  <c r="BS20" i="25"/>
  <c r="L53" i="25"/>
  <c r="L55" i="25" s="1"/>
  <c r="L99" i="25" s="1"/>
  <c r="P53" i="25"/>
  <c r="P55" i="25" s="1"/>
  <c r="P99" i="25" s="1"/>
  <c r="F53" i="25"/>
  <c r="F55" i="25" s="1"/>
  <c r="C53" i="25"/>
  <c r="C55" i="25" s="1"/>
  <c r="C99" i="25" s="1"/>
  <c r="S53" i="25"/>
  <c r="S55" i="25" s="1"/>
  <c r="I77" i="25"/>
  <c r="M77" i="25"/>
  <c r="G77" i="25"/>
  <c r="D77" i="25"/>
  <c r="BJ6" i="25"/>
  <c r="BJ16" i="25"/>
  <c r="BJ20" i="25"/>
  <c r="BJ12" i="25"/>
  <c r="BJ8" i="25"/>
  <c r="BJ23" i="25"/>
  <c r="BJ11" i="25"/>
  <c r="BJ15" i="25"/>
  <c r="BJ19" i="25"/>
  <c r="BJ13" i="25"/>
  <c r="BJ9" i="25"/>
  <c r="BJ17" i="25"/>
  <c r="BJ21" i="25"/>
  <c r="BJ7" i="25"/>
  <c r="BJ14" i="25"/>
  <c r="BJ22" i="25"/>
  <c r="BJ10" i="25"/>
  <c r="BJ18" i="25"/>
  <c r="M5" i="16" l="1"/>
  <c r="E5" i="16"/>
  <c r="J14" i="26"/>
  <c r="C13" i="13"/>
  <c r="J22" i="26"/>
  <c r="C21" i="13"/>
  <c r="J9" i="25"/>
  <c r="C8" i="16"/>
  <c r="J15" i="25"/>
  <c r="C14" i="16"/>
  <c r="J23" i="25"/>
  <c r="C22" i="16"/>
  <c r="J21" i="25"/>
  <c r="C20" i="16"/>
  <c r="J18" i="26"/>
  <c r="C17" i="13"/>
  <c r="J13" i="26"/>
  <c r="C12" i="13"/>
  <c r="J12" i="25"/>
  <c r="M12" i="25" s="1"/>
  <c r="C11" i="16"/>
  <c r="J14" i="25"/>
  <c r="M14" i="25" s="1"/>
  <c r="C13" i="16"/>
  <c r="J11" i="25"/>
  <c r="M11" i="25" s="1"/>
  <c r="C10" i="16"/>
  <c r="J17" i="25"/>
  <c r="X116" i="25" s="1"/>
  <c r="C16" i="16"/>
  <c r="J15" i="26"/>
  <c r="C14" i="13"/>
  <c r="J10" i="26"/>
  <c r="C9" i="13"/>
  <c r="J18" i="25"/>
  <c r="C17" i="16"/>
  <c r="J13" i="25"/>
  <c r="X112" i="25" s="1"/>
  <c r="C12" i="16"/>
  <c r="J23" i="26"/>
  <c r="C22" i="13"/>
  <c r="J10" i="25"/>
  <c r="X109" i="25" s="1"/>
  <c r="C9" i="16"/>
  <c r="J16" i="25"/>
  <c r="X115" i="25" s="1"/>
  <c r="C15" i="16"/>
  <c r="J22" i="25"/>
  <c r="C21" i="16"/>
  <c r="J17" i="26"/>
  <c r="C16" i="13"/>
  <c r="J19" i="25"/>
  <c r="X118" i="25" s="1"/>
  <c r="C18" i="16"/>
  <c r="J8" i="25"/>
  <c r="X107" i="25" s="1"/>
  <c r="C7" i="16"/>
  <c r="J20" i="25"/>
  <c r="X119" i="25" s="1"/>
  <c r="C19" i="16"/>
  <c r="J7" i="25"/>
  <c r="C6" i="16"/>
  <c r="X110" i="25"/>
  <c r="M17" i="25"/>
  <c r="M10" i="25"/>
  <c r="M16" i="25"/>
  <c r="X111" i="25"/>
  <c r="M13" i="25"/>
  <c r="X113" i="25"/>
  <c r="M19" i="25"/>
  <c r="V63" i="25"/>
  <c r="M20" i="25"/>
  <c r="F11" i="26"/>
  <c r="G11" i="26" s="1"/>
  <c r="F8" i="26"/>
  <c r="G8" i="26" s="1"/>
  <c r="F16" i="26"/>
  <c r="G16" i="26" s="1"/>
  <c r="F19" i="26"/>
  <c r="G19" i="26" s="1"/>
  <c r="F7" i="26"/>
  <c r="G7" i="26" s="1"/>
  <c r="M8" i="25"/>
  <c r="F20" i="26"/>
  <c r="G20" i="26" s="1"/>
  <c r="F21" i="26"/>
  <c r="G21" i="26" s="1"/>
  <c r="F9" i="26"/>
  <c r="G9" i="26" s="1"/>
  <c r="F12" i="26"/>
  <c r="G12" i="26" s="1"/>
  <c r="F24" i="25"/>
  <c r="W74" i="25"/>
  <c r="V71" i="25"/>
  <c r="X122" i="26"/>
  <c r="M23" i="26"/>
  <c r="W72" i="25"/>
  <c r="F77" i="26"/>
  <c r="S77" i="26"/>
  <c r="L77" i="26"/>
  <c r="O77" i="26"/>
  <c r="AY6" i="26"/>
  <c r="Q77" i="26"/>
  <c r="X116" i="26"/>
  <c r="M17" i="26"/>
  <c r="X117" i="26"/>
  <c r="M18" i="26"/>
  <c r="G6" i="26"/>
  <c r="C5" i="13" s="1"/>
  <c r="X112" i="26"/>
  <c r="M13" i="26"/>
  <c r="D77" i="26"/>
  <c r="I77" i="26"/>
  <c r="AX6" i="26"/>
  <c r="P77" i="26"/>
  <c r="G77" i="26"/>
  <c r="N77" i="26"/>
  <c r="M77" i="26"/>
  <c r="R77" i="26"/>
  <c r="X113" i="26"/>
  <c r="M14" i="26"/>
  <c r="X114" i="26"/>
  <c r="M15" i="26"/>
  <c r="X121" i="26"/>
  <c r="M22" i="26"/>
  <c r="X109" i="26"/>
  <c r="M10" i="26"/>
  <c r="H77" i="26"/>
  <c r="U77" i="26"/>
  <c r="U59" i="26"/>
  <c r="W59" i="26" s="1"/>
  <c r="B77" i="26"/>
  <c r="C77" i="26"/>
  <c r="V67" i="25"/>
  <c r="V59" i="25"/>
  <c r="W68" i="25"/>
  <c r="F97" i="25"/>
  <c r="F98" i="25"/>
  <c r="F95" i="25"/>
  <c r="F91" i="25"/>
  <c r="F87" i="25"/>
  <c r="F83" i="25"/>
  <c r="F94" i="25"/>
  <c r="F90" i="25"/>
  <c r="F86" i="25"/>
  <c r="F82" i="25"/>
  <c r="F93" i="25"/>
  <c r="F85" i="25"/>
  <c r="F96" i="25"/>
  <c r="F88" i="25"/>
  <c r="F89" i="25"/>
  <c r="F92" i="25"/>
  <c r="F81" i="25"/>
  <c r="AN6" i="25" s="1"/>
  <c r="F84" i="25"/>
  <c r="F99" i="25"/>
  <c r="J97" i="25"/>
  <c r="J95" i="25"/>
  <c r="J91" i="25"/>
  <c r="J87" i="25"/>
  <c r="J83" i="25"/>
  <c r="J94" i="25"/>
  <c r="J90" i="25"/>
  <c r="J86" i="25"/>
  <c r="J82" i="25"/>
  <c r="J98" i="25"/>
  <c r="J89" i="25"/>
  <c r="J92" i="25"/>
  <c r="J84" i="25"/>
  <c r="J85" i="25"/>
  <c r="J88" i="25"/>
  <c r="J81" i="25"/>
  <c r="J93" i="25"/>
  <c r="J96" i="25"/>
  <c r="J99" i="25"/>
  <c r="I98" i="25"/>
  <c r="I97" i="25"/>
  <c r="I96" i="25"/>
  <c r="I92" i="25"/>
  <c r="I88" i="25"/>
  <c r="I84" i="25"/>
  <c r="I95" i="25"/>
  <c r="I91" i="25"/>
  <c r="I87" i="25"/>
  <c r="I83" i="25"/>
  <c r="I94" i="25"/>
  <c r="I86" i="25"/>
  <c r="I81" i="25"/>
  <c r="AQ6" i="25" s="1"/>
  <c r="I89" i="25"/>
  <c r="I82" i="25"/>
  <c r="I85" i="25"/>
  <c r="I90" i="25"/>
  <c r="I93" i="25"/>
  <c r="I99" i="25"/>
  <c r="H98" i="25"/>
  <c r="H93" i="25"/>
  <c r="H89" i="25"/>
  <c r="H85" i="25"/>
  <c r="H97" i="25"/>
  <c r="H96" i="25"/>
  <c r="H92" i="25"/>
  <c r="H88" i="25"/>
  <c r="H84" i="25"/>
  <c r="H91" i="25"/>
  <c r="H83" i="25"/>
  <c r="H94" i="25"/>
  <c r="H86" i="25"/>
  <c r="H81" i="25"/>
  <c r="AP6" i="25" s="1"/>
  <c r="H95" i="25"/>
  <c r="H82" i="25"/>
  <c r="H87" i="25"/>
  <c r="H90" i="25"/>
  <c r="H99" i="25"/>
  <c r="M98" i="25"/>
  <c r="M97" i="25"/>
  <c r="M92" i="25"/>
  <c r="M88" i="25"/>
  <c r="M84" i="25"/>
  <c r="M96" i="25"/>
  <c r="M95" i="25"/>
  <c r="M91" i="25"/>
  <c r="M87" i="25"/>
  <c r="M83" i="25"/>
  <c r="M90" i="25"/>
  <c r="M82" i="25"/>
  <c r="M81" i="25"/>
  <c r="AU6" i="25" s="1"/>
  <c r="M93" i="25"/>
  <c r="M85" i="25"/>
  <c r="M94" i="25"/>
  <c r="M89" i="25"/>
  <c r="M86" i="25"/>
  <c r="M99" i="25"/>
  <c r="O96" i="25"/>
  <c r="O94" i="25"/>
  <c r="O90" i="25"/>
  <c r="O86" i="25"/>
  <c r="O82" i="25"/>
  <c r="O93" i="25"/>
  <c r="O89" i="25"/>
  <c r="O85" i="25"/>
  <c r="O97" i="25"/>
  <c r="O88" i="25"/>
  <c r="O91" i="25"/>
  <c r="O83" i="25"/>
  <c r="O84" i="25"/>
  <c r="O98" i="25"/>
  <c r="O87" i="25"/>
  <c r="O81" i="25"/>
  <c r="AW6" i="25" s="1"/>
  <c r="O95" i="25"/>
  <c r="O92" i="25"/>
  <c r="O99" i="25"/>
  <c r="Q98" i="25"/>
  <c r="Q122" i="25" s="1"/>
  <c r="Q97" i="25"/>
  <c r="Q121" i="25" s="1"/>
  <c r="Q92" i="25"/>
  <c r="Q116" i="25" s="1"/>
  <c r="Q88" i="25"/>
  <c r="Q112" i="25" s="1"/>
  <c r="Q84" i="25"/>
  <c r="Q108" i="25" s="1"/>
  <c r="Q95" i="25"/>
  <c r="Q119" i="25" s="1"/>
  <c r="Q91" i="25"/>
  <c r="Q115" i="25" s="1"/>
  <c r="Q87" i="25"/>
  <c r="Q111" i="25" s="1"/>
  <c r="Q83" i="25"/>
  <c r="Q107" i="25" s="1"/>
  <c r="Q81" i="25"/>
  <c r="Q94" i="25"/>
  <c r="Q118" i="25" s="1"/>
  <c r="Q86" i="25"/>
  <c r="Q110" i="25" s="1"/>
  <c r="Q96" i="25"/>
  <c r="Q89" i="25"/>
  <c r="Q113" i="25" s="1"/>
  <c r="Q90" i="25"/>
  <c r="Q114" i="25" s="1"/>
  <c r="Q93" i="25"/>
  <c r="Q117" i="25" s="1"/>
  <c r="Q82" i="25"/>
  <c r="Q106" i="25" s="1"/>
  <c r="Q85" i="25"/>
  <c r="Q109" i="25" s="1"/>
  <c r="Q99" i="25"/>
  <c r="R97" i="25"/>
  <c r="R96" i="25"/>
  <c r="R95" i="25"/>
  <c r="R91" i="25"/>
  <c r="R87" i="25"/>
  <c r="R83" i="25"/>
  <c r="R94" i="25"/>
  <c r="R90" i="25"/>
  <c r="R86" i="25"/>
  <c r="R82" i="25"/>
  <c r="R89" i="25"/>
  <c r="R81" i="25"/>
  <c r="AZ6" i="25" s="1"/>
  <c r="R92" i="25"/>
  <c r="R84" i="25"/>
  <c r="R98" i="25"/>
  <c r="R93" i="25"/>
  <c r="R85" i="25"/>
  <c r="R88" i="25"/>
  <c r="G24" i="25"/>
  <c r="J6" i="25"/>
  <c r="S96" i="25"/>
  <c r="S97" i="25"/>
  <c r="S94" i="25"/>
  <c r="S90" i="25"/>
  <c r="S86" i="25"/>
  <c r="S82" i="25"/>
  <c r="S98" i="25"/>
  <c r="S93" i="25"/>
  <c r="S89" i="25"/>
  <c r="S85" i="25"/>
  <c r="S92" i="25"/>
  <c r="S84" i="25"/>
  <c r="S95" i="25"/>
  <c r="S87" i="25"/>
  <c r="S83" i="25"/>
  <c r="S81" i="25"/>
  <c r="BA6" i="25" s="1"/>
  <c r="S88" i="25"/>
  <c r="S91" i="25"/>
  <c r="K96" i="25"/>
  <c r="K97" i="25"/>
  <c r="K94" i="25"/>
  <c r="K90" i="25"/>
  <c r="K86" i="25"/>
  <c r="K82" i="25"/>
  <c r="K98" i="25"/>
  <c r="K93" i="25"/>
  <c r="K89" i="25"/>
  <c r="K85" i="25"/>
  <c r="K92" i="25"/>
  <c r="K84" i="25"/>
  <c r="K95" i="25"/>
  <c r="K87" i="25"/>
  <c r="K88" i="25"/>
  <c r="K81" i="25"/>
  <c r="K91" i="25"/>
  <c r="K83" i="25"/>
  <c r="G94" i="25"/>
  <c r="G90" i="25"/>
  <c r="G86" i="25"/>
  <c r="G82" i="25"/>
  <c r="G93" i="25"/>
  <c r="G89" i="25"/>
  <c r="G85" i="25"/>
  <c r="G96" i="25"/>
  <c r="G88" i="25"/>
  <c r="G98" i="25"/>
  <c r="G91" i="25"/>
  <c r="G83" i="25"/>
  <c r="G97" i="25"/>
  <c r="G92" i="25"/>
  <c r="G95" i="25"/>
  <c r="G84" i="25"/>
  <c r="G87" i="25"/>
  <c r="G81" i="25"/>
  <c r="AO6" i="25" s="1"/>
  <c r="N97" i="25"/>
  <c r="N96" i="25"/>
  <c r="N98" i="25"/>
  <c r="N95" i="25"/>
  <c r="N91" i="25"/>
  <c r="N87" i="25"/>
  <c r="N83" i="25"/>
  <c r="N94" i="25"/>
  <c r="N90" i="25"/>
  <c r="N86" i="25"/>
  <c r="N82" i="25"/>
  <c r="N93" i="25"/>
  <c r="N85" i="25"/>
  <c r="N88" i="25"/>
  <c r="N84" i="25"/>
  <c r="N92" i="25"/>
  <c r="N81" i="25"/>
  <c r="AV6" i="25" s="1"/>
  <c r="N89" i="25"/>
  <c r="W62" i="25"/>
  <c r="S99" i="25"/>
  <c r="B97" i="25"/>
  <c r="AJ22" i="25" s="1"/>
  <c r="B95" i="25"/>
  <c r="AJ20" i="25" s="1"/>
  <c r="B91" i="25"/>
  <c r="AJ16" i="25" s="1"/>
  <c r="B87" i="25"/>
  <c r="AJ12" i="25" s="1"/>
  <c r="B83" i="25"/>
  <c r="AJ8" i="25" s="1"/>
  <c r="B94" i="25"/>
  <c r="AJ19" i="25" s="1"/>
  <c r="B90" i="25"/>
  <c r="AJ15" i="25" s="1"/>
  <c r="B86" i="25"/>
  <c r="AJ11" i="25" s="1"/>
  <c r="B82" i="25"/>
  <c r="AJ7" i="25" s="1"/>
  <c r="B89" i="25"/>
  <c r="AJ14" i="25" s="1"/>
  <c r="B92" i="25"/>
  <c r="AJ17" i="25" s="1"/>
  <c r="B84" i="25"/>
  <c r="AJ9" i="25" s="1"/>
  <c r="B93" i="25"/>
  <c r="AJ18" i="25" s="1"/>
  <c r="B96" i="25"/>
  <c r="AJ21" i="25" s="1"/>
  <c r="B81" i="25"/>
  <c r="AB33" i="25" a="1"/>
  <c r="B98" i="25"/>
  <c r="AJ23" i="25" s="1"/>
  <c r="B85" i="25"/>
  <c r="AJ10" i="25" s="1"/>
  <c r="B88" i="25"/>
  <c r="AJ13" i="25" s="1"/>
  <c r="V64" i="25"/>
  <c r="E98" i="25"/>
  <c r="E97" i="25"/>
  <c r="E96" i="25"/>
  <c r="E92" i="25"/>
  <c r="E88" i="25"/>
  <c r="E84" i="25"/>
  <c r="E95" i="25"/>
  <c r="E91" i="25"/>
  <c r="E87" i="25"/>
  <c r="E83" i="25"/>
  <c r="E90" i="25"/>
  <c r="E82" i="25"/>
  <c r="E81" i="25"/>
  <c r="E93" i="25"/>
  <c r="E85" i="25"/>
  <c r="E86" i="25"/>
  <c r="E89" i="25"/>
  <c r="E94" i="25"/>
  <c r="Y59" i="25" a="1"/>
  <c r="AA33" i="25" a="1"/>
  <c r="W61" i="25"/>
  <c r="K99" i="25"/>
  <c r="L98" i="25"/>
  <c r="L93" i="25"/>
  <c r="L89" i="25"/>
  <c r="L85" i="25"/>
  <c r="L92" i="25"/>
  <c r="L88" i="25"/>
  <c r="L84" i="25"/>
  <c r="L95" i="25"/>
  <c r="L87" i="25"/>
  <c r="L97" i="25"/>
  <c r="L90" i="25"/>
  <c r="L82" i="25"/>
  <c r="L81" i="25"/>
  <c r="AT6" i="25" s="1"/>
  <c r="L91" i="25"/>
  <c r="L94" i="25"/>
  <c r="L96" i="25"/>
  <c r="L86" i="25"/>
  <c r="L83" i="25"/>
  <c r="V62" i="25"/>
  <c r="P98" i="25"/>
  <c r="P122" i="25" s="1"/>
  <c r="P96" i="25"/>
  <c r="P120" i="25" s="1"/>
  <c r="P93" i="25"/>
  <c r="P117" i="25" s="1"/>
  <c r="P89" i="25"/>
  <c r="P113" i="25" s="1"/>
  <c r="P85" i="25"/>
  <c r="P109" i="25" s="1"/>
  <c r="P97" i="25"/>
  <c r="P121" i="25" s="1"/>
  <c r="P92" i="25"/>
  <c r="P116" i="25" s="1"/>
  <c r="P88" i="25"/>
  <c r="P112" i="25" s="1"/>
  <c r="P84" i="25"/>
  <c r="P108" i="25" s="1"/>
  <c r="P91" i="25"/>
  <c r="P115" i="25" s="1"/>
  <c r="P83" i="25"/>
  <c r="P107" i="25" s="1"/>
  <c r="P94" i="25"/>
  <c r="P118" i="25" s="1"/>
  <c r="P86" i="25"/>
  <c r="P110" i="25" s="1"/>
  <c r="P81" i="25"/>
  <c r="P87" i="25"/>
  <c r="P111" i="25" s="1"/>
  <c r="P90" i="25"/>
  <c r="P114" i="25" s="1"/>
  <c r="P82" i="25"/>
  <c r="P106" i="25" s="1"/>
  <c r="P95" i="25"/>
  <c r="P119" i="25" s="1"/>
  <c r="R99" i="25"/>
  <c r="V61" i="25"/>
  <c r="C97" i="25"/>
  <c r="C94" i="25"/>
  <c r="C90" i="25"/>
  <c r="C86" i="25"/>
  <c r="C82" i="25"/>
  <c r="C98" i="25"/>
  <c r="C93" i="25"/>
  <c r="C89" i="25"/>
  <c r="C85" i="25"/>
  <c r="C92" i="25"/>
  <c r="C84" i="25"/>
  <c r="C95" i="25"/>
  <c r="C87" i="25"/>
  <c r="C96" i="25"/>
  <c r="C81" i="25"/>
  <c r="AK6" i="25" s="1"/>
  <c r="C83" i="25"/>
  <c r="C88" i="25"/>
  <c r="C91" i="25"/>
  <c r="W65" i="25"/>
  <c r="W64" i="25"/>
  <c r="V66" i="25"/>
  <c r="D98" i="25"/>
  <c r="D93" i="25"/>
  <c r="D89" i="25"/>
  <c r="D85" i="25"/>
  <c r="D96" i="25"/>
  <c r="D92" i="25"/>
  <c r="D88" i="25"/>
  <c r="D84" i="25"/>
  <c r="D95" i="25"/>
  <c r="D87" i="25"/>
  <c r="D90" i="25"/>
  <c r="D82" i="25"/>
  <c r="D81" i="25"/>
  <c r="AL6" i="25" s="1"/>
  <c r="D83" i="25"/>
  <c r="D97" i="25"/>
  <c r="D86" i="25"/>
  <c r="D91" i="25"/>
  <c r="D94" i="25"/>
  <c r="W73" i="25"/>
  <c r="G99" i="25"/>
  <c r="B99" i="25"/>
  <c r="D99" i="25"/>
  <c r="W69" i="25"/>
  <c r="V76" i="25"/>
  <c r="N22" i="26" l="1"/>
  <c r="T143" i="26" s="1"/>
  <c r="N21" i="13"/>
  <c r="N14" i="26"/>
  <c r="T135" i="26" s="1"/>
  <c r="N13" i="13"/>
  <c r="M5" i="13"/>
  <c r="E5" i="13"/>
  <c r="N23" i="26"/>
  <c r="T144" i="26" s="1"/>
  <c r="N22" i="13"/>
  <c r="J9" i="26"/>
  <c r="X108" i="26" s="1"/>
  <c r="C8" i="13"/>
  <c r="J7" i="26"/>
  <c r="X106" i="26" s="1"/>
  <c r="C6" i="13"/>
  <c r="J11" i="26"/>
  <c r="X110" i="26" s="1"/>
  <c r="C10" i="13"/>
  <c r="N19" i="25"/>
  <c r="T140" i="25" s="1"/>
  <c r="N18" i="16"/>
  <c r="N16" i="25"/>
  <c r="T137" i="25" s="1"/>
  <c r="N15" i="16"/>
  <c r="M6" i="16"/>
  <c r="E6" i="16"/>
  <c r="E7" i="16"/>
  <c r="M7" i="16"/>
  <c r="M16" i="13"/>
  <c r="E16" i="13"/>
  <c r="E15" i="16"/>
  <c r="M15" i="16"/>
  <c r="M22" i="13"/>
  <c r="E22" i="13"/>
  <c r="E17" i="16"/>
  <c r="M17" i="16"/>
  <c r="M14" i="13"/>
  <c r="E14" i="13"/>
  <c r="M10" i="16"/>
  <c r="E10" i="16"/>
  <c r="E11" i="16"/>
  <c r="M11" i="16"/>
  <c r="E17" i="13"/>
  <c r="M17" i="13"/>
  <c r="M22" i="16"/>
  <c r="E22" i="16"/>
  <c r="M8" i="16"/>
  <c r="E8" i="16"/>
  <c r="M13" i="13"/>
  <c r="E13" i="13"/>
  <c r="C23" i="16"/>
  <c r="N18" i="26"/>
  <c r="T139" i="26" s="1"/>
  <c r="N17" i="13"/>
  <c r="J21" i="26"/>
  <c r="M21" i="26" s="1"/>
  <c r="C20" i="13"/>
  <c r="J19" i="26"/>
  <c r="C18" i="13"/>
  <c r="N20" i="25"/>
  <c r="T141" i="25" s="1"/>
  <c r="N19" i="16"/>
  <c r="N10" i="25"/>
  <c r="T131" i="25" s="1"/>
  <c r="N9" i="16"/>
  <c r="X106" i="25"/>
  <c r="M7" i="25"/>
  <c r="M18" i="25"/>
  <c r="X117" i="25"/>
  <c r="N11" i="25"/>
  <c r="T132" i="25" s="1"/>
  <c r="N10" i="16"/>
  <c r="N12" i="25"/>
  <c r="T133" i="25" s="1"/>
  <c r="N11" i="16"/>
  <c r="X122" i="25"/>
  <c r="M23" i="25"/>
  <c r="X108" i="25"/>
  <c r="M9" i="25"/>
  <c r="N10" i="26"/>
  <c r="T131" i="26" s="1"/>
  <c r="N9" i="13"/>
  <c r="N15" i="26"/>
  <c r="T136" i="26" s="1"/>
  <c r="N14" i="13"/>
  <c r="N13" i="26"/>
  <c r="T134" i="26" s="1"/>
  <c r="N12" i="13"/>
  <c r="J20" i="26"/>
  <c r="C19" i="13"/>
  <c r="J16" i="26"/>
  <c r="C15" i="13"/>
  <c r="N13" i="25"/>
  <c r="T134" i="25" s="1"/>
  <c r="N12" i="16"/>
  <c r="N17" i="25"/>
  <c r="T138" i="25" s="1"/>
  <c r="N16" i="16"/>
  <c r="E19" i="16"/>
  <c r="M19" i="16"/>
  <c r="M18" i="16"/>
  <c r="E18" i="16"/>
  <c r="E21" i="16"/>
  <c r="M21" i="16"/>
  <c r="E9" i="16"/>
  <c r="M9" i="16"/>
  <c r="E12" i="16"/>
  <c r="M12" i="16"/>
  <c r="M9" i="13"/>
  <c r="E9" i="13"/>
  <c r="M16" i="16"/>
  <c r="E16" i="16"/>
  <c r="M13" i="16"/>
  <c r="E13" i="16"/>
  <c r="M12" i="13"/>
  <c r="E12" i="13"/>
  <c r="E20" i="16"/>
  <c r="M20" i="16"/>
  <c r="M14" i="16"/>
  <c r="E14" i="16"/>
  <c r="E21" i="13"/>
  <c r="M21" i="13"/>
  <c r="N17" i="26"/>
  <c r="T138" i="26" s="1"/>
  <c r="N16" i="13"/>
  <c r="J12" i="26"/>
  <c r="C11" i="13"/>
  <c r="N8" i="25"/>
  <c r="T129" i="25" s="1"/>
  <c r="N7" i="16"/>
  <c r="J8" i="26"/>
  <c r="M8" i="26" s="1"/>
  <c r="C7" i="13"/>
  <c r="X121" i="25"/>
  <c r="M22" i="25"/>
  <c r="N14" i="25"/>
  <c r="T135" i="25" s="1"/>
  <c r="N13" i="16"/>
  <c r="X120" i="25"/>
  <c r="M21" i="25"/>
  <c r="M15" i="25"/>
  <c r="X114" i="25"/>
  <c r="E28" i="16"/>
  <c r="E23" i="16"/>
  <c r="D28" i="16"/>
  <c r="M7" i="26"/>
  <c r="M11" i="26"/>
  <c r="X120" i="26"/>
  <c r="X107" i="26"/>
  <c r="F24" i="26"/>
  <c r="V59" i="26"/>
  <c r="M9" i="26"/>
  <c r="AN10" i="25"/>
  <c r="AW19" i="25"/>
  <c r="AL8" i="25"/>
  <c r="D110" i="25"/>
  <c r="AL11" i="25"/>
  <c r="D109" i="25"/>
  <c r="AL10" i="25"/>
  <c r="C109" i="25"/>
  <c r="AK10" i="25"/>
  <c r="L106" i="25"/>
  <c r="AT7" i="25"/>
  <c r="N110" i="25"/>
  <c r="AV11" i="25"/>
  <c r="N120" i="25"/>
  <c r="AV21" i="25"/>
  <c r="G120" i="25"/>
  <c r="AO21" i="25"/>
  <c r="G106" i="25"/>
  <c r="AO7" i="25"/>
  <c r="S117" i="25"/>
  <c r="BA18" i="25"/>
  <c r="S114" i="25"/>
  <c r="BA15" i="25"/>
  <c r="R117" i="25"/>
  <c r="AZ18" i="25"/>
  <c r="R115" i="25"/>
  <c r="AZ16" i="25"/>
  <c r="M111" i="25"/>
  <c r="AU12" i="25"/>
  <c r="H106" i="25"/>
  <c r="AP7" i="25"/>
  <c r="H109" i="25"/>
  <c r="AP10" i="25"/>
  <c r="I118" i="25"/>
  <c r="AQ19" i="25"/>
  <c r="F110" i="25"/>
  <c r="AN11" i="25"/>
  <c r="F121" i="25"/>
  <c r="AN22" i="25"/>
  <c r="D121" i="25"/>
  <c r="AL22" i="25"/>
  <c r="D114" i="25"/>
  <c r="AL15" i="25"/>
  <c r="D112" i="25"/>
  <c r="AL13" i="25"/>
  <c r="D113" i="25"/>
  <c r="AL14" i="25"/>
  <c r="C107" i="25"/>
  <c r="AK8" i="25"/>
  <c r="C119" i="25"/>
  <c r="AK20" i="25"/>
  <c r="C113" i="25"/>
  <c r="AK14" i="25"/>
  <c r="C110" i="25"/>
  <c r="AK11" i="25"/>
  <c r="L118" i="25"/>
  <c r="AT19" i="25"/>
  <c r="L114" i="25"/>
  <c r="AT15" i="25"/>
  <c r="L108" i="25"/>
  <c r="AT9" i="25"/>
  <c r="L113" i="25"/>
  <c r="AT14" i="25"/>
  <c r="N109" i="25"/>
  <c r="AV10" i="25"/>
  <c r="N114" i="25"/>
  <c r="AV15" i="25"/>
  <c r="N115" i="25"/>
  <c r="AV16" i="25"/>
  <c r="N121" i="25"/>
  <c r="AV22" i="25"/>
  <c r="G119" i="25"/>
  <c r="AO20" i="25"/>
  <c r="G115" i="25"/>
  <c r="AO16" i="25"/>
  <c r="G109" i="25"/>
  <c r="AO10" i="25"/>
  <c r="AO11" i="25"/>
  <c r="S107" i="25"/>
  <c r="BA8" i="25"/>
  <c r="S116" i="25"/>
  <c r="BA17" i="25"/>
  <c r="BA23" i="25"/>
  <c r="S118" i="25"/>
  <c r="BA19" i="25"/>
  <c r="R122" i="25"/>
  <c r="AZ23" i="25"/>
  <c r="R113" i="25"/>
  <c r="AZ14" i="25"/>
  <c r="R118" i="25"/>
  <c r="AZ19" i="25"/>
  <c r="R119" i="25"/>
  <c r="AZ20" i="25"/>
  <c r="O119" i="25"/>
  <c r="AW20" i="25"/>
  <c r="O108" i="25"/>
  <c r="AW9" i="25"/>
  <c r="O121" i="25"/>
  <c r="AW22" i="25"/>
  <c r="O106" i="25"/>
  <c r="AW7" i="25"/>
  <c r="O120" i="25"/>
  <c r="AW21" i="25"/>
  <c r="M118" i="25"/>
  <c r="AU19" i="25"/>
  <c r="M106" i="25"/>
  <c r="AU7" i="25"/>
  <c r="M115" i="25"/>
  <c r="AU16" i="25"/>
  <c r="M112" i="25"/>
  <c r="AU13" i="25"/>
  <c r="H119" i="25"/>
  <c r="AP20" i="25"/>
  <c r="H107" i="25"/>
  <c r="AP8" i="25"/>
  <c r="H116" i="25"/>
  <c r="AP17" i="25"/>
  <c r="H113" i="25"/>
  <c r="AP14" i="25"/>
  <c r="I117" i="25"/>
  <c r="AQ18" i="25"/>
  <c r="I113" i="25"/>
  <c r="AQ14" i="25"/>
  <c r="I107" i="25"/>
  <c r="AQ8" i="25"/>
  <c r="I108" i="25"/>
  <c r="AQ9" i="25"/>
  <c r="I121" i="25"/>
  <c r="AQ22" i="25"/>
  <c r="F116" i="25"/>
  <c r="AN17" i="25"/>
  <c r="F114" i="25"/>
  <c r="AN15" i="25"/>
  <c r="F115" i="25"/>
  <c r="AN16" i="25"/>
  <c r="D108" i="25"/>
  <c r="AL9" i="25"/>
  <c r="C112" i="25"/>
  <c r="AK13" i="25"/>
  <c r="L119" i="25"/>
  <c r="AT20" i="25"/>
  <c r="N113" i="25"/>
  <c r="AV14" i="25"/>
  <c r="G108" i="25"/>
  <c r="AO9" i="25"/>
  <c r="O116" i="25"/>
  <c r="AW17" i="25"/>
  <c r="M108" i="25"/>
  <c r="AU9" i="25"/>
  <c r="H118" i="25"/>
  <c r="AP19" i="25"/>
  <c r="I106" i="25"/>
  <c r="AQ7" i="25"/>
  <c r="I120" i="25"/>
  <c r="AQ21" i="25"/>
  <c r="F120" i="25"/>
  <c r="AN21" i="25"/>
  <c r="D116" i="25"/>
  <c r="AL17" i="25"/>
  <c r="C108" i="25"/>
  <c r="AK9" i="25"/>
  <c r="L107" i="25"/>
  <c r="AT8" i="25"/>
  <c r="L115" i="25"/>
  <c r="AT16" i="25"/>
  <c r="L121" i="25"/>
  <c r="AT22" i="25"/>
  <c r="L112" i="25"/>
  <c r="AT13" i="25"/>
  <c r="L117" i="25"/>
  <c r="AT18" i="25"/>
  <c r="N116" i="25"/>
  <c r="AV17" i="25"/>
  <c r="N117" i="25"/>
  <c r="AV18" i="25"/>
  <c r="N118" i="25"/>
  <c r="AV19" i="25"/>
  <c r="N119" i="25"/>
  <c r="AV20" i="25"/>
  <c r="G116" i="25"/>
  <c r="AO17" i="25"/>
  <c r="G122" i="25"/>
  <c r="AO23" i="25"/>
  <c r="G113" i="25"/>
  <c r="AO14" i="25"/>
  <c r="G114" i="25"/>
  <c r="AO15" i="25"/>
  <c r="S115" i="25"/>
  <c r="BA16" i="25"/>
  <c r="S111" i="25"/>
  <c r="BA12" i="25"/>
  <c r="S109" i="25"/>
  <c r="BA10" i="25"/>
  <c r="S106" i="25"/>
  <c r="BA7" i="25"/>
  <c r="S121" i="25"/>
  <c r="BA22" i="25"/>
  <c r="R112" i="25"/>
  <c r="AZ13" i="25"/>
  <c r="R108" i="25"/>
  <c r="AZ9" i="25"/>
  <c r="R106" i="25"/>
  <c r="AZ7" i="25"/>
  <c r="R107" i="25"/>
  <c r="AZ8" i="25"/>
  <c r="R120" i="25"/>
  <c r="AZ21" i="25"/>
  <c r="O107" i="25"/>
  <c r="AW8" i="25"/>
  <c r="O109" i="25"/>
  <c r="AW10" i="25"/>
  <c r="O110" i="25"/>
  <c r="AW11" i="25"/>
  <c r="M109" i="25"/>
  <c r="AU10" i="25"/>
  <c r="M114" i="25"/>
  <c r="AU15" i="25"/>
  <c r="M119" i="25"/>
  <c r="AU20" i="25"/>
  <c r="AU17" i="25"/>
  <c r="H114" i="25"/>
  <c r="AP15" i="25"/>
  <c r="H115" i="25"/>
  <c r="AP16" i="25"/>
  <c r="H120" i="25"/>
  <c r="AP21" i="25"/>
  <c r="H117" i="25"/>
  <c r="AP18" i="25"/>
  <c r="I114" i="25"/>
  <c r="AQ15" i="25"/>
  <c r="I111" i="25"/>
  <c r="AQ12" i="25"/>
  <c r="AQ13" i="25"/>
  <c r="I122" i="25"/>
  <c r="AQ23" i="25"/>
  <c r="F113" i="25"/>
  <c r="AN14" i="25"/>
  <c r="F117" i="25"/>
  <c r="AN18" i="25"/>
  <c r="F118" i="25"/>
  <c r="AN19" i="25"/>
  <c r="F119" i="25"/>
  <c r="AN20" i="25"/>
  <c r="D106" i="25"/>
  <c r="AL7" i="25"/>
  <c r="C111" i="25"/>
  <c r="AK12" i="25"/>
  <c r="C106" i="25"/>
  <c r="AK7" i="25"/>
  <c r="C121" i="25"/>
  <c r="AK22" i="25"/>
  <c r="L120" i="25"/>
  <c r="AT21" i="25"/>
  <c r="L109" i="25"/>
  <c r="AT10" i="25"/>
  <c r="N112" i="25"/>
  <c r="AV13" i="25"/>
  <c r="N111" i="25"/>
  <c r="AV12" i="25"/>
  <c r="G107" i="25"/>
  <c r="AO8" i="25"/>
  <c r="S108" i="25"/>
  <c r="BA9" i="25"/>
  <c r="R114" i="25"/>
  <c r="AZ15" i="25"/>
  <c r="O122" i="25"/>
  <c r="AW23" i="25"/>
  <c r="O112" i="25"/>
  <c r="AW13" i="25"/>
  <c r="O117" i="25"/>
  <c r="AW18" i="25"/>
  <c r="M113" i="25"/>
  <c r="AU14" i="25"/>
  <c r="M122" i="25"/>
  <c r="AU23" i="25"/>
  <c r="H112" i="25"/>
  <c r="AP13" i="25"/>
  <c r="I119" i="25"/>
  <c r="AQ20" i="25"/>
  <c r="F111" i="25"/>
  <c r="AN12" i="25"/>
  <c r="D118" i="25"/>
  <c r="AL19" i="25"/>
  <c r="D111" i="25"/>
  <c r="AL12" i="25"/>
  <c r="D117" i="25"/>
  <c r="AL18" i="25"/>
  <c r="C117" i="25"/>
  <c r="AK18" i="25"/>
  <c r="C114" i="25"/>
  <c r="AK15" i="25"/>
  <c r="D115" i="25"/>
  <c r="AL16" i="25"/>
  <c r="D119" i="25"/>
  <c r="AL20" i="25"/>
  <c r="D120" i="25"/>
  <c r="AL21" i="25"/>
  <c r="D122" i="25"/>
  <c r="AL23" i="25"/>
  <c r="C115" i="25"/>
  <c r="AK16" i="25"/>
  <c r="C120" i="25"/>
  <c r="AK21" i="25"/>
  <c r="C116" i="25"/>
  <c r="AK17" i="25"/>
  <c r="C122" i="25"/>
  <c r="AK23" i="25"/>
  <c r="C118" i="25"/>
  <c r="AK19" i="25"/>
  <c r="L110" i="25"/>
  <c r="AT11" i="25"/>
  <c r="L111" i="25"/>
  <c r="AT12" i="25"/>
  <c r="L116" i="25"/>
  <c r="AT17" i="25"/>
  <c r="L122" i="25"/>
  <c r="AT23" i="25"/>
  <c r="AJ6" i="25"/>
  <c r="N108" i="25"/>
  <c r="AV9" i="25"/>
  <c r="N106" i="25"/>
  <c r="AV7" i="25"/>
  <c r="N107" i="25"/>
  <c r="AV8" i="25"/>
  <c r="N122" i="25"/>
  <c r="AV23" i="25"/>
  <c r="G111" i="25"/>
  <c r="AO12" i="25"/>
  <c r="G121" i="25"/>
  <c r="AO22" i="25"/>
  <c r="G112" i="25"/>
  <c r="AO13" i="25"/>
  <c r="G117" i="25"/>
  <c r="AO18" i="25"/>
  <c r="G118" i="25"/>
  <c r="AO19" i="25"/>
  <c r="S112" i="25"/>
  <c r="BA13" i="25"/>
  <c r="S119" i="25"/>
  <c r="BA20" i="25"/>
  <c r="S113" i="25"/>
  <c r="BA14" i="25"/>
  <c r="S110" i="25"/>
  <c r="BA11" i="25"/>
  <c r="S120" i="25"/>
  <c r="BA21" i="25"/>
  <c r="R109" i="25"/>
  <c r="AZ10" i="25"/>
  <c r="R116" i="25"/>
  <c r="AZ17" i="25"/>
  <c r="R110" i="25"/>
  <c r="AZ11" i="25"/>
  <c r="R111" i="25"/>
  <c r="AZ12" i="25"/>
  <c r="AZ22" i="25"/>
  <c r="O111" i="25"/>
  <c r="AW12" i="25"/>
  <c r="O115" i="25"/>
  <c r="AW16" i="25"/>
  <c r="O113" i="25"/>
  <c r="AW14" i="25"/>
  <c r="O114" i="25"/>
  <c r="AW15" i="25"/>
  <c r="M110" i="25"/>
  <c r="AU11" i="25"/>
  <c r="M117" i="25"/>
  <c r="AU18" i="25"/>
  <c r="M107" i="25"/>
  <c r="AU8" i="25"/>
  <c r="M120" i="25"/>
  <c r="AU21" i="25"/>
  <c r="M121" i="25"/>
  <c r="AU22" i="25"/>
  <c r="AP12" i="25"/>
  <c r="H110" i="25"/>
  <c r="AP11" i="25"/>
  <c r="H108" i="25"/>
  <c r="AP9" i="25"/>
  <c r="H121" i="25"/>
  <c r="AP22" i="25"/>
  <c r="H122" i="25"/>
  <c r="AP23" i="25"/>
  <c r="I109" i="25"/>
  <c r="AQ10" i="25"/>
  <c r="I110" i="25"/>
  <c r="AQ11" i="25"/>
  <c r="I115" i="25"/>
  <c r="AQ16" i="25"/>
  <c r="I116" i="25"/>
  <c r="AQ17" i="25"/>
  <c r="F108" i="25"/>
  <c r="AN9" i="25"/>
  <c r="F112" i="25"/>
  <c r="AN13" i="25"/>
  <c r="F106" i="25"/>
  <c r="AN7" i="25"/>
  <c r="F107" i="25"/>
  <c r="AN8" i="25"/>
  <c r="F122" i="25"/>
  <c r="AN23" i="25"/>
  <c r="Y59" i="26" a="1"/>
  <c r="J6" i="26"/>
  <c r="G24" i="26"/>
  <c r="D107" i="25"/>
  <c r="Q120" i="25"/>
  <c r="I112" i="25"/>
  <c r="F109" i="25"/>
  <c r="T81" i="25" a="1"/>
  <c r="T90" i="25" s="1"/>
  <c r="E113" i="25"/>
  <c r="AM14" i="25"/>
  <c r="AM12" i="25"/>
  <c r="E111" i="25"/>
  <c r="Y98" i="25"/>
  <c r="B122" i="25"/>
  <c r="Y82" i="25"/>
  <c r="B106" i="25"/>
  <c r="AS9" i="25"/>
  <c r="K108" i="25"/>
  <c r="J117" i="25"/>
  <c r="AR18" i="25"/>
  <c r="J106" i="25"/>
  <c r="AR7" i="25"/>
  <c r="J121" i="25"/>
  <c r="AR22" i="25"/>
  <c r="L100" i="25"/>
  <c r="L101" i="25"/>
  <c r="L105" i="25"/>
  <c r="AA50" i="25"/>
  <c r="AA46" i="25"/>
  <c r="AA42" i="25"/>
  <c r="AA38" i="25"/>
  <c r="AA34" i="25"/>
  <c r="AA49" i="25"/>
  <c r="AA44" i="25"/>
  <c r="AA39" i="25"/>
  <c r="AA33" i="25"/>
  <c r="AA48" i="25"/>
  <c r="AA43" i="25"/>
  <c r="AA37" i="25"/>
  <c r="AA40" i="25"/>
  <c r="AA41" i="25"/>
  <c r="AA47" i="25"/>
  <c r="AA36" i="25"/>
  <c r="AA45" i="25"/>
  <c r="AA35" i="25"/>
  <c r="AM11" i="25"/>
  <c r="E110" i="25"/>
  <c r="E106" i="25"/>
  <c r="AM7" i="25"/>
  <c r="AM16" i="25"/>
  <c r="E115" i="25"/>
  <c r="E116" i="25"/>
  <c r="AM17" i="25"/>
  <c r="Y84" i="25"/>
  <c r="B108" i="25"/>
  <c r="Y87" i="25"/>
  <c r="B111" i="25"/>
  <c r="AS17" i="25"/>
  <c r="K116" i="25"/>
  <c r="AS19" i="25"/>
  <c r="K118" i="25"/>
  <c r="M116" i="25"/>
  <c r="H100" i="25"/>
  <c r="H101" i="25"/>
  <c r="H105" i="25"/>
  <c r="I100" i="25"/>
  <c r="I101" i="25"/>
  <c r="I105" i="25"/>
  <c r="J116" i="25"/>
  <c r="AR17" i="25"/>
  <c r="P100" i="25"/>
  <c r="P101" i="25"/>
  <c r="P105" i="25"/>
  <c r="Y74" i="25"/>
  <c r="Y70" i="25"/>
  <c r="Y66" i="25"/>
  <c r="Y62" i="25"/>
  <c r="Y73" i="25"/>
  <c r="Y69" i="25"/>
  <c r="Y65" i="25"/>
  <c r="AA65" i="25" s="1"/>
  <c r="Y61" i="25"/>
  <c r="Y72" i="25"/>
  <c r="Y64" i="25"/>
  <c r="Y71" i="25"/>
  <c r="Y63" i="25"/>
  <c r="Y76" i="25"/>
  <c r="Y60" i="25"/>
  <c r="AA60" i="25" s="1"/>
  <c r="Y75" i="25"/>
  <c r="Y59" i="25"/>
  <c r="Y68" i="25"/>
  <c r="Y67" i="25"/>
  <c r="E109" i="25"/>
  <c r="AM10" i="25"/>
  <c r="AM15" i="25"/>
  <c r="E114" i="25"/>
  <c r="AM20" i="25"/>
  <c r="E119" i="25"/>
  <c r="AM21" i="25"/>
  <c r="E120" i="25"/>
  <c r="Y88" i="25"/>
  <c r="B112" i="25"/>
  <c r="B101" i="25"/>
  <c r="U101" i="25"/>
  <c r="W101" i="25" s="1"/>
  <c r="Y101" i="25" s="1"/>
  <c r="B100" i="25"/>
  <c r="Y81" i="25"/>
  <c r="B105" i="25"/>
  <c r="Y92" i="25"/>
  <c r="B116" i="25"/>
  <c r="Y90" i="25"/>
  <c r="B114" i="25"/>
  <c r="Y91" i="25"/>
  <c r="B115" i="25"/>
  <c r="G110" i="25"/>
  <c r="AS8" i="25"/>
  <c r="K107" i="25"/>
  <c r="AS12" i="25"/>
  <c r="K111" i="25"/>
  <c r="AS10" i="25"/>
  <c r="K109" i="25"/>
  <c r="AS7" i="25"/>
  <c r="K106" i="25"/>
  <c r="AS22" i="25"/>
  <c r="K121" i="25"/>
  <c r="S101" i="25"/>
  <c r="S100" i="25"/>
  <c r="S105" i="25"/>
  <c r="X105" i="25"/>
  <c r="J24" i="25"/>
  <c r="M6" i="25"/>
  <c r="N5" i="16" s="1"/>
  <c r="R101" i="25"/>
  <c r="R100" i="25"/>
  <c r="R105" i="25"/>
  <c r="H111" i="25"/>
  <c r="AR13" i="25"/>
  <c r="J112" i="25"/>
  <c r="J113" i="25"/>
  <c r="AR14" i="25"/>
  <c r="AR15" i="25"/>
  <c r="J114" i="25"/>
  <c r="AR16" i="25"/>
  <c r="J115" i="25"/>
  <c r="E100" i="25"/>
  <c r="E101" i="25"/>
  <c r="AM6" i="25"/>
  <c r="E105" i="25"/>
  <c r="AM13" i="25"/>
  <c r="E112" i="25"/>
  <c r="AM23" i="25"/>
  <c r="E122" i="25"/>
  <c r="Y93" i="25"/>
  <c r="B117" i="25"/>
  <c r="Y83" i="25"/>
  <c r="B107" i="25"/>
  <c r="Y97" i="25"/>
  <c r="B121" i="25"/>
  <c r="N101" i="25"/>
  <c r="N100" i="25"/>
  <c r="N105" i="25"/>
  <c r="K101" i="25"/>
  <c r="K100" i="25"/>
  <c r="AS6" i="25"/>
  <c r="K105" i="25"/>
  <c r="AS18" i="25"/>
  <c r="K117" i="25"/>
  <c r="AS15" i="25"/>
  <c r="K114" i="25"/>
  <c r="Q100" i="25"/>
  <c r="Q101" i="25"/>
  <c r="Q105" i="25"/>
  <c r="AR9" i="25"/>
  <c r="J108" i="25"/>
  <c r="AR8" i="25"/>
  <c r="J107" i="25"/>
  <c r="D100" i="25"/>
  <c r="D101" i="25"/>
  <c r="D105" i="25"/>
  <c r="C101" i="25"/>
  <c r="C100" i="25"/>
  <c r="C105" i="25"/>
  <c r="AB47" i="25"/>
  <c r="AB43" i="25"/>
  <c r="AB39" i="25"/>
  <c r="AB35" i="25"/>
  <c r="AB46" i="25"/>
  <c r="AB41" i="25"/>
  <c r="AB36" i="25"/>
  <c r="AB50" i="25"/>
  <c r="AB45" i="25"/>
  <c r="AB40" i="25"/>
  <c r="AB34" i="25"/>
  <c r="AB42" i="25"/>
  <c r="AB44" i="25"/>
  <c r="AB49" i="25"/>
  <c r="AB38" i="25"/>
  <c r="AB48" i="25"/>
  <c r="AB37" i="25"/>
  <c r="AB33" i="25"/>
  <c r="Y86" i="25"/>
  <c r="B110" i="25"/>
  <c r="AS13" i="25"/>
  <c r="K112" i="25"/>
  <c r="AS23" i="25"/>
  <c r="K122" i="25"/>
  <c r="R121" i="25"/>
  <c r="O101" i="25"/>
  <c r="O100" i="25"/>
  <c r="O105" i="25"/>
  <c r="J101" i="25"/>
  <c r="J100" i="25"/>
  <c r="AR6" i="25"/>
  <c r="J105" i="25"/>
  <c r="AR11" i="25"/>
  <c r="J110" i="25"/>
  <c r="AR12" i="25"/>
  <c r="J111" i="25"/>
  <c r="AM19" i="25"/>
  <c r="E118" i="25"/>
  <c r="AM18" i="25"/>
  <c r="E117" i="25"/>
  <c r="AM8" i="25"/>
  <c r="E107" i="25"/>
  <c r="AM9" i="25"/>
  <c r="E108" i="25"/>
  <c r="E121" i="25"/>
  <c r="AM22" i="25"/>
  <c r="Y85" i="25"/>
  <c r="B109" i="25"/>
  <c r="Y96" i="25"/>
  <c r="B120" i="25"/>
  <c r="Y89" i="25"/>
  <c r="B113" i="25"/>
  <c r="Y94" i="25"/>
  <c r="B118" i="25"/>
  <c r="Y95" i="25"/>
  <c r="B119" i="25"/>
  <c r="G101" i="25"/>
  <c r="G100" i="25"/>
  <c r="G105" i="25"/>
  <c r="AS16" i="25"/>
  <c r="K115" i="25"/>
  <c r="AS20" i="25"/>
  <c r="K119" i="25"/>
  <c r="AS14" i="25"/>
  <c r="K113" i="25"/>
  <c r="AS11" i="25"/>
  <c r="K110" i="25"/>
  <c r="K120" i="25"/>
  <c r="AS21" i="25"/>
  <c r="S122" i="25"/>
  <c r="O22" i="25"/>
  <c r="I21" i="16" s="1"/>
  <c r="B196" i="16" s="1"/>
  <c r="O18" i="25"/>
  <c r="I17" i="16" s="1"/>
  <c r="B192" i="16" s="1"/>
  <c r="O17" i="25"/>
  <c r="I16" i="16" s="1"/>
  <c r="B191" i="16" s="1"/>
  <c r="O21" i="25"/>
  <c r="I20" i="16" s="1"/>
  <c r="B195" i="16" s="1"/>
  <c r="O14" i="25"/>
  <c r="I13" i="16" s="1"/>
  <c r="B188" i="16" s="1"/>
  <c r="O13" i="25"/>
  <c r="I12" i="16" s="1"/>
  <c r="B187" i="16" s="1"/>
  <c r="O10" i="25"/>
  <c r="I9" i="16" s="1"/>
  <c r="B184" i="16" s="1"/>
  <c r="O20" i="25"/>
  <c r="I19" i="16" s="1"/>
  <c r="B194" i="16" s="1"/>
  <c r="O8" i="25"/>
  <c r="I7" i="16" s="1"/>
  <c r="B182" i="16" s="1"/>
  <c r="O11" i="25"/>
  <c r="I10" i="16" s="1"/>
  <c r="B185" i="16" s="1"/>
  <c r="O15" i="25"/>
  <c r="I14" i="16" s="1"/>
  <c r="B189" i="16" s="1"/>
  <c r="O23" i="25"/>
  <c r="I22" i="16" s="1"/>
  <c r="B197" i="16" s="1"/>
  <c r="O19" i="25"/>
  <c r="I18" i="16" s="1"/>
  <c r="B193" i="16" s="1"/>
  <c r="O6" i="25"/>
  <c r="I5" i="16" s="1"/>
  <c r="O16" i="25"/>
  <c r="I15" i="16" s="1"/>
  <c r="B190" i="16" s="1"/>
  <c r="O7" i="25"/>
  <c r="I6" i="16" s="1"/>
  <c r="B181" i="16" s="1"/>
  <c r="O9" i="25"/>
  <c r="I8" i="16" s="1"/>
  <c r="B183" i="16" s="1"/>
  <c r="O12" i="25"/>
  <c r="I11" i="16" s="1"/>
  <c r="B186" i="16" s="1"/>
  <c r="O118" i="25"/>
  <c r="M100" i="25"/>
  <c r="M101" i="25"/>
  <c r="M105" i="25"/>
  <c r="AR21" i="25"/>
  <c r="J120" i="25"/>
  <c r="AR10" i="25"/>
  <c r="J109" i="25"/>
  <c r="AR23" i="25"/>
  <c r="J122" i="25"/>
  <c r="AR19" i="25"/>
  <c r="J118" i="25"/>
  <c r="AR20" i="25"/>
  <c r="J119" i="25"/>
  <c r="F101" i="25"/>
  <c r="F100" i="25"/>
  <c r="F105" i="25"/>
  <c r="I23" i="16" l="1"/>
  <c r="B180" i="16"/>
  <c r="B198" i="16" s="1"/>
  <c r="C180" i="16"/>
  <c r="N11" i="26"/>
  <c r="T132" i="26" s="1"/>
  <c r="N10" i="13"/>
  <c r="E44" i="13"/>
  <c r="D44" i="13"/>
  <c r="E32" i="13"/>
  <c r="D32" i="13"/>
  <c r="C184" i="16"/>
  <c r="D184" i="16" s="1"/>
  <c r="C196" i="16"/>
  <c r="D196" i="16" s="1"/>
  <c r="I39" i="16"/>
  <c r="P16" i="16"/>
  <c r="K39" i="16" s="1"/>
  <c r="O16" i="16"/>
  <c r="J39" i="16" s="1"/>
  <c r="E15" i="13"/>
  <c r="M15" i="13"/>
  <c r="O12" i="13"/>
  <c r="J35" i="13" s="1"/>
  <c r="I35" i="13"/>
  <c r="O9" i="13"/>
  <c r="J32" i="13" s="1"/>
  <c r="I32" i="13"/>
  <c r="N23" i="25"/>
  <c r="T144" i="25" s="1"/>
  <c r="N22" i="16"/>
  <c r="I33" i="16"/>
  <c r="O10" i="16"/>
  <c r="J33" i="16" s="1"/>
  <c r="P10" i="16"/>
  <c r="K33" i="16" s="1"/>
  <c r="N7" i="25"/>
  <c r="T128" i="25" s="1"/>
  <c r="N6" i="16"/>
  <c r="I42" i="16"/>
  <c r="P19" i="16"/>
  <c r="K42" i="16" s="1"/>
  <c r="O19" i="16"/>
  <c r="J42" i="16" s="1"/>
  <c r="M20" i="13"/>
  <c r="E20" i="13"/>
  <c r="C183" i="16"/>
  <c r="D183" i="16" s="1"/>
  <c r="E34" i="16"/>
  <c r="D34" i="16"/>
  <c r="C185" i="16"/>
  <c r="D185" i="16" s="1"/>
  <c r="C192" i="16"/>
  <c r="D192" i="16" s="1"/>
  <c r="D39" i="13"/>
  <c r="E39" i="13"/>
  <c r="M23" i="16"/>
  <c r="C182" i="16"/>
  <c r="D182" i="16" s="1"/>
  <c r="E29" i="16"/>
  <c r="D29" i="16"/>
  <c r="I41" i="16"/>
  <c r="P18" i="16"/>
  <c r="K41" i="16" s="1"/>
  <c r="O18" i="16"/>
  <c r="J41" i="16" s="1"/>
  <c r="M6" i="13"/>
  <c r="E6" i="13"/>
  <c r="I45" i="13"/>
  <c r="O22" i="13"/>
  <c r="O13" i="13"/>
  <c r="J36" i="13" s="1"/>
  <c r="I36" i="13"/>
  <c r="N7" i="26"/>
  <c r="T128" i="26" s="1"/>
  <c r="N6" i="13"/>
  <c r="I36" i="16"/>
  <c r="O13" i="16"/>
  <c r="J36" i="16" s="1"/>
  <c r="P13" i="16"/>
  <c r="K36" i="16" s="1"/>
  <c r="M7" i="13"/>
  <c r="E7" i="13"/>
  <c r="M11" i="13"/>
  <c r="E11" i="13"/>
  <c r="C188" i="16"/>
  <c r="D188" i="16" s="1"/>
  <c r="D39" i="16"/>
  <c r="E39" i="16"/>
  <c r="D44" i="16"/>
  <c r="E44" i="16"/>
  <c r="M16" i="26"/>
  <c r="X115" i="26"/>
  <c r="N21" i="26"/>
  <c r="T142" i="26" s="1"/>
  <c r="N20" i="13"/>
  <c r="E31" i="16"/>
  <c r="D31" i="16"/>
  <c r="E45" i="16"/>
  <c r="D45" i="16"/>
  <c r="E33" i="16"/>
  <c r="D33" i="16"/>
  <c r="D45" i="13"/>
  <c r="E45" i="13"/>
  <c r="D38" i="16"/>
  <c r="E38" i="16"/>
  <c r="D30" i="16"/>
  <c r="D46" i="16" s="1"/>
  <c r="E30" i="16"/>
  <c r="N15" i="25"/>
  <c r="T136" i="25" s="1"/>
  <c r="N14" i="16"/>
  <c r="N8" i="26"/>
  <c r="T129" i="26" s="1"/>
  <c r="N7" i="13"/>
  <c r="M12" i="26"/>
  <c r="X111" i="26"/>
  <c r="E37" i="16"/>
  <c r="D37" i="16"/>
  <c r="C195" i="16"/>
  <c r="D195" i="16" s="1"/>
  <c r="C191" i="16"/>
  <c r="D191" i="16" s="1"/>
  <c r="C187" i="16"/>
  <c r="D187" i="16" s="1"/>
  <c r="E41" i="16"/>
  <c r="D41" i="16"/>
  <c r="D42" i="16"/>
  <c r="E42" i="16"/>
  <c r="I35" i="16"/>
  <c r="O12" i="16"/>
  <c r="J35" i="16" s="1"/>
  <c r="P12" i="16"/>
  <c r="K35" i="16" s="1"/>
  <c r="M19" i="13"/>
  <c r="E19" i="13"/>
  <c r="I37" i="13"/>
  <c r="O14" i="13"/>
  <c r="J37" i="13" s="1"/>
  <c r="N9" i="25"/>
  <c r="T130" i="25" s="1"/>
  <c r="N8" i="16"/>
  <c r="I34" i="16"/>
  <c r="P11" i="16"/>
  <c r="K34" i="16" s="1"/>
  <c r="O11" i="16"/>
  <c r="J34" i="16" s="1"/>
  <c r="I32" i="16"/>
  <c r="P9" i="16"/>
  <c r="K32" i="16" s="1"/>
  <c r="O9" i="16"/>
  <c r="J32" i="16" s="1"/>
  <c r="M18" i="13"/>
  <c r="E18" i="13"/>
  <c r="I40" i="13"/>
  <c r="O17" i="13"/>
  <c r="J40" i="13" s="1"/>
  <c r="C186" i="16"/>
  <c r="D186" i="16" s="1"/>
  <c r="E37" i="13"/>
  <c r="D37" i="13"/>
  <c r="C190" i="16"/>
  <c r="D190" i="16" s="1"/>
  <c r="C181" i="16"/>
  <c r="D181" i="16" s="1"/>
  <c r="I38" i="16"/>
  <c r="P15" i="16"/>
  <c r="K38" i="16" s="1"/>
  <c r="O15" i="16"/>
  <c r="J38" i="16" s="1"/>
  <c r="E10" i="13"/>
  <c r="M10" i="13"/>
  <c r="M8" i="13"/>
  <c r="E8" i="13"/>
  <c r="E23" i="13" s="1"/>
  <c r="C23" i="13"/>
  <c r="E28" i="13"/>
  <c r="D28" i="13"/>
  <c r="I44" i="13"/>
  <c r="O21" i="13"/>
  <c r="I28" i="16"/>
  <c r="P5" i="16"/>
  <c r="O5" i="16"/>
  <c r="N9" i="26"/>
  <c r="T130" i="26" s="1"/>
  <c r="N8" i="13"/>
  <c r="N21" i="25"/>
  <c r="T142" i="25" s="1"/>
  <c r="N20" i="16"/>
  <c r="N23" i="16" s="1"/>
  <c r="I46" i="16" s="1"/>
  <c r="N22" i="25"/>
  <c r="T143" i="25" s="1"/>
  <c r="N21" i="16"/>
  <c r="I30" i="16"/>
  <c r="P7" i="16"/>
  <c r="K30" i="16" s="1"/>
  <c r="O7" i="16"/>
  <c r="J30" i="16" s="1"/>
  <c r="I39" i="13"/>
  <c r="O16" i="13"/>
  <c r="J39" i="13" s="1"/>
  <c r="C189" i="16"/>
  <c r="D189" i="16" s="1"/>
  <c r="D43" i="16"/>
  <c r="E43" i="16"/>
  <c r="D35" i="13"/>
  <c r="E35" i="13"/>
  <c r="D36" i="16"/>
  <c r="E36" i="16"/>
  <c r="E35" i="16"/>
  <c r="D35" i="16"/>
  <c r="E32" i="16"/>
  <c r="D32" i="16"/>
  <c r="C193" i="16"/>
  <c r="D193" i="16" s="1"/>
  <c r="C194" i="16"/>
  <c r="D194" i="16" s="1"/>
  <c r="X119" i="26"/>
  <c r="M20" i="26"/>
  <c r="N18" i="25"/>
  <c r="T139" i="25" s="1"/>
  <c r="N17" i="16"/>
  <c r="X118" i="26"/>
  <c r="M19" i="26"/>
  <c r="E36" i="13"/>
  <c r="D36" i="13"/>
  <c r="C197" i="16"/>
  <c r="D197" i="16" s="1"/>
  <c r="E40" i="13"/>
  <c r="D40" i="13"/>
  <c r="D40" i="16"/>
  <c r="E40" i="16"/>
  <c r="M23" i="13"/>
  <c r="O21" i="26"/>
  <c r="I20" i="13" s="1"/>
  <c r="B195" i="13" s="1"/>
  <c r="O14" i="26"/>
  <c r="I13" i="13" s="1"/>
  <c r="O7" i="26"/>
  <c r="I6" i="13" s="1"/>
  <c r="B181" i="13" s="1"/>
  <c r="O22" i="26"/>
  <c r="I21" i="13" s="1"/>
  <c r="P21" i="13" s="1"/>
  <c r="K44" i="13" s="1"/>
  <c r="O6" i="26"/>
  <c r="I5" i="13" s="1"/>
  <c r="O15" i="26"/>
  <c r="I14" i="13" s="1"/>
  <c r="P14" i="13" s="1"/>
  <c r="K37" i="13" s="1"/>
  <c r="O11" i="26"/>
  <c r="I10" i="13" s="1"/>
  <c r="B185" i="13" s="1"/>
  <c r="O19" i="26"/>
  <c r="I18" i="13" s="1"/>
  <c r="B193" i="13" s="1"/>
  <c r="O20" i="26"/>
  <c r="I19" i="13" s="1"/>
  <c r="B194" i="13" s="1"/>
  <c r="O18" i="26"/>
  <c r="I17" i="13" s="1"/>
  <c r="P17" i="13" s="1"/>
  <c r="K40" i="13" s="1"/>
  <c r="O23" i="26"/>
  <c r="I22" i="13" s="1"/>
  <c r="O17" i="26"/>
  <c r="I16" i="13" s="1"/>
  <c r="O10" i="26"/>
  <c r="I9" i="13" s="1"/>
  <c r="O12" i="26"/>
  <c r="I11" i="13" s="1"/>
  <c r="B186" i="13" s="1"/>
  <c r="O9" i="26"/>
  <c r="I8" i="13" s="1"/>
  <c r="B183" i="13" s="1"/>
  <c r="O13" i="26"/>
  <c r="I12" i="13" s="1"/>
  <c r="O16" i="26"/>
  <c r="I15" i="13" s="1"/>
  <c r="B190" i="13" s="1"/>
  <c r="O8" i="26"/>
  <c r="I7" i="13" s="1"/>
  <c r="B182" i="13" s="1"/>
  <c r="X105" i="26"/>
  <c r="J24" i="26"/>
  <c r="M6" i="26"/>
  <c r="N5" i="13" s="1"/>
  <c r="Y61" i="26"/>
  <c r="Y72" i="26"/>
  <c r="Y71" i="26"/>
  <c r="Y70" i="26"/>
  <c r="Y75" i="26"/>
  <c r="Y73" i="26"/>
  <c r="Y74" i="26"/>
  <c r="Y67" i="26"/>
  <c r="Y66" i="26"/>
  <c r="Y59" i="26"/>
  <c r="Y63" i="26"/>
  <c r="Y69" i="26"/>
  <c r="Y68" i="26"/>
  <c r="Y62" i="26"/>
  <c r="Y60" i="26"/>
  <c r="Y64" i="26"/>
  <c r="Y65" i="26"/>
  <c r="Y76" i="26"/>
  <c r="T95" i="25"/>
  <c r="T84" i="25"/>
  <c r="T89" i="25"/>
  <c r="T86" i="25"/>
  <c r="AA75" i="25"/>
  <c r="AA71" i="25"/>
  <c r="T87" i="25"/>
  <c r="T83" i="25"/>
  <c r="T81" i="25"/>
  <c r="T97" i="25"/>
  <c r="T94" i="25"/>
  <c r="T88" i="25"/>
  <c r="T91" i="25"/>
  <c r="T85" i="25"/>
  <c r="T82" i="25"/>
  <c r="T98" i="25"/>
  <c r="AA63" i="25"/>
  <c r="AA62" i="25"/>
  <c r="T96" i="25"/>
  <c r="T92" i="25"/>
  <c r="T93" i="25"/>
  <c r="AE7" i="25"/>
  <c r="AE23" i="25"/>
  <c r="AE21" i="25"/>
  <c r="AH27" i="25"/>
  <c r="AA61" i="25"/>
  <c r="T111" i="25"/>
  <c r="M123" i="25"/>
  <c r="AE16" i="25"/>
  <c r="AE10" i="25"/>
  <c r="AE17" i="25"/>
  <c r="T110" i="25"/>
  <c r="D123" i="25"/>
  <c r="T117" i="25"/>
  <c r="R123" i="25"/>
  <c r="U81" i="25" a="1"/>
  <c r="T106" i="25"/>
  <c r="AE12" i="25"/>
  <c r="O24" i="25"/>
  <c r="AE6" i="25"/>
  <c r="AE11" i="25"/>
  <c r="AE13" i="25"/>
  <c r="AE18" i="25"/>
  <c r="G123" i="25"/>
  <c r="T119" i="25"/>
  <c r="T113" i="25"/>
  <c r="T109" i="25"/>
  <c r="J123" i="25"/>
  <c r="O123" i="25"/>
  <c r="K123" i="25"/>
  <c r="N123" i="25"/>
  <c r="AA67" i="25"/>
  <c r="AA64" i="25"/>
  <c r="AA69" i="25"/>
  <c r="AA70" i="25"/>
  <c r="H123" i="25"/>
  <c r="T108" i="25"/>
  <c r="AE20" i="25"/>
  <c r="T118" i="25"/>
  <c r="T120" i="25"/>
  <c r="S123" i="25"/>
  <c r="T112" i="25"/>
  <c r="AA59" i="25"/>
  <c r="L123" i="25"/>
  <c r="F123" i="25"/>
  <c r="AE15" i="25"/>
  <c r="C123" i="25"/>
  <c r="Q123" i="25"/>
  <c r="T121" i="25"/>
  <c r="M24" i="25"/>
  <c r="N24" i="25" s="1"/>
  <c r="N6" i="25"/>
  <c r="T127" i="25" s="1"/>
  <c r="B145" i="25" s="1" a="1"/>
  <c r="T115" i="25"/>
  <c r="T116" i="25"/>
  <c r="AA66" i="25"/>
  <c r="I123" i="25"/>
  <c r="AA51" i="25"/>
  <c r="AE9" i="25"/>
  <c r="AE19" i="25"/>
  <c r="AE8" i="25"/>
  <c r="AE14" i="25"/>
  <c r="AE22" i="25"/>
  <c r="T107" i="25"/>
  <c r="E123" i="25"/>
  <c r="T114" i="25"/>
  <c r="T123" i="25"/>
  <c r="T105" i="25"/>
  <c r="B123" i="25"/>
  <c r="AA68" i="25"/>
  <c r="AA76" i="25"/>
  <c r="AA72" i="25"/>
  <c r="AA73" i="25"/>
  <c r="AA74" i="25"/>
  <c r="P123" i="25"/>
  <c r="T122" i="25"/>
  <c r="F192" i="13" l="1"/>
  <c r="F189" i="13"/>
  <c r="F196" i="13"/>
  <c r="B197" i="13"/>
  <c r="C197" i="13"/>
  <c r="D197" i="13" s="1"/>
  <c r="F182" i="16"/>
  <c r="I44" i="16"/>
  <c r="O21" i="16"/>
  <c r="J44" i="16" s="1"/>
  <c r="P21" i="16"/>
  <c r="K44" i="16" s="1"/>
  <c r="P8" i="13"/>
  <c r="K31" i="13" s="1"/>
  <c r="O8" i="13"/>
  <c r="J31" i="13" s="1"/>
  <c r="I31" i="13"/>
  <c r="C183" i="13"/>
  <c r="D183" i="13" s="1"/>
  <c r="D33" i="13"/>
  <c r="E33" i="13"/>
  <c r="E141" i="13"/>
  <c r="F40" i="13"/>
  <c r="E90" i="13" s="1"/>
  <c r="E192" i="13"/>
  <c r="F186" i="16"/>
  <c r="E42" i="13"/>
  <c r="D42" i="13"/>
  <c r="F187" i="16"/>
  <c r="I43" i="13"/>
  <c r="P20" i="13"/>
  <c r="K43" i="13" s="1"/>
  <c r="O20" i="13"/>
  <c r="F188" i="16"/>
  <c r="E188" i="16"/>
  <c r="E137" i="16"/>
  <c r="F36" i="16"/>
  <c r="E86" i="16" s="1"/>
  <c r="E146" i="13"/>
  <c r="E197" i="13"/>
  <c r="F45" i="13"/>
  <c r="E95" i="13" s="1"/>
  <c r="F193" i="16"/>
  <c r="I29" i="16"/>
  <c r="O41" i="16" s="1"/>
  <c r="O6" i="16"/>
  <c r="J29" i="16" s="1"/>
  <c r="P6" i="16"/>
  <c r="K29" i="16" s="1"/>
  <c r="G33" i="16"/>
  <c r="E133" i="13"/>
  <c r="E184" i="13"/>
  <c r="F32" i="13"/>
  <c r="E82" i="13" s="1"/>
  <c r="E136" i="13"/>
  <c r="E187" i="13"/>
  <c r="F35" i="13"/>
  <c r="E85" i="13" s="1"/>
  <c r="C190" i="13"/>
  <c r="D190" i="13" s="1"/>
  <c r="F39" i="16"/>
  <c r="E89" i="16" s="1"/>
  <c r="E191" i="16"/>
  <c r="E140" i="16"/>
  <c r="B192" i="13"/>
  <c r="C192" i="13"/>
  <c r="D192" i="13" s="1"/>
  <c r="B189" i="13"/>
  <c r="C189" i="13"/>
  <c r="D189" i="13" s="1"/>
  <c r="B188" i="13"/>
  <c r="C188" i="13"/>
  <c r="D188" i="13" s="1"/>
  <c r="I40" i="16"/>
  <c r="O17" i="16"/>
  <c r="J40" i="16" s="1"/>
  <c r="P17" i="16"/>
  <c r="K40" i="16" s="1"/>
  <c r="K28" i="16"/>
  <c r="C185" i="13"/>
  <c r="D185" i="13" s="1"/>
  <c r="F190" i="16"/>
  <c r="C193" i="13"/>
  <c r="D193" i="13" s="1"/>
  <c r="E184" i="16"/>
  <c r="E133" i="16"/>
  <c r="F32" i="16"/>
  <c r="E82" i="16" s="1"/>
  <c r="G37" i="13"/>
  <c r="G35" i="16"/>
  <c r="I37" i="16"/>
  <c r="O14" i="16"/>
  <c r="J37" i="16" s="1"/>
  <c r="P14" i="16"/>
  <c r="K37" i="16" s="1"/>
  <c r="C182" i="13"/>
  <c r="D182" i="13" s="1"/>
  <c r="I29" i="13"/>
  <c r="P6" i="13"/>
  <c r="K29" i="13" s="1"/>
  <c r="O6" i="13"/>
  <c r="J29" i="13" s="1"/>
  <c r="C181" i="13"/>
  <c r="F41" i="16"/>
  <c r="E91" i="16" s="1"/>
  <c r="E193" i="16"/>
  <c r="E142" i="16"/>
  <c r="C195" i="13"/>
  <c r="D195" i="13" s="1"/>
  <c r="F194" i="16"/>
  <c r="F33" i="16"/>
  <c r="E83" i="16" s="1"/>
  <c r="E134" i="16"/>
  <c r="E185" i="16"/>
  <c r="G32" i="13"/>
  <c r="G39" i="16"/>
  <c r="C198" i="16"/>
  <c r="D180" i="16"/>
  <c r="P5" i="13"/>
  <c r="O5" i="13"/>
  <c r="I28" i="13"/>
  <c r="B184" i="13"/>
  <c r="C184" i="13"/>
  <c r="D184" i="13" s="1"/>
  <c r="I23" i="13"/>
  <c r="B180" i="13"/>
  <c r="C180" i="13"/>
  <c r="G39" i="13"/>
  <c r="E140" i="13"/>
  <c r="E191" i="13"/>
  <c r="F39" i="13"/>
  <c r="E89" i="13" s="1"/>
  <c r="I43" i="16"/>
  <c r="O20" i="16"/>
  <c r="J43" i="16" s="1"/>
  <c r="P20" i="16"/>
  <c r="K43" i="16" s="1"/>
  <c r="J28" i="16"/>
  <c r="P33" i="16" s="1"/>
  <c r="E180" i="16"/>
  <c r="E129" i="16"/>
  <c r="F28" i="16"/>
  <c r="J44" i="13"/>
  <c r="E190" i="16"/>
  <c r="E139" i="16"/>
  <c r="F38" i="16"/>
  <c r="E88" i="16" s="1"/>
  <c r="G40" i="13"/>
  <c r="E41" i="13"/>
  <c r="D41" i="13"/>
  <c r="G32" i="16"/>
  <c r="G34" i="16"/>
  <c r="E186" i="16"/>
  <c r="E135" i="16"/>
  <c r="F34" i="16"/>
  <c r="E84" i="16" s="1"/>
  <c r="E138" i="13"/>
  <c r="F37" i="13"/>
  <c r="E87" i="13" s="1"/>
  <c r="E189" i="13"/>
  <c r="C194" i="13"/>
  <c r="D194" i="13" s="1"/>
  <c r="N12" i="26"/>
  <c r="T133" i="26" s="1"/>
  <c r="N11" i="13"/>
  <c r="C186" i="13"/>
  <c r="D186" i="13" s="1"/>
  <c r="D30" i="13"/>
  <c r="E30" i="13"/>
  <c r="G36" i="16"/>
  <c r="P13" i="13"/>
  <c r="K36" i="13" s="1"/>
  <c r="J45" i="13"/>
  <c r="D29" i="13"/>
  <c r="D46" i="13" s="1"/>
  <c r="E29" i="13"/>
  <c r="E43" i="13"/>
  <c r="D43" i="13"/>
  <c r="F185" i="16"/>
  <c r="Q33" i="16"/>
  <c r="P9" i="13"/>
  <c r="K32" i="13" s="1"/>
  <c r="G35" i="13"/>
  <c r="F191" i="16"/>
  <c r="B187" i="13"/>
  <c r="C187" i="13"/>
  <c r="D187" i="13" s="1"/>
  <c r="B191" i="13"/>
  <c r="C191" i="13"/>
  <c r="D191" i="13" s="1"/>
  <c r="B196" i="13"/>
  <c r="C196" i="13"/>
  <c r="D196" i="13" s="1"/>
  <c r="N19" i="26"/>
  <c r="T140" i="26" s="1"/>
  <c r="N18" i="13"/>
  <c r="N20" i="26"/>
  <c r="T141" i="26" s="1"/>
  <c r="N19" i="13"/>
  <c r="P16" i="13"/>
  <c r="K39" i="13" s="1"/>
  <c r="G30" i="16"/>
  <c r="E182" i="16"/>
  <c r="E131" i="16"/>
  <c r="F30" i="16"/>
  <c r="E80" i="16" s="1"/>
  <c r="E145" i="13"/>
  <c r="E196" i="13"/>
  <c r="F44" i="13"/>
  <c r="E94" i="13" s="1"/>
  <c r="D31" i="13"/>
  <c r="E31" i="13"/>
  <c r="G38" i="16"/>
  <c r="Q32" i="16"/>
  <c r="F184" i="16"/>
  <c r="I31" i="16"/>
  <c r="O38" i="16" s="1"/>
  <c r="O8" i="16"/>
  <c r="J31" i="16" s="1"/>
  <c r="P42" i="16" s="1"/>
  <c r="P8" i="16"/>
  <c r="K31" i="16" s="1"/>
  <c r="F35" i="16"/>
  <c r="E85" i="16" s="1"/>
  <c r="E187" i="16"/>
  <c r="E136" i="16"/>
  <c r="O7" i="13"/>
  <c r="J30" i="13" s="1"/>
  <c r="G30" i="13" s="1"/>
  <c r="P7" i="13"/>
  <c r="K30" i="13" s="1"/>
  <c r="I30" i="13"/>
  <c r="N16" i="26"/>
  <c r="T137" i="26" s="1"/>
  <c r="N15" i="13"/>
  <c r="D34" i="13"/>
  <c r="E34" i="13"/>
  <c r="E137" i="13"/>
  <c r="F36" i="13"/>
  <c r="E86" i="13" s="1"/>
  <c r="E188" i="13"/>
  <c r="G36" i="13"/>
  <c r="P22" i="13"/>
  <c r="K45" i="13" s="1"/>
  <c r="G41" i="16"/>
  <c r="P41" i="16"/>
  <c r="G42" i="16"/>
  <c r="E194" i="16"/>
  <c r="E143" i="16"/>
  <c r="F42" i="16"/>
  <c r="E92" i="16" s="1"/>
  <c r="I45" i="16"/>
  <c r="P22" i="16"/>
  <c r="K45" i="16" s="1"/>
  <c r="O22" i="16"/>
  <c r="J45" i="16" s="1"/>
  <c r="G45" i="16" s="1"/>
  <c r="P12" i="13"/>
  <c r="K35" i="13" s="1"/>
  <c r="D38" i="13"/>
  <c r="E38" i="13"/>
  <c r="I33" i="13"/>
  <c r="P10" i="13"/>
  <c r="K33" i="13" s="1"/>
  <c r="O10" i="13"/>
  <c r="J33" i="13" s="1"/>
  <c r="AE13" i="26"/>
  <c r="AE17" i="26"/>
  <c r="AE19" i="26"/>
  <c r="AE22" i="26"/>
  <c r="AE9" i="26"/>
  <c r="AE23" i="26"/>
  <c r="AE11" i="26"/>
  <c r="AE7" i="26"/>
  <c r="M24" i="26"/>
  <c r="N24" i="26" s="1"/>
  <c r="N6" i="26"/>
  <c r="T127" i="26" s="1"/>
  <c r="AE8" i="26"/>
  <c r="AE12" i="26"/>
  <c r="AE18" i="26"/>
  <c r="AE15" i="26"/>
  <c r="AE14" i="26"/>
  <c r="AE16" i="26"/>
  <c r="AE10" i="26"/>
  <c r="AE20" i="26"/>
  <c r="O24" i="26"/>
  <c r="AE6" i="26"/>
  <c r="AE21" i="26"/>
  <c r="U105" i="25" a="1"/>
  <c r="U109" i="25" s="1"/>
  <c r="V109" i="25" s="1"/>
  <c r="P10" i="25" s="1"/>
  <c r="K9" i="16" s="1"/>
  <c r="R145" i="25"/>
  <c r="N145" i="25"/>
  <c r="J145" i="25"/>
  <c r="F145" i="25"/>
  <c r="B145" i="25"/>
  <c r="Q145" i="25"/>
  <c r="M145" i="25"/>
  <c r="I145" i="25"/>
  <c r="E145" i="25"/>
  <c r="O145" i="25"/>
  <c r="G145" i="25"/>
  <c r="L145" i="25"/>
  <c r="D145" i="25"/>
  <c r="P145" i="25"/>
  <c r="K145" i="25"/>
  <c r="S145" i="25"/>
  <c r="H145" i="25"/>
  <c r="C145" i="25"/>
  <c r="U95" i="25"/>
  <c r="U91" i="25"/>
  <c r="U87" i="25"/>
  <c r="U83" i="25"/>
  <c r="U98" i="25"/>
  <c r="U94" i="25"/>
  <c r="U90" i="25"/>
  <c r="U86" i="25"/>
  <c r="U82" i="25"/>
  <c r="U97" i="25"/>
  <c r="U89" i="25"/>
  <c r="U81" i="25"/>
  <c r="U96" i="25"/>
  <c r="U88" i="25"/>
  <c r="U93" i="25"/>
  <c r="U92" i="25"/>
  <c r="U85" i="25"/>
  <c r="U84" i="25"/>
  <c r="AE25" i="25"/>
  <c r="AL27" i="25" s="1"/>
  <c r="AM27" i="25"/>
  <c r="AN27" i="25" s="1"/>
  <c r="F185" i="13" l="1"/>
  <c r="F187" i="13"/>
  <c r="O45" i="16"/>
  <c r="F45" i="16"/>
  <c r="E95" i="16" s="1"/>
  <c r="E197" i="16"/>
  <c r="E146" i="16"/>
  <c r="G33" i="13"/>
  <c r="E134" i="13"/>
  <c r="E185" i="13"/>
  <c r="F33" i="13"/>
  <c r="E83" i="13" s="1"/>
  <c r="E131" i="13"/>
  <c r="F30" i="13"/>
  <c r="E80" i="13" s="1"/>
  <c r="E182" i="13"/>
  <c r="O35" i="16"/>
  <c r="O30" i="16"/>
  <c r="Q43" i="16"/>
  <c r="F195" i="16"/>
  <c r="O43" i="16"/>
  <c r="F43" i="16"/>
  <c r="E93" i="16" s="1"/>
  <c r="E195" i="16"/>
  <c r="E144" i="16"/>
  <c r="B198" i="13"/>
  <c r="E129" i="13"/>
  <c r="F28" i="13"/>
  <c r="E180" i="13"/>
  <c r="K28" i="13"/>
  <c r="Q35" i="13" s="1"/>
  <c r="P39" i="16"/>
  <c r="G29" i="13"/>
  <c r="E130" i="13"/>
  <c r="F29" i="13"/>
  <c r="E79" i="13" s="1"/>
  <c r="E181" i="13"/>
  <c r="G37" i="16"/>
  <c r="P37" i="16"/>
  <c r="Q28" i="16"/>
  <c r="F180" i="16"/>
  <c r="P40" i="16"/>
  <c r="G40" i="16"/>
  <c r="O39" i="16"/>
  <c r="Q29" i="16"/>
  <c r="F181" i="16"/>
  <c r="Q36" i="16"/>
  <c r="E132" i="13"/>
  <c r="E183" i="13"/>
  <c r="F31" i="13"/>
  <c r="E81" i="13" s="1"/>
  <c r="F183" i="13"/>
  <c r="P44" i="16"/>
  <c r="G44" i="16"/>
  <c r="F197" i="16"/>
  <c r="Q45" i="16"/>
  <c r="F197" i="13"/>
  <c r="F182" i="13"/>
  <c r="F183" i="16"/>
  <c r="Q31" i="16"/>
  <c r="O31" i="16"/>
  <c r="F31" i="16"/>
  <c r="E81" i="16" s="1"/>
  <c r="E183" i="16"/>
  <c r="E132" i="16"/>
  <c r="P38" i="16"/>
  <c r="P30" i="16"/>
  <c r="O18" i="13"/>
  <c r="J41" i="13" s="1"/>
  <c r="I41" i="13"/>
  <c r="P18" i="13"/>
  <c r="K41" i="13" s="1"/>
  <c r="P36" i="16"/>
  <c r="P11" i="13"/>
  <c r="K34" i="13" s="1"/>
  <c r="O11" i="13"/>
  <c r="J34" i="13" s="1"/>
  <c r="I34" i="13"/>
  <c r="O34" i="16"/>
  <c r="P34" i="16"/>
  <c r="G44" i="13"/>
  <c r="N23" i="13"/>
  <c r="I46" i="13" s="1"/>
  <c r="Q42" i="16"/>
  <c r="F181" i="13"/>
  <c r="O37" i="16"/>
  <c r="F37" i="16"/>
  <c r="E87" i="16" s="1"/>
  <c r="E189" i="16"/>
  <c r="E138" i="16"/>
  <c r="Q38" i="16"/>
  <c r="E192" i="16"/>
  <c r="E141" i="16"/>
  <c r="F40" i="16"/>
  <c r="E90" i="16" s="1"/>
  <c r="O40" i="16"/>
  <c r="G29" i="16"/>
  <c r="P29" i="16"/>
  <c r="Q41" i="16"/>
  <c r="G43" i="13"/>
  <c r="J43" i="13"/>
  <c r="E144" i="13"/>
  <c r="F43" i="13"/>
  <c r="E93" i="13" s="1"/>
  <c r="E195" i="13"/>
  <c r="Q44" i="16"/>
  <c r="F196" i="16"/>
  <c r="E196" i="16"/>
  <c r="E145" i="16"/>
  <c r="F44" i="16"/>
  <c r="E94" i="16" s="1"/>
  <c r="O44" i="16"/>
  <c r="Q9" i="16"/>
  <c r="L32" i="16" s="1"/>
  <c r="B133" i="16"/>
  <c r="C133" i="16"/>
  <c r="D133" i="16" s="1"/>
  <c r="B145" i="26" a="1"/>
  <c r="B145" i="26" s="1"/>
  <c r="O42" i="16"/>
  <c r="P15" i="13"/>
  <c r="K38" i="13" s="1"/>
  <c r="Q45" i="13" s="1"/>
  <c r="I38" i="13"/>
  <c r="O35" i="13" s="1"/>
  <c r="O15" i="13"/>
  <c r="J38" i="13" s="1"/>
  <c r="F191" i="13"/>
  <c r="Q39" i="16"/>
  <c r="F184" i="13"/>
  <c r="G45" i="13"/>
  <c r="E78" i="16"/>
  <c r="E96" i="16" s="1"/>
  <c r="F46" i="16"/>
  <c r="O23" i="16"/>
  <c r="G43" i="16"/>
  <c r="P43" i="16"/>
  <c r="J28" i="13"/>
  <c r="F189" i="16"/>
  <c r="Q37" i="16"/>
  <c r="O40" i="13"/>
  <c r="G31" i="16"/>
  <c r="P31" i="16"/>
  <c r="P19" i="13"/>
  <c r="K42" i="13" s="1"/>
  <c r="Q36" i="13" s="1"/>
  <c r="O19" i="13"/>
  <c r="J42" i="13" s="1"/>
  <c r="I42" i="13"/>
  <c r="F188" i="13"/>
  <c r="P32" i="16"/>
  <c r="O28" i="16"/>
  <c r="P45" i="16"/>
  <c r="G28" i="16"/>
  <c r="P28" i="16"/>
  <c r="O39" i="13"/>
  <c r="C198" i="13"/>
  <c r="O33" i="16"/>
  <c r="P35" i="16"/>
  <c r="O32" i="16"/>
  <c r="P23" i="16"/>
  <c r="Q40" i="16"/>
  <c r="F192" i="16"/>
  <c r="O29" i="16"/>
  <c r="F29" i="16"/>
  <c r="E79" i="16" s="1"/>
  <c r="E181" i="16"/>
  <c r="E198" i="16" s="1"/>
  <c r="E130" i="16"/>
  <c r="E147" i="16" s="1"/>
  <c r="O36" i="16"/>
  <c r="F195" i="13"/>
  <c r="Q35" i="16"/>
  <c r="Q34" i="16"/>
  <c r="G31" i="13"/>
  <c r="Q30" i="16"/>
  <c r="R145" i="26"/>
  <c r="E145" i="26"/>
  <c r="K145" i="26"/>
  <c r="O145" i="26"/>
  <c r="Q145" i="26"/>
  <c r="L145" i="26"/>
  <c r="C145" i="26"/>
  <c r="J145" i="26"/>
  <c r="M145" i="26"/>
  <c r="D145" i="26"/>
  <c r="H145" i="26"/>
  <c r="F145" i="26"/>
  <c r="I145" i="26"/>
  <c r="AE25" i="26"/>
  <c r="U118" i="25"/>
  <c r="V118" i="25" s="1"/>
  <c r="P19" i="25" s="1"/>
  <c r="K18" i="16" s="1"/>
  <c r="U119" i="25"/>
  <c r="V119" i="25" s="1"/>
  <c r="P20" i="25" s="1"/>
  <c r="K19" i="16" s="1"/>
  <c r="U108" i="25"/>
  <c r="V108" i="25" s="1"/>
  <c r="P9" i="25" s="1"/>
  <c r="U113" i="25"/>
  <c r="V113" i="25" s="1"/>
  <c r="P14" i="25" s="1"/>
  <c r="U117" i="25"/>
  <c r="V117" i="25" s="1"/>
  <c r="P18" i="25" s="1"/>
  <c r="K17" i="16" s="1"/>
  <c r="U110" i="25"/>
  <c r="V110" i="25" s="1"/>
  <c r="P11" i="25" s="1"/>
  <c r="K10" i="16" s="1"/>
  <c r="U114" i="25"/>
  <c r="V114" i="25" s="1"/>
  <c r="P15" i="25" s="1"/>
  <c r="U120" i="25"/>
  <c r="V120" i="25" s="1"/>
  <c r="P21" i="25" s="1"/>
  <c r="U121" i="25"/>
  <c r="V121" i="25" s="1"/>
  <c r="P22" i="25" s="1"/>
  <c r="K21" i="16" s="1"/>
  <c r="U107" i="25"/>
  <c r="V107" i="25" s="1"/>
  <c r="P8" i="25" s="1"/>
  <c r="U106" i="25"/>
  <c r="V106" i="25" s="1"/>
  <c r="P7" i="25" s="1"/>
  <c r="K6" i="16" s="1"/>
  <c r="U116" i="25"/>
  <c r="V116" i="25" s="1"/>
  <c r="P17" i="25" s="1"/>
  <c r="K16" i="16" s="1"/>
  <c r="U115" i="25"/>
  <c r="V115" i="25" s="1"/>
  <c r="P16" i="25" s="1"/>
  <c r="U111" i="25"/>
  <c r="V111" i="25" s="1"/>
  <c r="P12" i="25" s="1"/>
  <c r="U122" i="25"/>
  <c r="V122" i="25" s="1"/>
  <c r="P23" i="25" s="1"/>
  <c r="U105" i="25"/>
  <c r="V105" i="25" s="1"/>
  <c r="U112" i="25"/>
  <c r="V112" i="25" s="1"/>
  <c r="P13" i="25" s="1"/>
  <c r="K12" i="16" s="1"/>
  <c r="AC20" i="25"/>
  <c r="AB71" i="25"/>
  <c r="W93" i="25"/>
  <c r="V93" i="25"/>
  <c r="AB67" i="25"/>
  <c r="W89" i="25"/>
  <c r="V89" i="25"/>
  <c r="AB65" i="25"/>
  <c r="W87" i="25"/>
  <c r="V87" i="25"/>
  <c r="L129" i="25"/>
  <c r="L132" i="25"/>
  <c r="L138" i="25"/>
  <c r="L142" i="25"/>
  <c r="L134" i="25"/>
  <c r="L130" i="25"/>
  <c r="L137" i="25"/>
  <c r="L136" i="25"/>
  <c r="L143" i="25"/>
  <c r="L144" i="25"/>
  <c r="L128" i="25"/>
  <c r="L135" i="25"/>
  <c r="L139" i="25"/>
  <c r="L141" i="25"/>
  <c r="L133" i="25"/>
  <c r="L140" i="25"/>
  <c r="L131" i="25"/>
  <c r="L127" i="25"/>
  <c r="I135" i="25"/>
  <c r="I132" i="25"/>
  <c r="I143" i="25"/>
  <c r="I133" i="25"/>
  <c r="I141" i="25"/>
  <c r="I134" i="25"/>
  <c r="I129" i="25"/>
  <c r="I140" i="25"/>
  <c r="I130" i="25"/>
  <c r="I137" i="25"/>
  <c r="I144" i="25"/>
  <c r="I142" i="25"/>
  <c r="I138" i="25"/>
  <c r="I139" i="25"/>
  <c r="I128" i="25"/>
  <c r="I136" i="25"/>
  <c r="I131" i="25"/>
  <c r="I127" i="25"/>
  <c r="AB62" i="25"/>
  <c r="V84" i="25"/>
  <c r="W84" i="25"/>
  <c r="AB66" i="25"/>
  <c r="V88" i="25"/>
  <c r="W88" i="25"/>
  <c r="AB75" i="25"/>
  <c r="V97" i="25"/>
  <c r="W97" i="25"/>
  <c r="AB72" i="25"/>
  <c r="W94" i="25"/>
  <c r="V94" i="25"/>
  <c r="AB69" i="25"/>
  <c r="W91" i="25"/>
  <c r="V91" i="25"/>
  <c r="J141" i="25"/>
  <c r="J139" i="25"/>
  <c r="J127" i="25"/>
  <c r="J132" i="25"/>
  <c r="J137" i="25"/>
  <c r="J128" i="25"/>
  <c r="J130" i="25"/>
  <c r="J134" i="25"/>
  <c r="J143" i="25"/>
  <c r="J133" i="25"/>
  <c r="J144" i="25"/>
  <c r="J129" i="25"/>
  <c r="J138" i="25"/>
  <c r="J142" i="25"/>
  <c r="J135" i="25"/>
  <c r="J136" i="25"/>
  <c r="J140" i="25"/>
  <c r="J131" i="25"/>
  <c r="AB63" i="25"/>
  <c r="W85" i="25"/>
  <c r="V85" i="25"/>
  <c r="AB74" i="25"/>
  <c r="W96" i="25"/>
  <c r="V96" i="25"/>
  <c r="AB60" i="25"/>
  <c r="W82" i="25"/>
  <c r="V82" i="25"/>
  <c r="AB76" i="25"/>
  <c r="V98" i="25"/>
  <c r="W98" i="25"/>
  <c r="AB73" i="25"/>
  <c r="V95" i="25"/>
  <c r="W95" i="25"/>
  <c r="C141" i="25"/>
  <c r="C130" i="25"/>
  <c r="C137" i="25"/>
  <c r="C140" i="25"/>
  <c r="C135" i="25"/>
  <c r="C134" i="25"/>
  <c r="C143" i="25"/>
  <c r="C131" i="25"/>
  <c r="C139" i="25"/>
  <c r="C128" i="25"/>
  <c r="C132" i="25"/>
  <c r="C136" i="25"/>
  <c r="C142" i="25"/>
  <c r="C133" i="25"/>
  <c r="C138" i="25"/>
  <c r="C144" i="25"/>
  <c r="C129" i="25"/>
  <c r="C127" i="25"/>
  <c r="P129" i="25"/>
  <c r="P131" i="25"/>
  <c r="P133" i="25"/>
  <c r="P134" i="25"/>
  <c r="P132" i="25"/>
  <c r="P139" i="25"/>
  <c r="P141" i="25"/>
  <c r="P137" i="25"/>
  <c r="P136" i="25"/>
  <c r="P138" i="25"/>
  <c r="P128" i="25"/>
  <c r="P144" i="25"/>
  <c r="P140" i="25"/>
  <c r="P143" i="25"/>
  <c r="P135" i="25"/>
  <c r="P142" i="25"/>
  <c r="P130" i="25"/>
  <c r="P127" i="25"/>
  <c r="O132" i="25"/>
  <c r="O136" i="25"/>
  <c r="O130" i="25"/>
  <c r="O134" i="25"/>
  <c r="O137" i="25"/>
  <c r="O131" i="25"/>
  <c r="O129" i="25"/>
  <c r="O135" i="25"/>
  <c r="O141" i="25"/>
  <c r="O133" i="25"/>
  <c r="O128" i="25"/>
  <c r="O139" i="25"/>
  <c r="O143" i="25"/>
  <c r="O138" i="25"/>
  <c r="O142" i="25"/>
  <c r="O144" i="25"/>
  <c r="O127" i="25"/>
  <c r="O140" i="25"/>
  <c r="Q141" i="25"/>
  <c r="Q134" i="25"/>
  <c r="Q128" i="25"/>
  <c r="Q137" i="25"/>
  <c r="Q132" i="25"/>
  <c r="Q144" i="25"/>
  <c r="Q136" i="25"/>
  <c r="Q135" i="25"/>
  <c r="Q131" i="25"/>
  <c r="Q143" i="25"/>
  <c r="Q140" i="25"/>
  <c r="Q142" i="25"/>
  <c r="Q139" i="25"/>
  <c r="Q129" i="25"/>
  <c r="Q138" i="25"/>
  <c r="Q130" i="25"/>
  <c r="Q133" i="25"/>
  <c r="Q127" i="25"/>
  <c r="N137" i="25"/>
  <c r="N138" i="25"/>
  <c r="N128" i="25"/>
  <c r="N140" i="25"/>
  <c r="N132" i="25"/>
  <c r="N144" i="25"/>
  <c r="N143" i="25"/>
  <c r="N139" i="25"/>
  <c r="N141" i="25"/>
  <c r="N129" i="25"/>
  <c r="N133" i="25"/>
  <c r="N136" i="25"/>
  <c r="N135" i="25"/>
  <c r="N142" i="25"/>
  <c r="N131" i="25"/>
  <c r="N130" i="25"/>
  <c r="N134" i="25"/>
  <c r="N127" i="25"/>
  <c r="AC10" i="25"/>
  <c r="AB68" i="25"/>
  <c r="W90" i="25"/>
  <c r="V90" i="25"/>
  <c r="S143" i="25"/>
  <c r="S141" i="25"/>
  <c r="S130" i="25"/>
  <c r="S135" i="25"/>
  <c r="S129" i="25"/>
  <c r="S136" i="25"/>
  <c r="S133" i="25"/>
  <c r="S128" i="25"/>
  <c r="S132" i="25"/>
  <c r="S139" i="25"/>
  <c r="S142" i="25"/>
  <c r="S138" i="25"/>
  <c r="S137" i="25"/>
  <c r="S131" i="25"/>
  <c r="S134" i="25"/>
  <c r="S140" i="25"/>
  <c r="S144" i="25"/>
  <c r="S127" i="25"/>
  <c r="F131" i="25"/>
  <c r="F134" i="25"/>
  <c r="F132" i="25"/>
  <c r="F129" i="25"/>
  <c r="F139" i="25"/>
  <c r="F130" i="25"/>
  <c r="F142" i="25"/>
  <c r="F137" i="25"/>
  <c r="F128" i="25"/>
  <c r="F138" i="25"/>
  <c r="F133" i="25"/>
  <c r="F135" i="25"/>
  <c r="F136" i="25"/>
  <c r="F143" i="25"/>
  <c r="F141" i="25"/>
  <c r="F144" i="25"/>
  <c r="F140" i="25"/>
  <c r="F127" i="25"/>
  <c r="K137" i="25"/>
  <c r="K142" i="25"/>
  <c r="K141" i="25"/>
  <c r="K136" i="25"/>
  <c r="K130" i="25"/>
  <c r="K128" i="25"/>
  <c r="K131" i="25"/>
  <c r="K135" i="25"/>
  <c r="K134" i="25"/>
  <c r="K138" i="25"/>
  <c r="K143" i="25"/>
  <c r="K144" i="25"/>
  <c r="K127" i="25"/>
  <c r="K133" i="25"/>
  <c r="K129" i="25"/>
  <c r="K139" i="25"/>
  <c r="K140" i="25"/>
  <c r="K132" i="25"/>
  <c r="G137" i="25"/>
  <c r="G143" i="25"/>
  <c r="G135" i="25"/>
  <c r="G128" i="25"/>
  <c r="G138" i="25"/>
  <c r="G140" i="25"/>
  <c r="G142" i="25"/>
  <c r="G144" i="25"/>
  <c r="G133" i="25"/>
  <c r="G131" i="25"/>
  <c r="G139" i="25"/>
  <c r="G129" i="25"/>
  <c r="G136" i="25"/>
  <c r="G134" i="25"/>
  <c r="G130" i="25"/>
  <c r="G141" i="25"/>
  <c r="G127" i="25"/>
  <c r="G132" i="25"/>
  <c r="M128" i="25"/>
  <c r="M142" i="25"/>
  <c r="M141" i="25"/>
  <c r="M130" i="25"/>
  <c r="M139" i="25"/>
  <c r="M137" i="25"/>
  <c r="M131" i="25"/>
  <c r="M135" i="25"/>
  <c r="M133" i="25"/>
  <c r="M134" i="25"/>
  <c r="M136" i="25"/>
  <c r="M132" i="25"/>
  <c r="M143" i="25"/>
  <c r="M144" i="25"/>
  <c r="M140" i="25"/>
  <c r="M129" i="25"/>
  <c r="M127" i="25"/>
  <c r="M138" i="25"/>
  <c r="AB70" i="25"/>
  <c r="V92" i="25"/>
  <c r="W92" i="25"/>
  <c r="AB59" i="25"/>
  <c r="W81" i="25"/>
  <c r="V81" i="25"/>
  <c r="AB64" i="25"/>
  <c r="W86" i="25"/>
  <c r="V86" i="25"/>
  <c r="AB61" i="25"/>
  <c r="V83" i="25"/>
  <c r="W83" i="25"/>
  <c r="H130" i="25"/>
  <c r="H141" i="25"/>
  <c r="H134" i="25"/>
  <c r="H142" i="25"/>
  <c r="H135" i="25"/>
  <c r="H132" i="25"/>
  <c r="H139" i="25"/>
  <c r="H143" i="25"/>
  <c r="H138" i="25"/>
  <c r="H136" i="25"/>
  <c r="H131" i="25"/>
  <c r="H129" i="25"/>
  <c r="H144" i="25"/>
  <c r="H137" i="25"/>
  <c r="H128" i="25"/>
  <c r="H140" i="25"/>
  <c r="H127" i="25"/>
  <c r="H133" i="25"/>
  <c r="D132" i="25"/>
  <c r="D140" i="25"/>
  <c r="D143" i="25"/>
  <c r="D141" i="25"/>
  <c r="D130" i="25"/>
  <c r="D134" i="25"/>
  <c r="D138" i="25"/>
  <c r="D131" i="25"/>
  <c r="D137" i="25"/>
  <c r="D142" i="25"/>
  <c r="D128" i="25"/>
  <c r="D133" i="25"/>
  <c r="D136" i="25"/>
  <c r="D129" i="25"/>
  <c r="D139" i="25"/>
  <c r="D144" i="25"/>
  <c r="D135" i="25"/>
  <c r="D127" i="25"/>
  <c r="E138" i="25"/>
  <c r="E127" i="25"/>
  <c r="E137" i="25"/>
  <c r="E135" i="25"/>
  <c r="E136" i="25"/>
  <c r="E132" i="25"/>
  <c r="E129" i="25"/>
  <c r="E131" i="25"/>
  <c r="E140" i="25"/>
  <c r="E130" i="25"/>
  <c r="E141" i="25"/>
  <c r="E128" i="25"/>
  <c r="E139" i="25"/>
  <c r="E142" i="25"/>
  <c r="E144" i="25"/>
  <c r="E133" i="25"/>
  <c r="E143" i="25"/>
  <c r="E134" i="25"/>
  <c r="B133" i="25"/>
  <c r="B130" i="25"/>
  <c r="B129" i="25"/>
  <c r="B132" i="25"/>
  <c r="B139" i="25"/>
  <c r="B127" i="25"/>
  <c r="B141" i="25"/>
  <c r="B134" i="25"/>
  <c r="B137" i="25"/>
  <c r="B128" i="25"/>
  <c r="B135" i="25"/>
  <c r="B143" i="25"/>
  <c r="B138" i="25"/>
  <c r="B144" i="25"/>
  <c r="B142" i="25"/>
  <c r="B136" i="25"/>
  <c r="B131" i="25"/>
  <c r="B140" i="25"/>
  <c r="R133" i="25"/>
  <c r="R137" i="25"/>
  <c r="R134" i="25"/>
  <c r="R140" i="25"/>
  <c r="R142" i="25"/>
  <c r="R138" i="25"/>
  <c r="R132" i="25"/>
  <c r="R136" i="25"/>
  <c r="R135" i="25"/>
  <c r="R130" i="25"/>
  <c r="R128" i="25"/>
  <c r="R141" i="25"/>
  <c r="R129" i="25"/>
  <c r="R131" i="25"/>
  <c r="R144" i="25"/>
  <c r="R139" i="25"/>
  <c r="R127" i="25"/>
  <c r="R143" i="25"/>
  <c r="AC23" i="25" l="1"/>
  <c r="K22" i="16"/>
  <c r="B130" i="16"/>
  <c r="C130" i="16"/>
  <c r="D130" i="16" s="1"/>
  <c r="Q6" i="16"/>
  <c r="L29" i="16" s="1"/>
  <c r="AC15" i="25"/>
  <c r="K14" i="16"/>
  <c r="AC9" i="25"/>
  <c r="K8" i="16"/>
  <c r="S145" i="26"/>
  <c r="P145" i="26"/>
  <c r="G145" i="26"/>
  <c r="N145" i="26"/>
  <c r="G46" i="16"/>
  <c r="O23" i="13"/>
  <c r="Q39" i="13"/>
  <c r="O36" i="13"/>
  <c r="P43" i="13"/>
  <c r="E135" i="13"/>
  <c r="O34" i="13"/>
  <c r="E186" i="13"/>
  <c r="F34" i="13"/>
  <c r="E84" i="13" s="1"/>
  <c r="G41" i="13"/>
  <c r="P41" i="13"/>
  <c r="O32" i="13"/>
  <c r="P23" i="13"/>
  <c r="O28" i="13"/>
  <c r="O30" i="13"/>
  <c r="AC12" i="25"/>
  <c r="K11" i="16"/>
  <c r="AC8" i="25"/>
  <c r="K7" i="16"/>
  <c r="B134" i="16"/>
  <c r="C134" i="16"/>
  <c r="D134" i="16" s="1"/>
  <c r="Q10" i="16"/>
  <c r="L33" i="16" s="1"/>
  <c r="B143" i="16"/>
  <c r="C143" i="16"/>
  <c r="D143" i="16" s="1"/>
  <c r="Q19" i="16"/>
  <c r="L42" i="16" s="1"/>
  <c r="F194" i="13"/>
  <c r="Q42" i="13"/>
  <c r="G28" i="13"/>
  <c r="P28" i="13"/>
  <c r="P32" i="13"/>
  <c r="P40" i="13"/>
  <c r="P36" i="13"/>
  <c r="P37" i="13"/>
  <c r="P39" i="13"/>
  <c r="P35" i="13"/>
  <c r="Q32" i="13"/>
  <c r="G38" i="13"/>
  <c r="P38" i="13"/>
  <c r="F133" i="16"/>
  <c r="G34" i="13"/>
  <c r="P34" i="13"/>
  <c r="P45" i="13"/>
  <c r="F198" i="16"/>
  <c r="P29" i="13"/>
  <c r="F180" i="13"/>
  <c r="F198" i="13" s="1"/>
  <c r="Q28" i="13"/>
  <c r="Q40" i="13"/>
  <c r="Q44" i="13"/>
  <c r="Q37" i="13"/>
  <c r="B136" i="16"/>
  <c r="C136" i="16"/>
  <c r="D136" i="16" s="1"/>
  <c r="Q12" i="16"/>
  <c r="L35" i="16" s="1"/>
  <c r="AC16" i="25"/>
  <c r="K15" i="16"/>
  <c r="B145" i="16"/>
  <c r="C145" i="16"/>
  <c r="D145" i="16" s="1"/>
  <c r="Q21" i="16"/>
  <c r="L44" i="16" s="1"/>
  <c r="F145" i="16" s="1"/>
  <c r="B141" i="16"/>
  <c r="C141" i="16"/>
  <c r="D141" i="16" s="1"/>
  <c r="Q17" i="16"/>
  <c r="L40" i="16" s="1"/>
  <c r="B142" i="16"/>
  <c r="C142" i="16"/>
  <c r="D142" i="16" s="1"/>
  <c r="Q18" i="16"/>
  <c r="L41" i="16" s="1"/>
  <c r="E143" i="13"/>
  <c r="E194" i="13"/>
  <c r="F42" i="13"/>
  <c r="E92" i="13" s="1"/>
  <c r="O42" i="13"/>
  <c r="O44" i="13"/>
  <c r="E139" i="13"/>
  <c r="O38" i="13"/>
  <c r="E190" i="13"/>
  <c r="F38" i="13"/>
  <c r="E88" i="13" s="1"/>
  <c r="O43" i="13"/>
  <c r="O45" i="13"/>
  <c r="F193" i="13"/>
  <c r="Q41" i="13"/>
  <c r="O29" i="13"/>
  <c r="P44" i="13"/>
  <c r="P33" i="13"/>
  <c r="Q33" i="13"/>
  <c r="AC11" i="25"/>
  <c r="B140" i="16"/>
  <c r="C140" i="16"/>
  <c r="D140" i="16" s="1"/>
  <c r="Q16" i="16"/>
  <c r="L39" i="16" s="1"/>
  <c r="AC21" i="25"/>
  <c r="K20" i="16"/>
  <c r="AC14" i="25"/>
  <c r="K13" i="16"/>
  <c r="P31" i="13"/>
  <c r="Q43" i="13"/>
  <c r="G42" i="13"/>
  <c r="P42" i="13"/>
  <c r="O37" i="13"/>
  <c r="F190" i="13"/>
  <c r="Q38" i="13"/>
  <c r="Q29" i="13"/>
  <c r="F186" i="13"/>
  <c r="Q34" i="13"/>
  <c r="E142" i="13"/>
  <c r="O41" i="13"/>
  <c r="E193" i="13"/>
  <c r="E198" i="13" s="1"/>
  <c r="F41" i="13"/>
  <c r="E91" i="13" s="1"/>
  <c r="Q30" i="13"/>
  <c r="Q31" i="13"/>
  <c r="O31" i="13"/>
  <c r="E78" i="13"/>
  <c r="E96" i="13" s="1"/>
  <c r="F46" i="13"/>
  <c r="P30" i="13"/>
  <c r="O33" i="13"/>
  <c r="V123" i="25"/>
  <c r="AC18" i="25"/>
  <c r="AC7" i="25"/>
  <c r="AC13" i="25"/>
  <c r="AC22" i="25"/>
  <c r="AC19" i="25"/>
  <c r="P6" i="25"/>
  <c r="K5" i="16" s="1"/>
  <c r="AC17" i="25"/>
  <c r="U123" i="25"/>
  <c r="G155" i="25"/>
  <c r="T155" i="25" s="1"/>
  <c r="Q11" i="25" s="1"/>
  <c r="L10" i="16" s="1"/>
  <c r="AE76" i="25"/>
  <c r="R23" i="25" s="1"/>
  <c r="G22" i="16" s="1"/>
  <c r="AC76" i="25"/>
  <c r="AE75" i="25"/>
  <c r="R22" i="25" s="1"/>
  <c r="G21" i="16" s="1"/>
  <c r="AC75" i="25"/>
  <c r="AE59" i="25"/>
  <c r="AC59" i="25"/>
  <c r="AE73" i="25"/>
  <c r="R20" i="25" s="1"/>
  <c r="G19" i="16" s="1"/>
  <c r="AC73" i="25"/>
  <c r="AE63" i="25"/>
  <c r="R10" i="25" s="1"/>
  <c r="G9" i="16" s="1"/>
  <c r="AC63" i="25"/>
  <c r="L160" i="25"/>
  <c r="T160" i="25" s="1"/>
  <c r="Q16" i="25" s="1"/>
  <c r="L15" i="16" s="1"/>
  <c r="R166" i="25"/>
  <c r="T166" i="25" s="1"/>
  <c r="Q22" i="25" s="1"/>
  <c r="L21" i="16" s="1"/>
  <c r="H156" i="25"/>
  <c r="T156" i="25" s="1"/>
  <c r="Q12" i="25" s="1"/>
  <c r="L11" i="16" s="1"/>
  <c r="AE64" i="25"/>
  <c r="R11" i="25" s="1"/>
  <c r="G10" i="16" s="1"/>
  <c r="AC64" i="25"/>
  <c r="M161" i="25"/>
  <c r="T161" i="25" s="1"/>
  <c r="Q17" i="25" s="1"/>
  <c r="L16" i="16" s="1"/>
  <c r="K159" i="25"/>
  <c r="T159" i="25" s="1"/>
  <c r="Q15" i="25" s="1"/>
  <c r="L14" i="16" s="1"/>
  <c r="S167" i="25"/>
  <c r="T167" i="25" s="1"/>
  <c r="Q23" i="25" s="1"/>
  <c r="L22" i="16" s="1"/>
  <c r="AE68" i="25"/>
  <c r="R15" i="25" s="1"/>
  <c r="G14" i="16" s="1"/>
  <c r="AC68" i="25"/>
  <c r="O163" i="25"/>
  <c r="T163" i="25" s="1"/>
  <c r="Q19" i="25" s="1"/>
  <c r="L18" i="16" s="1"/>
  <c r="AE74" i="25"/>
  <c r="R21" i="25" s="1"/>
  <c r="G20" i="16" s="1"/>
  <c r="AC74" i="25"/>
  <c r="AE69" i="25"/>
  <c r="R16" i="25" s="1"/>
  <c r="G15" i="16" s="1"/>
  <c r="AC69" i="25"/>
  <c r="AE62" i="25"/>
  <c r="R9" i="25" s="1"/>
  <c r="G8" i="16" s="1"/>
  <c r="AC62" i="25"/>
  <c r="AE67" i="25"/>
  <c r="R14" i="25" s="1"/>
  <c r="G13" i="16" s="1"/>
  <c r="AC67" i="25"/>
  <c r="AE70" i="25"/>
  <c r="R17" i="25" s="1"/>
  <c r="G16" i="16" s="1"/>
  <c r="AC70" i="25"/>
  <c r="F154" i="25"/>
  <c r="T154" i="25" s="1"/>
  <c r="Q10" i="25" s="1"/>
  <c r="L9" i="16" s="1"/>
  <c r="E153" i="25"/>
  <c r="T153" i="25" s="1"/>
  <c r="Q9" i="25" s="1"/>
  <c r="L8" i="16" s="1"/>
  <c r="N162" i="25"/>
  <c r="T162" i="25" s="1"/>
  <c r="Q18" i="25" s="1"/>
  <c r="L17" i="16" s="1"/>
  <c r="C151" i="25"/>
  <c r="T151" i="25" s="1"/>
  <c r="Q7" i="25" s="1"/>
  <c r="L6" i="16" s="1"/>
  <c r="J158" i="25"/>
  <c r="T158" i="25" s="1"/>
  <c r="Q14" i="25" s="1"/>
  <c r="L13" i="16" s="1"/>
  <c r="AE72" i="25"/>
  <c r="R19" i="25" s="1"/>
  <c r="G18" i="16" s="1"/>
  <c r="AC72" i="25"/>
  <c r="AE71" i="25"/>
  <c r="R18" i="25" s="1"/>
  <c r="G17" i="16" s="1"/>
  <c r="AC71" i="25"/>
  <c r="B150" i="25"/>
  <c r="T150" i="25" s="1"/>
  <c r="D152" i="25"/>
  <c r="T152" i="25" s="1"/>
  <c r="Q8" i="25" s="1"/>
  <c r="L7" i="16" s="1"/>
  <c r="AE61" i="25"/>
  <c r="R8" i="25" s="1"/>
  <c r="G7" i="16" s="1"/>
  <c r="AC61" i="25"/>
  <c r="V99" i="25"/>
  <c r="Q165" i="25"/>
  <c r="T165" i="25" s="1"/>
  <c r="Q21" i="25" s="1"/>
  <c r="L20" i="16" s="1"/>
  <c r="P164" i="25"/>
  <c r="T164" i="25" s="1"/>
  <c r="Q20" i="25" s="1"/>
  <c r="L19" i="16" s="1"/>
  <c r="AE60" i="25"/>
  <c r="R7" i="25" s="1"/>
  <c r="G6" i="16" s="1"/>
  <c r="AC60" i="25"/>
  <c r="AE66" i="25"/>
  <c r="R13" i="25" s="1"/>
  <c r="G12" i="16" s="1"/>
  <c r="AC66" i="25"/>
  <c r="I157" i="25"/>
  <c r="T157" i="25" s="1"/>
  <c r="Q13" i="25" s="1"/>
  <c r="L12" i="16" s="1"/>
  <c r="AE65" i="25"/>
  <c r="R12" i="25" s="1"/>
  <c r="G11" i="16" s="1"/>
  <c r="AC65" i="25"/>
  <c r="B91" i="16" l="1"/>
  <c r="C91" i="16"/>
  <c r="D91" i="16" s="1"/>
  <c r="R18" i="16"/>
  <c r="M41" i="16" s="1"/>
  <c r="J12" i="16"/>
  <c r="H12" i="16"/>
  <c r="B93" i="16"/>
  <c r="C93" i="16"/>
  <c r="D93" i="16" s="1"/>
  <c r="R20" i="16"/>
  <c r="M43" i="16" s="1"/>
  <c r="B80" i="16"/>
  <c r="C80" i="16"/>
  <c r="D80" i="16" s="1"/>
  <c r="R7" i="16"/>
  <c r="M30" i="16" s="1"/>
  <c r="B90" i="16"/>
  <c r="C90" i="16"/>
  <c r="D90" i="16" s="1"/>
  <c r="R17" i="16"/>
  <c r="M40" i="16" s="1"/>
  <c r="J16" i="16"/>
  <c r="H16" i="16"/>
  <c r="J8" i="16"/>
  <c r="H8" i="16"/>
  <c r="H20" i="16"/>
  <c r="J20" i="16"/>
  <c r="B95" i="16"/>
  <c r="C95" i="16"/>
  <c r="D95" i="16" s="1"/>
  <c r="R22" i="16"/>
  <c r="M45" i="16" s="1"/>
  <c r="J10" i="16"/>
  <c r="H10" i="16"/>
  <c r="B139" i="16"/>
  <c r="C139" i="16"/>
  <c r="D139" i="16" s="1"/>
  <c r="Q15" i="16"/>
  <c r="L38" i="16" s="1"/>
  <c r="B131" i="16"/>
  <c r="C131" i="16"/>
  <c r="D131" i="16" s="1"/>
  <c r="Q7" i="16"/>
  <c r="L30" i="16" s="1"/>
  <c r="B84" i="16"/>
  <c r="C84" i="16"/>
  <c r="D84" i="16" s="1"/>
  <c r="R11" i="16"/>
  <c r="M34" i="16" s="1"/>
  <c r="J9" i="16"/>
  <c r="H9" i="16"/>
  <c r="H22" i="16"/>
  <c r="J22" i="16"/>
  <c r="Q5" i="16"/>
  <c r="K23" i="16"/>
  <c r="B129" i="16"/>
  <c r="C129" i="16"/>
  <c r="C137" i="16"/>
  <c r="D137" i="16" s="1"/>
  <c r="B137" i="16"/>
  <c r="Q13" i="16"/>
  <c r="L36" i="16" s="1"/>
  <c r="F140" i="16"/>
  <c r="F134" i="16"/>
  <c r="B138" i="16"/>
  <c r="C138" i="16"/>
  <c r="D138" i="16" s="1"/>
  <c r="Q14" i="16"/>
  <c r="L37" i="16" s="1"/>
  <c r="H11" i="16"/>
  <c r="J11" i="16"/>
  <c r="J18" i="16"/>
  <c r="H18" i="16"/>
  <c r="B87" i="16"/>
  <c r="C87" i="16"/>
  <c r="D87" i="16" s="1"/>
  <c r="R14" i="16"/>
  <c r="M37" i="16" s="1"/>
  <c r="H6" i="16"/>
  <c r="J6" i="16"/>
  <c r="B86" i="16"/>
  <c r="C86" i="16"/>
  <c r="D86" i="16" s="1"/>
  <c r="R13" i="16"/>
  <c r="M36" i="16" s="1"/>
  <c r="B82" i="16"/>
  <c r="C82" i="16"/>
  <c r="D82" i="16" s="1"/>
  <c r="R9" i="16"/>
  <c r="M32" i="16" s="1"/>
  <c r="J13" i="16"/>
  <c r="H13" i="16"/>
  <c r="J15" i="16"/>
  <c r="H15" i="16"/>
  <c r="B89" i="16"/>
  <c r="C89" i="16"/>
  <c r="D89" i="16" s="1"/>
  <c r="R16" i="16"/>
  <c r="M39" i="16" s="1"/>
  <c r="B94" i="16"/>
  <c r="C94" i="16"/>
  <c r="D94" i="16" s="1"/>
  <c r="R21" i="16"/>
  <c r="M44" i="16" s="1"/>
  <c r="B83" i="16"/>
  <c r="C83" i="16"/>
  <c r="D83" i="16" s="1"/>
  <c r="R10" i="16"/>
  <c r="M33" i="16" s="1"/>
  <c r="F141" i="16"/>
  <c r="F136" i="16"/>
  <c r="F143" i="16"/>
  <c r="B135" i="16"/>
  <c r="C135" i="16"/>
  <c r="D135" i="16" s="1"/>
  <c r="Q11" i="16"/>
  <c r="L34" i="16" s="1"/>
  <c r="B146" i="16"/>
  <c r="C146" i="16"/>
  <c r="D146" i="16" s="1"/>
  <c r="Q22" i="16"/>
  <c r="L45" i="16" s="1"/>
  <c r="B81" i="16"/>
  <c r="C81" i="16"/>
  <c r="D81" i="16" s="1"/>
  <c r="R8" i="16"/>
  <c r="M31" i="16" s="1"/>
  <c r="B85" i="16"/>
  <c r="C85" i="16"/>
  <c r="D85" i="16" s="1"/>
  <c r="R12" i="16"/>
  <c r="M35" i="16" s="1"/>
  <c r="B92" i="16"/>
  <c r="C92" i="16"/>
  <c r="D92" i="16" s="1"/>
  <c r="R19" i="16"/>
  <c r="M42" i="16" s="1"/>
  <c r="J7" i="16"/>
  <c r="H7" i="16"/>
  <c r="J17" i="16"/>
  <c r="H17" i="16"/>
  <c r="B79" i="16"/>
  <c r="C79" i="16"/>
  <c r="D79" i="16" s="1"/>
  <c r="R6" i="16"/>
  <c r="M29" i="16" s="1"/>
  <c r="J14" i="16"/>
  <c r="H14" i="16"/>
  <c r="B88" i="16"/>
  <c r="C88" i="16"/>
  <c r="D88" i="16" s="1"/>
  <c r="R15" i="16"/>
  <c r="M38" i="16" s="1"/>
  <c r="J19" i="16"/>
  <c r="H19" i="16"/>
  <c r="H21" i="16"/>
  <c r="J21" i="16"/>
  <c r="B144" i="16"/>
  <c r="C144" i="16"/>
  <c r="D144" i="16" s="1"/>
  <c r="Q20" i="16"/>
  <c r="L43" i="16" s="1"/>
  <c r="F142" i="16"/>
  <c r="G46" i="13"/>
  <c r="B132" i="16"/>
  <c r="C132" i="16"/>
  <c r="D132" i="16" s="1"/>
  <c r="Q8" i="16"/>
  <c r="L31" i="16" s="1"/>
  <c r="F130" i="16"/>
  <c r="AC6" i="25"/>
  <c r="AC25" i="25" s="1"/>
  <c r="AJ27" i="25" s="1"/>
  <c r="P24" i="25"/>
  <c r="AD14" i="25"/>
  <c r="W116" i="25"/>
  <c r="W108" i="25"/>
  <c r="W120" i="25"/>
  <c r="T15" i="25"/>
  <c r="S15" i="25"/>
  <c r="U15" i="25"/>
  <c r="V15" i="25"/>
  <c r="W110" i="25"/>
  <c r="S20" i="25"/>
  <c r="V20" i="25"/>
  <c r="T20" i="25"/>
  <c r="U20" i="25"/>
  <c r="U22" i="25"/>
  <c r="T22" i="25"/>
  <c r="V22" i="25"/>
  <c r="S22" i="25"/>
  <c r="W112" i="25"/>
  <c r="AD7" i="25"/>
  <c r="U9" i="25"/>
  <c r="T9" i="25"/>
  <c r="S9" i="25"/>
  <c r="V9" i="25"/>
  <c r="V21" i="25"/>
  <c r="U21" i="25"/>
  <c r="T21" i="25"/>
  <c r="S21" i="25"/>
  <c r="T11" i="25"/>
  <c r="S11" i="25"/>
  <c r="U11" i="25"/>
  <c r="V11" i="25"/>
  <c r="W109" i="25"/>
  <c r="W122" i="25"/>
  <c r="W111" i="25"/>
  <c r="V13" i="25"/>
  <c r="U13" i="25"/>
  <c r="T13" i="25"/>
  <c r="S13" i="25"/>
  <c r="AD21" i="25"/>
  <c r="AD8" i="25"/>
  <c r="W118" i="25"/>
  <c r="AD18" i="25"/>
  <c r="W113" i="25"/>
  <c r="W115" i="25"/>
  <c r="AD19" i="25"/>
  <c r="AD15" i="25"/>
  <c r="AD12" i="25"/>
  <c r="T10" i="25"/>
  <c r="S10" i="25"/>
  <c r="V10" i="25"/>
  <c r="U10" i="25"/>
  <c r="AE77" i="25"/>
  <c r="R6" i="25"/>
  <c r="G5" i="16" s="1"/>
  <c r="T23" i="25"/>
  <c r="S23" i="25"/>
  <c r="U23" i="25"/>
  <c r="V23" i="25"/>
  <c r="AD13" i="25"/>
  <c r="S7" i="25"/>
  <c r="U7" i="25"/>
  <c r="V7" i="25"/>
  <c r="T7" i="25"/>
  <c r="W107" i="25"/>
  <c r="W117" i="25"/>
  <c r="AD16" i="25"/>
  <c r="AD20" i="25"/>
  <c r="V8" i="25"/>
  <c r="T8" i="25"/>
  <c r="U8" i="25"/>
  <c r="S8" i="25"/>
  <c r="U18" i="25"/>
  <c r="T18" i="25"/>
  <c r="V18" i="25"/>
  <c r="S18" i="25"/>
  <c r="V17" i="25"/>
  <c r="U17" i="25"/>
  <c r="T17" i="25"/>
  <c r="S17" i="25"/>
  <c r="AD23" i="25"/>
  <c r="W105" i="25"/>
  <c r="S12" i="25"/>
  <c r="V12" i="25"/>
  <c r="T12" i="25"/>
  <c r="U12" i="25"/>
  <c r="W106" i="25"/>
  <c r="T168" i="25"/>
  <c r="Q6" i="25"/>
  <c r="L5" i="16" s="1"/>
  <c r="T19" i="25"/>
  <c r="S19" i="25"/>
  <c r="U19" i="25"/>
  <c r="V19" i="25"/>
  <c r="AD9" i="25"/>
  <c r="AD10" i="25"/>
  <c r="U14" i="25"/>
  <c r="T14" i="25"/>
  <c r="V14" i="25"/>
  <c r="S14" i="25"/>
  <c r="S16" i="25"/>
  <c r="V16" i="25"/>
  <c r="T16" i="25"/>
  <c r="U16" i="25"/>
  <c r="W114" i="25"/>
  <c r="AD17" i="25"/>
  <c r="AD22" i="25"/>
  <c r="W119" i="25"/>
  <c r="W121" i="25"/>
  <c r="AD11" i="25"/>
  <c r="F82" i="16" l="1"/>
  <c r="J5" i="16"/>
  <c r="H5" i="16"/>
  <c r="G23" i="16"/>
  <c r="F144" i="16"/>
  <c r="F79" i="16"/>
  <c r="F146" i="16"/>
  <c r="F83" i="16"/>
  <c r="F86" i="16"/>
  <c r="F138" i="16"/>
  <c r="F139" i="16"/>
  <c r="R38" i="16"/>
  <c r="F93" i="16"/>
  <c r="F81" i="16"/>
  <c r="F131" i="16"/>
  <c r="F95" i="16"/>
  <c r="F80" i="16"/>
  <c r="B78" i="16"/>
  <c r="B96" i="16" s="1"/>
  <c r="L23" i="16"/>
  <c r="C78" i="16"/>
  <c r="R5" i="16"/>
  <c r="F132" i="16"/>
  <c r="F85" i="16"/>
  <c r="F89" i="16"/>
  <c r="D129" i="16"/>
  <c r="C147" i="16"/>
  <c r="F84" i="16"/>
  <c r="F90" i="16"/>
  <c r="F87" i="16"/>
  <c r="L28" i="16"/>
  <c r="Q23" i="16"/>
  <c r="F91" i="16"/>
  <c r="F88" i="16"/>
  <c r="F92" i="16"/>
  <c r="F135" i="16"/>
  <c r="R34" i="16"/>
  <c r="F94" i="16"/>
  <c r="F137" i="16"/>
  <c r="R36" i="16"/>
  <c r="B147" i="16"/>
  <c r="R24" i="25"/>
  <c r="T6" i="25"/>
  <c r="S6" i="25"/>
  <c r="V6" i="25"/>
  <c r="U6" i="25"/>
  <c r="Q24" i="25"/>
  <c r="AD6" i="25"/>
  <c r="AD25" i="25" s="1"/>
  <c r="AK27" i="25" s="1"/>
  <c r="F129" i="16" l="1"/>
  <c r="F147" i="16" s="1"/>
  <c r="R28" i="16"/>
  <c r="R32" i="16"/>
  <c r="R41" i="16"/>
  <c r="R29" i="16"/>
  <c r="R35" i="16"/>
  <c r="R39" i="16"/>
  <c r="R40" i="16"/>
  <c r="R42" i="16"/>
  <c r="R44" i="16"/>
  <c r="R33" i="16"/>
  <c r="D78" i="16"/>
  <c r="C96" i="16"/>
  <c r="R37" i="16"/>
  <c r="R31" i="16"/>
  <c r="R45" i="16"/>
  <c r="R43" i="16"/>
  <c r="M28" i="16"/>
  <c r="R23" i="16"/>
  <c r="R30" i="16"/>
  <c r="T26" i="25"/>
  <c r="T27" i="25" s="1"/>
  <c r="T24" i="25"/>
  <c r="V24" i="25"/>
  <c r="V26" i="25"/>
  <c r="V27" i="25" s="1"/>
  <c r="S24" i="25"/>
  <c r="S26" i="25"/>
  <c r="S27" i="25" s="1"/>
  <c r="U26" i="25"/>
  <c r="U27" i="25" s="1"/>
  <c r="U24" i="25"/>
  <c r="F78" i="16" l="1"/>
  <c r="F96" i="16" s="1"/>
  <c r="S28" i="16"/>
  <c r="S30" i="16"/>
  <c r="S38" i="16"/>
  <c r="S42" i="16"/>
  <c r="S32" i="16"/>
  <c r="S31" i="16"/>
  <c r="S45" i="16"/>
  <c r="S39" i="16"/>
  <c r="S37" i="16"/>
  <c r="S41" i="16"/>
  <c r="S36" i="16"/>
  <c r="S44" i="16"/>
  <c r="S29" i="16"/>
  <c r="S33" i="16"/>
  <c r="S43" i="16"/>
  <c r="S35" i="16"/>
  <c r="S40" i="16"/>
  <c r="S34" i="16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S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S165" i="24"/>
  <c r="R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S164" i="24"/>
  <c r="R164" i="24"/>
  <c r="Q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S163" i="24"/>
  <c r="R163" i="24"/>
  <c r="Q163" i="24"/>
  <c r="P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S162" i="24"/>
  <c r="R162" i="24"/>
  <c r="Q162" i="24"/>
  <c r="P162" i="24"/>
  <c r="O162" i="24"/>
  <c r="M162" i="24"/>
  <c r="L162" i="24"/>
  <c r="K162" i="24"/>
  <c r="J162" i="24"/>
  <c r="I162" i="24"/>
  <c r="H162" i="24"/>
  <c r="G162" i="24"/>
  <c r="F162" i="24"/>
  <c r="E162" i="24"/>
  <c r="D162" i="24"/>
  <c r="C162" i="24"/>
  <c r="B162" i="24"/>
  <c r="S161" i="24"/>
  <c r="R161" i="24"/>
  <c r="Q161" i="24"/>
  <c r="P161" i="24"/>
  <c r="O161" i="24"/>
  <c r="N161" i="24"/>
  <c r="L161" i="24"/>
  <c r="K161" i="24"/>
  <c r="J161" i="24"/>
  <c r="I161" i="24"/>
  <c r="H161" i="24"/>
  <c r="G161" i="24"/>
  <c r="F161" i="24"/>
  <c r="E161" i="24"/>
  <c r="D161" i="24"/>
  <c r="C161" i="24"/>
  <c r="B161" i="24"/>
  <c r="S160" i="24"/>
  <c r="R160" i="24"/>
  <c r="Q160" i="24"/>
  <c r="P160" i="24"/>
  <c r="O160" i="24"/>
  <c r="N160" i="24"/>
  <c r="M160" i="24"/>
  <c r="K160" i="24"/>
  <c r="J160" i="24"/>
  <c r="I160" i="24"/>
  <c r="H160" i="24"/>
  <c r="G160" i="24"/>
  <c r="F160" i="24"/>
  <c r="E160" i="24"/>
  <c r="D160" i="24"/>
  <c r="C160" i="24"/>
  <c r="B160" i="24"/>
  <c r="S159" i="24"/>
  <c r="R159" i="24"/>
  <c r="Q159" i="24"/>
  <c r="P159" i="24"/>
  <c r="O159" i="24"/>
  <c r="N159" i="24"/>
  <c r="M159" i="24"/>
  <c r="L159" i="24"/>
  <c r="J159" i="24"/>
  <c r="I159" i="24"/>
  <c r="H159" i="24"/>
  <c r="G159" i="24"/>
  <c r="F159" i="24"/>
  <c r="E159" i="24"/>
  <c r="D159" i="24"/>
  <c r="C159" i="24"/>
  <c r="B159" i="24"/>
  <c r="S158" i="24"/>
  <c r="R158" i="24"/>
  <c r="Q158" i="24"/>
  <c r="P158" i="24"/>
  <c r="O158" i="24"/>
  <c r="N158" i="24"/>
  <c r="M158" i="24"/>
  <c r="L158" i="24"/>
  <c r="K158" i="24"/>
  <c r="I158" i="24"/>
  <c r="H158" i="24"/>
  <c r="G158" i="24"/>
  <c r="F158" i="24"/>
  <c r="E158" i="24"/>
  <c r="D158" i="24"/>
  <c r="C158" i="24"/>
  <c r="B158" i="24"/>
  <c r="S157" i="24"/>
  <c r="R157" i="24"/>
  <c r="Q157" i="24"/>
  <c r="P157" i="24"/>
  <c r="O157" i="24"/>
  <c r="N157" i="24"/>
  <c r="M157" i="24"/>
  <c r="L157" i="24"/>
  <c r="K157" i="24"/>
  <c r="J157" i="24"/>
  <c r="H157" i="24"/>
  <c r="G157" i="24"/>
  <c r="F157" i="24"/>
  <c r="E157" i="24"/>
  <c r="D157" i="24"/>
  <c r="C157" i="24"/>
  <c r="B157" i="24"/>
  <c r="S156" i="24"/>
  <c r="R156" i="24"/>
  <c r="Q156" i="24"/>
  <c r="P156" i="24"/>
  <c r="O156" i="24"/>
  <c r="N156" i="24"/>
  <c r="M156" i="24"/>
  <c r="L156" i="24"/>
  <c r="K156" i="24"/>
  <c r="J156" i="24"/>
  <c r="I156" i="24"/>
  <c r="G156" i="24"/>
  <c r="F156" i="24"/>
  <c r="E156" i="24"/>
  <c r="D156" i="24"/>
  <c r="C156" i="24"/>
  <c r="B156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F155" i="24"/>
  <c r="E155" i="24"/>
  <c r="D155" i="24"/>
  <c r="C155" i="24"/>
  <c r="B155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E154" i="24"/>
  <c r="D154" i="24"/>
  <c r="C154" i="24"/>
  <c r="B154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D153" i="24"/>
  <c r="C153" i="24"/>
  <c r="B153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C152" i="24"/>
  <c r="B152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B151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AG50" i="24"/>
  <c r="V50" i="24"/>
  <c r="T50" i="24"/>
  <c r="AE50" i="24" s="1"/>
  <c r="AG49" i="24"/>
  <c r="W49" i="24"/>
  <c r="V49" i="24"/>
  <c r="T49" i="24"/>
  <c r="AE49" i="24" s="1"/>
  <c r="AG48" i="24"/>
  <c r="V48" i="24"/>
  <c r="T48" i="24"/>
  <c r="AE48" i="24" s="1"/>
  <c r="AG47" i="24"/>
  <c r="V47" i="24"/>
  <c r="T47" i="24"/>
  <c r="AE47" i="24" s="1"/>
  <c r="AG46" i="24"/>
  <c r="V46" i="24"/>
  <c r="T46" i="24"/>
  <c r="AE46" i="24" s="1"/>
  <c r="AG45" i="24"/>
  <c r="W45" i="24"/>
  <c r="V45" i="24"/>
  <c r="T45" i="24"/>
  <c r="AE45" i="24" s="1"/>
  <c r="AG44" i="24"/>
  <c r="V44" i="24"/>
  <c r="T44" i="24"/>
  <c r="AE44" i="24" s="1"/>
  <c r="AG43" i="24"/>
  <c r="V43" i="24"/>
  <c r="T43" i="24"/>
  <c r="AE43" i="24" s="1"/>
  <c r="AG42" i="24"/>
  <c r="V42" i="24"/>
  <c r="T42" i="24"/>
  <c r="AE42" i="24" s="1"/>
  <c r="AG41" i="24"/>
  <c r="W41" i="24"/>
  <c r="V41" i="24"/>
  <c r="T41" i="24"/>
  <c r="AE41" i="24" s="1"/>
  <c r="AG40" i="24"/>
  <c r="V40" i="24"/>
  <c r="T40" i="24"/>
  <c r="AE40" i="24" s="1"/>
  <c r="AG39" i="24"/>
  <c r="V39" i="24"/>
  <c r="T39" i="24"/>
  <c r="AE39" i="24" s="1"/>
  <c r="AG38" i="24"/>
  <c r="V38" i="24"/>
  <c r="T38" i="24"/>
  <c r="AE38" i="24" s="1"/>
  <c r="AG37" i="24"/>
  <c r="V37" i="24"/>
  <c r="T37" i="24"/>
  <c r="AE37" i="24" s="1"/>
  <c r="AG36" i="24"/>
  <c r="W36" i="24"/>
  <c r="V36" i="24"/>
  <c r="T36" i="24"/>
  <c r="AE36" i="24" s="1"/>
  <c r="AG35" i="24"/>
  <c r="W35" i="24"/>
  <c r="V35" i="24"/>
  <c r="T35" i="24"/>
  <c r="AE35" i="24" s="1"/>
  <c r="AG34" i="24"/>
  <c r="V34" i="24"/>
  <c r="T34" i="24"/>
  <c r="AE34" i="24" s="1"/>
  <c r="T33" i="24"/>
  <c r="AE33" i="24" s="1"/>
  <c r="BB23" i="24"/>
  <c r="AF23" i="24"/>
  <c r="I23" i="24"/>
  <c r="W50" i="24"/>
  <c r="BB22" i="24"/>
  <c r="AF22" i="24"/>
  <c r="I22" i="24"/>
  <c r="BB21" i="24"/>
  <c r="AF21" i="24"/>
  <c r="I21" i="24"/>
  <c r="W48" i="24"/>
  <c r="X48" i="24" s="1"/>
  <c r="BB20" i="24"/>
  <c r="AF20" i="24"/>
  <c r="W47" i="24"/>
  <c r="BB19" i="24"/>
  <c r="AF19" i="24"/>
  <c r="I19" i="24"/>
  <c r="W46" i="24"/>
  <c r="BB18" i="24"/>
  <c r="AF18" i="24"/>
  <c r="I18" i="24"/>
  <c r="BB17" i="24"/>
  <c r="AF17" i="24"/>
  <c r="I17" i="24"/>
  <c r="W44" i="24"/>
  <c r="X44" i="24" s="1"/>
  <c r="BB16" i="24"/>
  <c r="AF16" i="24"/>
  <c r="W43" i="24"/>
  <c r="X43" i="24" s="1"/>
  <c r="BB15" i="24"/>
  <c r="AF15" i="24"/>
  <c r="I15" i="24"/>
  <c r="W42" i="24"/>
  <c r="BB14" i="24"/>
  <c r="AF14" i="24"/>
  <c r="I14" i="24"/>
  <c r="BB13" i="24"/>
  <c r="AF13" i="24"/>
  <c r="I13" i="24"/>
  <c r="W40" i="24"/>
  <c r="BB12" i="24"/>
  <c r="AF12" i="24"/>
  <c r="I12" i="24"/>
  <c r="W39" i="24"/>
  <c r="BB11" i="24"/>
  <c r="AF11" i="24"/>
  <c r="W38" i="24"/>
  <c r="BB10" i="24"/>
  <c r="AF10" i="24"/>
  <c r="W37" i="24"/>
  <c r="BB9" i="24"/>
  <c r="AF9" i="24"/>
  <c r="I9" i="24"/>
  <c r="BB8" i="24"/>
  <c r="AF8" i="24"/>
  <c r="I8" i="24"/>
  <c r="BB7" i="24"/>
  <c r="AF7" i="24"/>
  <c r="W34" i="24"/>
  <c r="X34" i="24" s="1"/>
  <c r="BB6" i="24"/>
  <c r="AF6" i="24"/>
  <c r="E24" i="24"/>
  <c r="AJ5" i="24" a="1"/>
  <c r="BA5" i="24" s="1"/>
  <c r="W3" i="24"/>
  <c r="X54" i="24" s="1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BJ35" i="18"/>
  <c r="BK35" i="18"/>
  <c r="BL35" i="18"/>
  <c r="BM35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Z35" i="18"/>
  <c r="CA35" i="18"/>
  <c r="BJ36" i="18"/>
  <c r="BK36" i="18"/>
  <c r="BL36" i="18"/>
  <c r="BM36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Z36" i="18"/>
  <c r="CA36" i="18"/>
  <c r="BJ37" i="18"/>
  <c r="BK37" i="18"/>
  <c r="BL37" i="18"/>
  <c r="BM37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Z37" i="18"/>
  <c r="CA37" i="18"/>
  <c r="BJ38" i="18"/>
  <c r="BK38" i="18"/>
  <c r="BL38" i="18"/>
  <c r="BM38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Z38" i="18"/>
  <c r="CA38" i="18"/>
  <c r="BJ39" i="18"/>
  <c r="BK39" i="18"/>
  <c r="BL39" i="18"/>
  <c r="BM39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Z39" i="18"/>
  <c r="CA39" i="18"/>
  <c r="BJ40" i="18"/>
  <c r="BK40" i="18"/>
  <c r="BL40" i="18"/>
  <c r="BM40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Z40" i="18"/>
  <c r="CA40" i="18"/>
  <c r="BJ41" i="18"/>
  <c r="BK41" i="18"/>
  <c r="BL41" i="18"/>
  <c r="BM41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Z41" i="18"/>
  <c r="CA41" i="18"/>
  <c r="BJ42" i="18"/>
  <c r="BK42" i="18"/>
  <c r="BL42" i="18"/>
  <c r="BM42" i="18"/>
  <c r="BN42" i="18"/>
  <c r="BO42" i="18"/>
  <c r="BP42" i="18"/>
  <c r="BQ42" i="18"/>
  <c r="BR42" i="18"/>
  <c r="BS42" i="18"/>
  <c r="BT42" i="18"/>
  <c r="BU42" i="18"/>
  <c r="BV42" i="18"/>
  <c r="BW42" i="18"/>
  <c r="BX42" i="18"/>
  <c r="BY42" i="18"/>
  <c r="BZ42" i="18"/>
  <c r="CA42" i="18"/>
  <c r="BJ43" i="18"/>
  <c r="BK43" i="18"/>
  <c r="BL43" i="18"/>
  <c r="BM43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Z43" i="18"/>
  <c r="CA43" i="18"/>
  <c r="BJ44" i="18"/>
  <c r="BK44" i="18"/>
  <c r="BL44" i="18"/>
  <c r="BM44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Z44" i="18"/>
  <c r="CA44" i="18"/>
  <c r="BJ45" i="18"/>
  <c r="BK45" i="18"/>
  <c r="BL45" i="18"/>
  <c r="BM45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Z45" i="18"/>
  <c r="CA45" i="18"/>
  <c r="BJ46" i="18"/>
  <c r="BK46" i="18"/>
  <c r="BL46" i="18"/>
  <c r="BM46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Z46" i="18"/>
  <c r="CA46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BJ30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AP30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V30" i="18"/>
  <c r="S30" i="18"/>
  <c r="X42" i="24" l="1"/>
  <c r="X47" i="24"/>
  <c r="AD33" i="24" a="1"/>
  <c r="AD47" i="24" s="1"/>
  <c r="AF47" i="24" s="1"/>
  <c r="AH47" i="24" s="1"/>
  <c r="X50" i="24"/>
  <c r="M76" i="24" s="1"/>
  <c r="AT5" i="24"/>
  <c r="AX5" i="24"/>
  <c r="AL5" i="24"/>
  <c r="AP5" i="24"/>
  <c r="X46" i="24"/>
  <c r="N72" i="24" s="1"/>
  <c r="X37" i="24"/>
  <c r="G63" i="24" s="1"/>
  <c r="X36" i="24"/>
  <c r="X41" i="24"/>
  <c r="P67" i="24" s="1"/>
  <c r="AD44" i="24"/>
  <c r="AF44" i="24" s="1"/>
  <c r="AH44" i="24" s="1"/>
  <c r="X40" i="24"/>
  <c r="I66" i="24" s="1"/>
  <c r="X38" i="24"/>
  <c r="B64" i="24" s="1"/>
  <c r="X39" i="24"/>
  <c r="K65" i="24" s="1"/>
  <c r="X35" i="24"/>
  <c r="O61" i="24" s="1"/>
  <c r="S73" i="24"/>
  <c r="O73" i="24"/>
  <c r="K73" i="24"/>
  <c r="G73" i="24"/>
  <c r="C73" i="24"/>
  <c r="R73" i="24"/>
  <c r="N73" i="24"/>
  <c r="J73" i="24"/>
  <c r="F73" i="24"/>
  <c r="B73" i="24"/>
  <c r="P73" i="24"/>
  <c r="H73" i="24"/>
  <c r="M73" i="24"/>
  <c r="E73" i="24"/>
  <c r="I73" i="24"/>
  <c r="Q73" i="24"/>
  <c r="L73" i="24"/>
  <c r="T73" i="24"/>
  <c r="D73" i="24"/>
  <c r="BT5" i="24"/>
  <c r="BT10" i="24" s="1"/>
  <c r="Q76" i="24"/>
  <c r="I76" i="24"/>
  <c r="E76" i="24"/>
  <c r="L76" i="24"/>
  <c r="H76" i="24"/>
  <c r="D76" i="24"/>
  <c r="B76" i="24"/>
  <c r="O76" i="24"/>
  <c r="K76" i="24"/>
  <c r="C76" i="24"/>
  <c r="N76" i="24"/>
  <c r="Q68" i="24"/>
  <c r="M68" i="24"/>
  <c r="I68" i="24"/>
  <c r="E68" i="24"/>
  <c r="T68" i="24"/>
  <c r="P68" i="24"/>
  <c r="L68" i="24"/>
  <c r="H68" i="24"/>
  <c r="D68" i="24"/>
  <c r="R68" i="24"/>
  <c r="J68" i="24"/>
  <c r="B68" i="24"/>
  <c r="O68" i="24"/>
  <c r="G68" i="24"/>
  <c r="K68" i="24"/>
  <c r="S68" i="24"/>
  <c r="F68" i="24"/>
  <c r="C68" i="24"/>
  <c r="N68" i="24"/>
  <c r="Q70" i="24"/>
  <c r="M70" i="24"/>
  <c r="I70" i="24"/>
  <c r="E70" i="24"/>
  <c r="T70" i="24"/>
  <c r="P70" i="24"/>
  <c r="AX17" i="24" s="1"/>
  <c r="L70" i="24"/>
  <c r="H70" i="24"/>
  <c r="D70" i="24"/>
  <c r="N70" i="24"/>
  <c r="F70" i="24"/>
  <c r="S70" i="24"/>
  <c r="K70" i="24"/>
  <c r="C70" i="24"/>
  <c r="G70" i="24"/>
  <c r="O70" i="24"/>
  <c r="J70" i="24"/>
  <c r="R70" i="24"/>
  <c r="B70" i="24"/>
  <c r="S69" i="24"/>
  <c r="O69" i="24"/>
  <c r="K69" i="24"/>
  <c r="G69" i="24"/>
  <c r="C69" i="24"/>
  <c r="R69" i="24"/>
  <c r="N69" i="24"/>
  <c r="J69" i="24"/>
  <c r="F69" i="24"/>
  <c r="B69" i="24"/>
  <c r="P69" i="24"/>
  <c r="AX16" i="24" s="1"/>
  <c r="H69" i="24"/>
  <c r="M69" i="24"/>
  <c r="E69" i="24"/>
  <c r="Q69" i="24"/>
  <c r="I69" i="24"/>
  <c r="D69" i="24"/>
  <c r="L69" i="24"/>
  <c r="T69" i="24"/>
  <c r="Q74" i="24"/>
  <c r="M74" i="24"/>
  <c r="I74" i="24"/>
  <c r="E74" i="24"/>
  <c r="T74" i="24"/>
  <c r="P74" i="24"/>
  <c r="L74" i="24"/>
  <c r="H74" i="24"/>
  <c r="D74" i="24"/>
  <c r="N74" i="24"/>
  <c r="F74" i="24"/>
  <c r="S74" i="24"/>
  <c r="K74" i="24"/>
  <c r="C74" i="24"/>
  <c r="O74" i="24"/>
  <c r="R74" i="24"/>
  <c r="J74" i="24"/>
  <c r="G74" i="24"/>
  <c r="B74" i="24"/>
  <c r="Q62" i="24"/>
  <c r="M62" i="24"/>
  <c r="I62" i="24"/>
  <c r="E62" i="24"/>
  <c r="T62" i="24"/>
  <c r="P62" i="24"/>
  <c r="AX9" i="24" s="1"/>
  <c r="L62" i="24"/>
  <c r="H62" i="24"/>
  <c r="D62" i="24"/>
  <c r="N62" i="24"/>
  <c r="F62" i="24"/>
  <c r="S62" i="24"/>
  <c r="K62" i="24"/>
  <c r="C62" i="24"/>
  <c r="G62" i="24"/>
  <c r="O62" i="24"/>
  <c r="R62" i="24"/>
  <c r="B62" i="24"/>
  <c r="J62" i="24"/>
  <c r="Q60" i="24"/>
  <c r="M60" i="24"/>
  <c r="I60" i="24"/>
  <c r="E60" i="24"/>
  <c r="T60" i="24"/>
  <c r="P60" i="24"/>
  <c r="AX7" i="24" s="1"/>
  <c r="L60" i="24"/>
  <c r="H60" i="24"/>
  <c r="D60" i="24"/>
  <c r="R60" i="24"/>
  <c r="J60" i="24"/>
  <c r="B60" i="24"/>
  <c r="O60" i="24"/>
  <c r="G60" i="24"/>
  <c r="I10" i="24"/>
  <c r="AX20" i="24"/>
  <c r="K61" i="24"/>
  <c r="J61" i="24"/>
  <c r="M61" i="24"/>
  <c r="AZ53" i="24"/>
  <c r="N60" i="24"/>
  <c r="AM5" i="24"/>
  <c r="AU5" i="24"/>
  <c r="I7" i="24"/>
  <c r="X45" i="24"/>
  <c r="C60" i="24"/>
  <c r="AJ5" i="24"/>
  <c r="AN5" i="24"/>
  <c r="AR5" i="24"/>
  <c r="AV5" i="24"/>
  <c r="AZ5" i="24"/>
  <c r="BE5" i="24"/>
  <c r="BE15" i="24" s="1"/>
  <c r="BM5" i="24"/>
  <c r="BQ5" i="24"/>
  <c r="BQ6" i="24" s="1"/>
  <c r="C24" i="24"/>
  <c r="B54" i="24" a="1"/>
  <c r="K24" i="24"/>
  <c r="F60" i="24"/>
  <c r="AX14" i="24"/>
  <c r="AX21" i="24"/>
  <c r="I6" i="24"/>
  <c r="B52" i="24" a="1"/>
  <c r="Y51" i="24"/>
  <c r="AG33" i="24"/>
  <c r="AG51" i="24" s="1"/>
  <c r="Q72" i="24"/>
  <c r="T72" i="24"/>
  <c r="P72" i="24"/>
  <c r="AX19" i="24" s="1"/>
  <c r="R72" i="24"/>
  <c r="B72" i="24"/>
  <c r="AQ5" i="24"/>
  <c r="AY5" i="24"/>
  <c r="AF25" i="24"/>
  <c r="BM12" i="24"/>
  <c r="BM15" i="24"/>
  <c r="BM19" i="24"/>
  <c r="S60" i="24"/>
  <c r="K72" i="24"/>
  <c r="AK5" i="24"/>
  <c r="AO5" i="24"/>
  <c r="AS5" i="24"/>
  <c r="AW5" i="24"/>
  <c r="W33" i="24"/>
  <c r="D24" i="24"/>
  <c r="H24" i="24"/>
  <c r="G26" i="24" s="1"/>
  <c r="L24" i="24"/>
  <c r="BM6" i="24"/>
  <c r="BM10" i="24"/>
  <c r="H64" i="24"/>
  <c r="I11" i="24"/>
  <c r="BM11" i="24"/>
  <c r="AX15" i="24"/>
  <c r="I16" i="24"/>
  <c r="I20" i="24"/>
  <c r="K67" i="24"/>
  <c r="G67" i="24"/>
  <c r="C67" i="24"/>
  <c r="J67" i="24"/>
  <c r="F67" i="24"/>
  <c r="T67" i="24"/>
  <c r="D67" i="24"/>
  <c r="I67" i="24"/>
  <c r="X49" i="24"/>
  <c r="K60" i="24"/>
  <c r="E67" i="24"/>
  <c r="C72" i="24"/>
  <c r="BM14" i="24"/>
  <c r="BM18" i="24"/>
  <c r="AD39" i="24"/>
  <c r="AF39" i="24" s="1"/>
  <c r="AH39" i="24" s="1"/>
  <c r="U51" i="24"/>
  <c r="V33" i="24"/>
  <c r="V51" i="24" s="1"/>
  <c r="AD50" i="24"/>
  <c r="AF50" i="24" s="1"/>
  <c r="AH50" i="24" s="1"/>
  <c r="AD46" i="24"/>
  <c r="AF46" i="24" s="1"/>
  <c r="AH46" i="24" s="1"/>
  <c r="AD42" i="24"/>
  <c r="AF42" i="24" s="1"/>
  <c r="AH42" i="24" s="1"/>
  <c r="AD38" i="24"/>
  <c r="AF38" i="24" s="1"/>
  <c r="AH38" i="24" s="1"/>
  <c r="AD34" i="24"/>
  <c r="AF34" i="24" s="1"/>
  <c r="AH34" i="24" s="1"/>
  <c r="AD49" i="24"/>
  <c r="AF49" i="24" s="1"/>
  <c r="AH49" i="24" s="1"/>
  <c r="AD45" i="24"/>
  <c r="AF45" i="24" s="1"/>
  <c r="AH45" i="24" s="1"/>
  <c r="AD41" i="24"/>
  <c r="AF41" i="24" s="1"/>
  <c r="AH41" i="24" s="1"/>
  <c r="AD37" i="24"/>
  <c r="AF37" i="24" s="1"/>
  <c r="AH37" i="24" s="1"/>
  <c r="AD33" i="24"/>
  <c r="AF33" i="24" s="1"/>
  <c r="AD40" i="24"/>
  <c r="AF40" i="24" s="1"/>
  <c r="AH40" i="24" s="1"/>
  <c r="AD48" i="24"/>
  <c r="AF48" i="24" s="1"/>
  <c r="AH48" i="24" s="1"/>
  <c r="W3" i="20"/>
  <c r="B31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B37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B30" i="18"/>
  <c r="T27" i="18"/>
  <c r="M2" i="18" s="1"/>
  <c r="AD35" i="24" l="1"/>
  <c r="AF35" i="24" s="1"/>
  <c r="AH35" i="24" s="1"/>
  <c r="AD36" i="24"/>
  <c r="AF36" i="24" s="1"/>
  <c r="AH36" i="24" s="1"/>
  <c r="S64" i="24"/>
  <c r="E64" i="24"/>
  <c r="F6" i="24"/>
  <c r="G72" i="24"/>
  <c r="D72" i="24"/>
  <c r="E72" i="24"/>
  <c r="K63" i="24"/>
  <c r="L67" i="24"/>
  <c r="N67" i="24"/>
  <c r="S67" i="24"/>
  <c r="O72" i="24"/>
  <c r="H72" i="24"/>
  <c r="M72" i="24"/>
  <c r="S76" i="24"/>
  <c r="J76" i="24"/>
  <c r="T76" i="24"/>
  <c r="I63" i="24"/>
  <c r="M65" i="24"/>
  <c r="T63" i="24"/>
  <c r="C65" i="24"/>
  <c r="N63" i="24"/>
  <c r="E63" i="24"/>
  <c r="P63" i="24"/>
  <c r="AX10" i="24" s="1"/>
  <c r="Q63" i="24"/>
  <c r="AY10" i="24" s="1"/>
  <c r="B63" i="24"/>
  <c r="R63" i="24"/>
  <c r="O63" i="24"/>
  <c r="D65" i="24"/>
  <c r="B65" i="24"/>
  <c r="O65" i="24"/>
  <c r="D63" i="24"/>
  <c r="F63" i="24"/>
  <c r="C63" i="24"/>
  <c r="S63" i="24"/>
  <c r="T65" i="24"/>
  <c r="F65" i="24"/>
  <c r="S65" i="24"/>
  <c r="S72" i="24"/>
  <c r="M63" i="24"/>
  <c r="Q67" i="24"/>
  <c r="AY14" i="24" s="1"/>
  <c r="B67" i="24"/>
  <c r="R67" i="24"/>
  <c r="O67" i="24"/>
  <c r="F72" i="24"/>
  <c r="J72" i="24"/>
  <c r="L72" i="24"/>
  <c r="I72" i="24"/>
  <c r="H63" i="24"/>
  <c r="L63" i="24"/>
  <c r="J63" i="24"/>
  <c r="F76" i="24"/>
  <c r="G76" i="24"/>
  <c r="R76" i="24"/>
  <c r="P76" i="24"/>
  <c r="AX23" i="24" s="1"/>
  <c r="E65" i="24"/>
  <c r="R65" i="24"/>
  <c r="AD43" i="24"/>
  <c r="AF43" i="24" s="1"/>
  <c r="AH43" i="24" s="1"/>
  <c r="BE9" i="24"/>
  <c r="BT16" i="24"/>
  <c r="BQ14" i="24"/>
  <c r="BE22" i="24"/>
  <c r="BE10" i="24"/>
  <c r="BE6" i="24"/>
  <c r="BT6" i="24"/>
  <c r="BT12" i="24"/>
  <c r="BE14" i="24"/>
  <c r="BT11" i="24"/>
  <c r="BT19" i="24"/>
  <c r="BT15" i="24"/>
  <c r="BT20" i="24"/>
  <c r="BE18" i="24"/>
  <c r="BE12" i="24"/>
  <c r="BE19" i="24"/>
  <c r="BI5" i="24"/>
  <c r="BI14" i="24" s="1"/>
  <c r="H67" i="24"/>
  <c r="M67" i="24"/>
  <c r="H61" i="24"/>
  <c r="S61" i="24"/>
  <c r="I61" i="24"/>
  <c r="T61" i="24"/>
  <c r="P61" i="24"/>
  <c r="AX8" i="24" s="1"/>
  <c r="C61" i="24"/>
  <c r="L65" i="24"/>
  <c r="H65" i="24"/>
  <c r="J65" i="24"/>
  <c r="G65" i="24"/>
  <c r="J66" i="24"/>
  <c r="K66" i="24"/>
  <c r="H66" i="24"/>
  <c r="M66" i="24"/>
  <c r="R66" i="24"/>
  <c r="N66" i="24"/>
  <c r="T66" i="24"/>
  <c r="D61" i="24"/>
  <c r="N61" i="24"/>
  <c r="C66" i="24"/>
  <c r="D66" i="24"/>
  <c r="E66" i="24"/>
  <c r="F61" i="24"/>
  <c r="G61" i="24"/>
  <c r="Q65" i="24"/>
  <c r="AY12" i="24" s="1"/>
  <c r="I65" i="24"/>
  <c r="P65" i="24"/>
  <c r="AX12" i="24" s="1"/>
  <c r="N65" i="24"/>
  <c r="B66" i="24"/>
  <c r="S66" i="24"/>
  <c r="P66" i="24"/>
  <c r="AX13" i="24" s="1"/>
  <c r="Q66" i="24"/>
  <c r="AY13" i="24" s="1"/>
  <c r="N64" i="24"/>
  <c r="K64" i="24"/>
  <c r="F64" i="24"/>
  <c r="C64" i="24"/>
  <c r="J64" i="24"/>
  <c r="L64" i="24"/>
  <c r="I64" i="24"/>
  <c r="G64" i="24"/>
  <c r="R64" i="24"/>
  <c r="P64" i="24"/>
  <c r="AX11" i="24" s="1"/>
  <c r="M64" i="24"/>
  <c r="Q61" i="24"/>
  <c r="AY8" i="24" s="1"/>
  <c r="O64" i="24"/>
  <c r="D64" i="24"/>
  <c r="T64" i="24"/>
  <c r="Q64" i="24"/>
  <c r="AY11" i="24" s="1"/>
  <c r="L61" i="24"/>
  <c r="E61" i="24"/>
  <c r="B61" i="24"/>
  <c r="R61" i="24"/>
  <c r="G66" i="24"/>
  <c r="O66" i="24"/>
  <c r="F66" i="24"/>
  <c r="L66" i="24"/>
  <c r="BM23" i="24"/>
  <c r="BM20" i="24"/>
  <c r="BM16" i="24"/>
  <c r="BM8" i="24"/>
  <c r="BM21" i="24"/>
  <c r="BM13" i="24"/>
  <c r="BM17" i="24"/>
  <c r="BM7" i="24"/>
  <c r="BO5" i="24"/>
  <c r="U74" i="24"/>
  <c r="V74" i="24" s="1"/>
  <c r="U70" i="24"/>
  <c r="W70" i="24" s="1"/>
  <c r="U73" i="24"/>
  <c r="V73" i="24" s="1"/>
  <c r="BQ16" i="24"/>
  <c r="BQ8" i="24"/>
  <c r="BQ7" i="24"/>
  <c r="BQ23" i="24"/>
  <c r="BQ21" i="24"/>
  <c r="BQ17" i="24"/>
  <c r="BQ13" i="24"/>
  <c r="BQ20" i="24"/>
  <c r="BQ12" i="24"/>
  <c r="BS5" i="24"/>
  <c r="BC5" i="24"/>
  <c r="BQ11" i="24"/>
  <c r="BQ18" i="24"/>
  <c r="BQ15" i="24"/>
  <c r="BJ5" i="24"/>
  <c r="BD5" i="24"/>
  <c r="BQ9" i="24"/>
  <c r="S54" i="24"/>
  <c r="O54" i="24"/>
  <c r="K54" i="24"/>
  <c r="G54" i="24"/>
  <c r="C54" i="24"/>
  <c r="R54" i="24"/>
  <c r="N54" i="24"/>
  <c r="J54" i="24"/>
  <c r="F54" i="24"/>
  <c r="B54" i="24"/>
  <c r="L54" i="24"/>
  <c r="D54" i="24"/>
  <c r="Q54" i="24"/>
  <c r="I54" i="24"/>
  <c r="M54" i="24"/>
  <c r="E54" i="24"/>
  <c r="P54" i="24"/>
  <c r="H54" i="24"/>
  <c r="BI11" i="24"/>
  <c r="BI13" i="24"/>
  <c r="BK5" i="24"/>
  <c r="BN5" i="24"/>
  <c r="BT23" i="24"/>
  <c r="BT22" i="24"/>
  <c r="BT21" i="24"/>
  <c r="BT18" i="24"/>
  <c r="BT17" i="24"/>
  <c r="BT14" i="24"/>
  <c r="BT13" i="24"/>
  <c r="BT9" i="24"/>
  <c r="BT8" i="24"/>
  <c r="BT7" i="24"/>
  <c r="AH33" i="24"/>
  <c r="AH51" i="24" s="1"/>
  <c r="AF51" i="24"/>
  <c r="F21" i="24"/>
  <c r="G21" i="24" s="1"/>
  <c r="C20" i="17" s="1"/>
  <c r="F17" i="24"/>
  <c r="G17" i="24" s="1"/>
  <c r="C16" i="17" s="1"/>
  <c r="F13" i="24"/>
  <c r="G13" i="24" s="1"/>
  <c r="C12" i="17" s="1"/>
  <c r="F20" i="24"/>
  <c r="G20" i="24" s="1"/>
  <c r="C19" i="17" s="1"/>
  <c r="F16" i="24"/>
  <c r="G16" i="24" s="1"/>
  <c r="C15" i="17" s="1"/>
  <c r="F12" i="24"/>
  <c r="G12" i="24" s="1"/>
  <c r="C11" i="17" s="1"/>
  <c r="F23" i="24"/>
  <c r="G23" i="24" s="1"/>
  <c r="C22" i="17" s="1"/>
  <c r="F22" i="24"/>
  <c r="G22" i="24" s="1"/>
  <c r="C21" i="17" s="1"/>
  <c r="F19" i="24"/>
  <c r="G19" i="24" s="1"/>
  <c r="C18" i="17" s="1"/>
  <c r="F18" i="24"/>
  <c r="G18" i="24" s="1"/>
  <c r="C17" i="17" s="1"/>
  <c r="F15" i="24"/>
  <c r="G15" i="24" s="1"/>
  <c r="C14" i="17" s="1"/>
  <c r="F14" i="24"/>
  <c r="G14" i="24" s="1"/>
  <c r="C13" i="17" s="1"/>
  <c r="F8" i="24"/>
  <c r="G8" i="24" s="1"/>
  <c r="C7" i="17" s="1"/>
  <c r="F10" i="24"/>
  <c r="G10" i="24" s="1"/>
  <c r="C9" i="17" s="1"/>
  <c r="F9" i="24"/>
  <c r="G9" i="24" s="1"/>
  <c r="C8" i="17" s="1"/>
  <c r="F7" i="24"/>
  <c r="G7" i="24" s="1"/>
  <c r="C6" i="17" s="1"/>
  <c r="F11" i="24"/>
  <c r="G11" i="24" s="1"/>
  <c r="C10" i="17" s="1"/>
  <c r="BL5" i="24"/>
  <c r="AY23" i="24"/>
  <c r="AY21" i="24"/>
  <c r="AY17" i="24"/>
  <c r="AY20" i="24"/>
  <c r="AY16" i="24"/>
  <c r="BR5" i="24"/>
  <c r="AY19" i="24"/>
  <c r="AY15" i="24"/>
  <c r="AY9" i="24"/>
  <c r="AY7" i="24"/>
  <c r="U60" i="24"/>
  <c r="W60" i="24" s="1"/>
  <c r="BH5" i="24"/>
  <c r="BQ19" i="24"/>
  <c r="BQ22" i="24"/>
  <c r="W51" i="24"/>
  <c r="X33" i="24"/>
  <c r="Q52" i="24"/>
  <c r="M52" i="24"/>
  <c r="I52" i="24"/>
  <c r="E52" i="24"/>
  <c r="P52" i="24"/>
  <c r="L52" i="24"/>
  <c r="H52" i="24"/>
  <c r="D52" i="24"/>
  <c r="R52" i="24"/>
  <c r="J52" i="24"/>
  <c r="B52" i="24"/>
  <c r="O52" i="24"/>
  <c r="G52" i="24"/>
  <c r="S52" i="24"/>
  <c r="C52" i="24"/>
  <c r="K52" i="24"/>
  <c r="N52" i="24"/>
  <c r="F52" i="24"/>
  <c r="I24" i="24"/>
  <c r="BM22" i="24"/>
  <c r="S75" i="24"/>
  <c r="O75" i="24"/>
  <c r="K75" i="24"/>
  <c r="G75" i="24"/>
  <c r="C75" i="24"/>
  <c r="R75" i="24"/>
  <c r="N75" i="24"/>
  <c r="J75" i="24"/>
  <c r="F75" i="24"/>
  <c r="B75" i="24"/>
  <c r="T75" i="24"/>
  <c r="L75" i="24"/>
  <c r="D75" i="24"/>
  <c r="Q75" i="24"/>
  <c r="AY22" i="24" s="1"/>
  <c r="I75" i="24"/>
  <c r="E75" i="24"/>
  <c r="P75" i="24"/>
  <c r="AX22" i="24" s="1"/>
  <c r="M75" i="24"/>
  <c r="H75" i="24"/>
  <c r="BP5" i="24"/>
  <c r="BI19" i="24"/>
  <c r="BM9" i="24"/>
  <c r="BE23" i="24"/>
  <c r="BE20" i="24"/>
  <c r="BE16" i="24"/>
  <c r="BE11" i="24"/>
  <c r="BE8" i="24"/>
  <c r="BE21" i="24"/>
  <c r="BE17" i="24"/>
  <c r="BE13" i="24"/>
  <c r="BE7" i="24"/>
  <c r="BG5" i="24"/>
  <c r="S71" i="24"/>
  <c r="O71" i="24"/>
  <c r="K71" i="24"/>
  <c r="G71" i="24"/>
  <c r="C71" i="24"/>
  <c r="R71" i="24"/>
  <c r="N71" i="24"/>
  <c r="J71" i="24"/>
  <c r="F71" i="24"/>
  <c r="B71" i="24"/>
  <c r="T71" i="24"/>
  <c r="L71" i="24"/>
  <c r="D71" i="24"/>
  <c r="Q71" i="24"/>
  <c r="AY18" i="24" s="1"/>
  <c r="I71" i="24"/>
  <c r="M71" i="24"/>
  <c r="P71" i="24"/>
  <c r="AX18" i="24" s="1"/>
  <c r="H71" i="24"/>
  <c r="E71" i="24"/>
  <c r="BF5" i="24"/>
  <c r="BQ10" i="24"/>
  <c r="U62" i="24"/>
  <c r="W62" i="24" s="1"/>
  <c r="W74" i="24"/>
  <c r="U69" i="24"/>
  <c r="W69" i="24" s="1"/>
  <c r="U68" i="24"/>
  <c r="V68" i="24" s="1"/>
  <c r="M8" i="17" l="1"/>
  <c r="E8" i="17"/>
  <c r="M14" i="17"/>
  <c r="E14" i="17"/>
  <c r="M22" i="17"/>
  <c r="E22" i="17"/>
  <c r="E12" i="17"/>
  <c r="M12" i="17"/>
  <c r="E9" i="17"/>
  <c r="M9" i="17"/>
  <c r="M17" i="17"/>
  <c r="E17" i="17"/>
  <c r="E11" i="17"/>
  <c r="M11" i="17"/>
  <c r="E16" i="17"/>
  <c r="M16" i="17"/>
  <c r="M10" i="17"/>
  <c r="E10" i="17"/>
  <c r="E7" i="17"/>
  <c r="M7" i="17"/>
  <c r="M18" i="17"/>
  <c r="E18" i="17"/>
  <c r="E15" i="17"/>
  <c r="M15" i="17"/>
  <c r="M20" i="17"/>
  <c r="E20" i="17"/>
  <c r="M6" i="17"/>
  <c r="E6" i="17"/>
  <c r="E13" i="17"/>
  <c r="M13" i="17"/>
  <c r="M21" i="17"/>
  <c r="E21" i="17"/>
  <c r="M19" i="17"/>
  <c r="E19" i="17"/>
  <c r="J11" i="24"/>
  <c r="J19" i="24"/>
  <c r="J7" i="24"/>
  <c r="J14" i="24"/>
  <c r="J22" i="24"/>
  <c r="J20" i="24"/>
  <c r="J8" i="24"/>
  <c r="J21" i="24"/>
  <c r="J9" i="24"/>
  <c r="J15" i="24"/>
  <c r="M15" i="24" s="1"/>
  <c r="N14" i="17" s="1"/>
  <c r="J23" i="24"/>
  <c r="J13" i="24"/>
  <c r="M13" i="24" s="1"/>
  <c r="N12" i="17" s="1"/>
  <c r="J16" i="24"/>
  <c r="J10" i="24"/>
  <c r="X109" i="24" s="1"/>
  <c r="J18" i="24"/>
  <c r="J12" i="24"/>
  <c r="M12" i="24" s="1"/>
  <c r="N11" i="17" s="1"/>
  <c r="J17" i="24"/>
  <c r="V70" i="24"/>
  <c r="U76" i="24"/>
  <c r="V76" i="24" s="1"/>
  <c r="U72" i="24"/>
  <c r="V72" i="24" s="1"/>
  <c r="U63" i="24"/>
  <c r="W63" i="24" s="1"/>
  <c r="W76" i="24"/>
  <c r="U67" i="24"/>
  <c r="W67" i="24" s="1"/>
  <c r="BI22" i="24"/>
  <c r="BI10" i="24"/>
  <c r="BI18" i="24"/>
  <c r="BI17" i="24"/>
  <c r="BI23" i="24"/>
  <c r="BI12" i="24"/>
  <c r="BI9" i="24"/>
  <c r="BI6" i="24"/>
  <c r="BI8" i="24"/>
  <c r="BI21" i="24"/>
  <c r="BI16" i="24"/>
  <c r="BI15" i="24"/>
  <c r="BI20" i="24"/>
  <c r="BI7" i="24"/>
  <c r="U66" i="24"/>
  <c r="V66" i="24" s="1"/>
  <c r="U65" i="24"/>
  <c r="W65" i="24" s="1"/>
  <c r="U61" i="24"/>
  <c r="V61" i="24" s="1"/>
  <c r="U64" i="24"/>
  <c r="W64" i="24" s="1"/>
  <c r="V69" i="24"/>
  <c r="BD23" i="24"/>
  <c r="BD22" i="24"/>
  <c r="BD21" i="24"/>
  <c r="BD18" i="24"/>
  <c r="BD17" i="24"/>
  <c r="BD14" i="24"/>
  <c r="BD13" i="24"/>
  <c r="BD9" i="24"/>
  <c r="BD8" i="24"/>
  <c r="BD12" i="24"/>
  <c r="BD7" i="24"/>
  <c r="BD6" i="24"/>
  <c r="BD16" i="24"/>
  <c r="BD15" i="24"/>
  <c r="BD19" i="24"/>
  <c r="BD11" i="24"/>
  <c r="BD10" i="24"/>
  <c r="BD20" i="24"/>
  <c r="N53" i="24"/>
  <c r="N55" i="24" s="1"/>
  <c r="R53" i="24"/>
  <c r="R55" i="24" s="1"/>
  <c r="Q53" i="24"/>
  <c r="Q55" i="24" s="1"/>
  <c r="X111" i="24"/>
  <c r="BK21" i="24"/>
  <c r="BK17" i="24"/>
  <c r="BK13" i="24"/>
  <c r="BK8" i="24"/>
  <c r="BK22" i="24"/>
  <c r="BK18" i="24"/>
  <c r="BK14" i="24"/>
  <c r="BK9" i="24"/>
  <c r="BK7" i="24"/>
  <c r="BK16" i="24"/>
  <c r="BK19" i="24"/>
  <c r="BK12" i="24"/>
  <c r="BK23" i="24"/>
  <c r="BK20" i="24"/>
  <c r="BK6" i="24"/>
  <c r="BK11" i="24"/>
  <c r="BK10" i="24"/>
  <c r="BK15" i="24"/>
  <c r="BJ11" i="24"/>
  <c r="BJ7" i="24"/>
  <c r="BJ8" i="24"/>
  <c r="BJ20" i="24"/>
  <c r="BJ21" i="24"/>
  <c r="BJ14" i="24"/>
  <c r="BJ9" i="24"/>
  <c r="BJ17" i="24"/>
  <c r="BJ6" i="24"/>
  <c r="BJ16" i="24"/>
  <c r="BJ19" i="24"/>
  <c r="BJ18" i="24"/>
  <c r="BJ23" i="24"/>
  <c r="BJ10" i="24"/>
  <c r="BJ12" i="24"/>
  <c r="BJ13" i="24"/>
  <c r="BJ22" i="24"/>
  <c r="BJ15" i="24"/>
  <c r="U71" i="24"/>
  <c r="V71" i="24" s="1"/>
  <c r="BG21" i="24"/>
  <c r="BG17" i="24"/>
  <c r="BG13" i="24"/>
  <c r="BG8" i="24"/>
  <c r="BG19" i="24"/>
  <c r="BG18" i="24"/>
  <c r="BG15" i="24"/>
  <c r="BG14" i="24"/>
  <c r="BG9" i="24"/>
  <c r="BG22" i="24"/>
  <c r="BG11" i="24"/>
  <c r="BG16" i="24"/>
  <c r="BG6" i="24"/>
  <c r="BG12" i="24"/>
  <c r="BG10" i="24"/>
  <c r="BG7" i="24"/>
  <c r="BG23" i="24"/>
  <c r="BG20" i="24"/>
  <c r="BP22" i="24"/>
  <c r="BP21" i="24"/>
  <c r="BP18" i="24"/>
  <c r="BP9" i="24"/>
  <c r="BP8" i="24"/>
  <c r="BP23" i="24"/>
  <c r="BP17" i="24"/>
  <c r="BP14" i="24"/>
  <c r="BP13" i="24"/>
  <c r="BP6" i="24"/>
  <c r="BP11" i="24"/>
  <c r="BP15" i="24"/>
  <c r="BP19" i="24"/>
  <c r="BP7" i="24"/>
  <c r="BP10" i="24"/>
  <c r="BP12" i="24"/>
  <c r="BP20" i="24"/>
  <c r="BP16" i="24"/>
  <c r="K53" i="24"/>
  <c r="K55" i="24" s="1"/>
  <c r="O53" i="24"/>
  <c r="O55" i="24" s="1"/>
  <c r="D53" i="24"/>
  <c r="D55" i="24" s="1"/>
  <c r="E53" i="24"/>
  <c r="BR9" i="24"/>
  <c r="BR16" i="24"/>
  <c r="BR12" i="24"/>
  <c r="BR18" i="24"/>
  <c r="BR19" i="24"/>
  <c r="BR17" i="24"/>
  <c r="BR10" i="24"/>
  <c r="BR15" i="24"/>
  <c r="BR7" i="24"/>
  <c r="BR14" i="24"/>
  <c r="BR20" i="24"/>
  <c r="BR23" i="24"/>
  <c r="BR6" i="24"/>
  <c r="BR22" i="24"/>
  <c r="BR11" i="24"/>
  <c r="BR13" i="24"/>
  <c r="BR8" i="24"/>
  <c r="BR21" i="24"/>
  <c r="X106" i="24"/>
  <c r="M7" i="24"/>
  <c r="N6" i="17" s="1"/>
  <c r="X107" i="24"/>
  <c r="M8" i="24"/>
  <c r="N7" i="17" s="1"/>
  <c r="X118" i="24"/>
  <c r="M19" i="24"/>
  <c r="N18" i="17" s="1"/>
  <c r="X115" i="24"/>
  <c r="M16" i="24"/>
  <c r="N15" i="17" s="1"/>
  <c r="X120" i="24"/>
  <c r="M21" i="24"/>
  <c r="N20" i="17" s="1"/>
  <c r="BN20" i="24"/>
  <c r="BN16" i="24"/>
  <c r="BN11" i="24"/>
  <c r="BN18" i="24"/>
  <c r="BN23" i="24"/>
  <c r="BN6" i="24"/>
  <c r="BN14" i="24"/>
  <c r="BN10" i="24"/>
  <c r="BN15" i="24"/>
  <c r="BN13" i="24"/>
  <c r="BN22" i="24"/>
  <c r="BN8" i="24"/>
  <c r="BN19" i="24"/>
  <c r="BN21" i="24"/>
  <c r="BN7" i="24"/>
  <c r="BN9" i="24"/>
  <c r="BN17" i="24"/>
  <c r="BN12" i="24"/>
  <c r="E55" i="24"/>
  <c r="W73" i="24"/>
  <c r="BO21" i="24"/>
  <c r="BO17" i="24"/>
  <c r="BO13" i="24"/>
  <c r="BO8" i="24"/>
  <c r="BO11" i="24"/>
  <c r="BO22" i="24"/>
  <c r="BO9" i="24"/>
  <c r="BO19" i="24"/>
  <c r="BO18" i="24"/>
  <c r="BO15" i="24"/>
  <c r="BO14" i="24"/>
  <c r="BO10" i="24"/>
  <c r="BO20" i="24"/>
  <c r="BO7" i="24"/>
  <c r="BO16" i="24"/>
  <c r="BO23" i="24"/>
  <c r="BO6" i="24"/>
  <c r="BO12" i="24"/>
  <c r="U75" i="24"/>
  <c r="W75" i="24" s="1"/>
  <c r="F53" i="24"/>
  <c r="F55" i="24" s="1"/>
  <c r="S53" i="24"/>
  <c r="S55" i="24" s="1"/>
  <c r="J53" i="24"/>
  <c r="J55" i="24" s="1"/>
  <c r="L53" i="24"/>
  <c r="L55" i="24" s="1"/>
  <c r="M53" i="24"/>
  <c r="M55" i="24" s="1"/>
  <c r="F24" i="24"/>
  <c r="G6" i="24"/>
  <c r="C5" i="17" s="1"/>
  <c r="X122" i="24"/>
  <c r="M23" i="24"/>
  <c r="N22" i="17" s="1"/>
  <c r="BC21" i="24"/>
  <c r="BC17" i="24"/>
  <c r="BC13" i="24"/>
  <c r="BC8" i="24"/>
  <c r="BC22" i="24"/>
  <c r="BC18" i="24"/>
  <c r="BC14" i="24"/>
  <c r="BC11" i="24"/>
  <c r="BC9" i="24"/>
  <c r="BC23" i="24"/>
  <c r="BC19" i="24"/>
  <c r="BC20" i="24"/>
  <c r="BC15" i="24"/>
  <c r="BC12" i="24"/>
  <c r="BC6" i="24"/>
  <c r="BC10" i="24"/>
  <c r="BC7" i="24"/>
  <c r="BC16" i="24"/>
  <c r="V67" i="24"/>
  <c r="BF20" i="24"/>
  <c r="BF16" i="24"/>
  <c r="BF12" i="24"/>
  <c r="BF6" i="24"/>
  <c r="BF9" i="24"/>
  <c r="BF19" i="24"/>
  <c r="BF17" i="24"/>
  <c r="BF13" i="24"/>
  <c r="BF10" i="24"/>
  <c r="BF23" i="24"/>
  <c r="BF8" i="24"/>
  <c r="BF21" i="24"/>
  <c r="BF14" i="24"/>
  <c r="BF7" i="24"/>
  <c r="BF22" i="24"/>
  <c r="BF15" i="24"/>
  <c r="BF18" i="24"/>
  <c r="BF11" i="24"/>
  <c r="G53" i="24"/>
  <c r="G55" i="24" s="1"/>
  <c r="P53" i="24"/>
  <c r="P55" i="24" s="1"/>
  <c r="BH23" i="24"/>
  <c r="BH17" i="24"/>
  <c r="BH14" i="24"/>
  <c r="BH13" i="24"/>
  <c r="BH9" i="24"/>
  <c r="BH8" i="24"/>
  <c r="BH22" i="24"/>
  <c r="BH21" i="24"/>
  <c r="BH18" i="24"/>
  <c r="BH16" i="24"/>
  <c r="BH15" i="24"/>
  <c r="BH19" i="24"/>
  <c r="BH7" i="24"/>
  <c r="BH20" i="24"/>
  <c r="BH11" i="24"/>
  <c r="BH12" i="24"/>
  <c r="BH10" i="24"/>
  <c r="BH6" i="24"/>
  <c r="X110" i="24"/>
  <c r="M11" i="24"/>
  <c r="N10" i="17" s="1"/>
  <c r="X117" i="24"/>
  <c r="M18" i="24"/>
  <c r="N17" i="17" s="1"/>
  <c r="X116" i="24"/>
  <c r="M17" i="24"/>
  <c r="N16" i="17" s="1"/>
  <c r="V60" i="24"/>
  <c r="W72" i="24"/>
  <c r="C53" i="24"/>
  <c r="C55" i="24" s="1"/>
  <c r="B53" i="24"/>
  <c r="B55" i="24" s="1"/>
  <c r="H53" i="24"/>
  <c r="H55" i="24" s="1"/>
  <c r="I53" i="24"/>
  <c r="I55" i="24" s="1"/>
  <c r="R59" i="24"/>
  <c r="N59" i="24"/>
  <c r="J59" i="24"/>
  <c r="F59" i="24"/>
  <c r="B59" i="24"/>
  <c r="Q59" i="24"/>
  <c r="AY6" i="24" s="1"/>
  <c r="M59" i="24"/>
  <c r="I59" i="24"/>
  <c r="E59" i="24"/>
  <c r="O59" i="24"/>
  <c r="G59" i="24"/>
  <c r="T59" i="24"/>
  <c r="L59" i="24"/>
  <c r="D59" i="24"/>
  <c r="H59" i="24"/>
  <c r="P59" i="24"/>
  <c r="AX6" i="24" s="1"/>
  <c r="S59" i="24"/>
  <c r="C59" i="24"/>
  <c r="K59" i="24"/>
  <c r="W66" i="24"/>
  <c r="BL23" i="24"/>
  <c r="BL22" i="24"/>
  <c r="BL21" i="24"/>
  <c r="BL18" i="24"/>
  <c r="BL17" i="24"/>
  <c r="BL14" i="24"/>
  <c r="BL13" i="24"/>
  <c r="BL12" i="24"/>
  <c r="BL9" i="24"/>
  <c r="BL8" i="24"/>
  <c r="BL10" i="24"/>
  <c r="BL20" i="24"/>
  <c r="BL15" i="24"/>
  <c r="BL19" i="24"/>
  <c r="BL11" i="24"/>
  <c r="BL7" i="24"/>
  <c r="BL16" i="24"/>
  <c r="BL6" i="24"/>
  <c r="X108" i="24"/>
  <c r="M9" i="24"/>
  <c r="N8" i="17" s="1"/>
  <c r="X113" i="24"/>
  <c r="M14" i="24"/>
  <c r="N13" i="17" s="1"/>
  <c r="X121" i="24"/>
  <c r="M22" i="24"/>
  <c r="N21" i="17" s="1"/>
  <c r="X119" i="24"/>
  <c r="M20" i="24"/>
  <c r="N19" i="17" s="1"/>
  <c r="W68" i="24"/>
  <c r="V62" i="24"/>
  <c r="BS21" i="24"/>
  <c r="BS17" i="24"/>
  <c r="BS13" i="24"/>
  <c r="BS8" i="24"/>
  <c r="BS11" i="24"/>
  <c r="BS22" i="24"/>
  <c r="BS18" i="24"/>
  <c r="BS14" i="24"/>
  <c r="BS9" i="24"/>
  <c r="BS6" i="24"/>
  <c r="BS23" i="24"/>
  <c r="BS10" i="24"/>
  <c r="BS20" i="24"/>
  <c r="BS12" i="24"/>
  <c r="BS19" i="24"/>
  <c r="BS15" i="24"/>
  <c r="BS7" i="24"/>
  <c r="BS16" i="24"/>
  <c r="C23" i="17" l="1"/>
  <c r="M5" i="17"/>
  <c r="M23" i="17" s="1"/>
  <c r="E5" i="17"/>
  <c r="I38" i="17"/>
  <c r="O15" i="17"/>
  <c r="J38" i="17" s="1"/>
  <c r="I30" i="17"/>
  <c r="O7" i="17"/>
  <c r="J30" i="17" s="1"/>
  <c r="D36" i="17"/>
  <c r="E36" i="17"/>
  <c r="E38" i="17"/>
  <c r="D38" i="17"/>
  <c r="E41" i="17"/>
  <c r="D41" i="17"/>
  <c r="D34" i="17"/>
  <c r="E34" i="17"/>
  <c r="E45" i="17"/>
  <c r="D45" i="17"/>
  <c r="E31" i="17"/>
  <c r="D31" i="17"/>
  <c r="I44" i="17"/>
  <c r="O21" i="17"/>
  <c r="J44" i="17" s="1"/>
  <c r="I31" i="17"/>
  <c r="O8" i="17"/>
  <c r="J31" i="17" s="1"/>
  <c r="I40" i="17"/>
  <c r="O17" i="17"/>
  <c r="J40" i="17" s="1"/>
  <c r="I37" i="17"/>
  <c r="O14" i="17"/>
  <c r="J37" i="17" s="1"/>
  <c r="D42" i="17"/>
  <c r="E42" i="17"/>
  <c r="E29" i="17"/>
  <c r="D29" i="17"/>
  <c r="D30" i="17"/>
  <c r="E30" i="17"/>
  <c r="D33" i="17"/>
  <c r="E33" i="17"/>
  <c r="I45" i="17"/>
  <c r="O22" i="17"/>
  <c r="J45" i="17" s="1"/>
  <c r="I43" i="17"/>
  <c r="O20" i="17"/>
  <c r="J43" i="17" s="1"/>
  <c r="I41" i="17"/>
  <c r="O18" i="17"/>
  <c r="J41" i="17" s="1"/>
  <c r="I29" i="17"/>
  <c r="O6" i="17"/>
  <c r="J29" i="17" s="1"/>
  <c r="G29" i="17" s="1"/>
  <c r="D44" i="17"/>
  <c r="E44" i="17"/>
  <c r="D32" i="17"/>
  <c r="E32" i="17"/>
  <c r="E35" i="17"/>
  <c r="D35" i="17"/>
  <c r="I42" i="17"/>
  <c r="O19" i="17"/>
  <c r="J42" i="17" s="1"/>
  <c r="I36" i="17"/>
  <c r="O13" i="17"/>
  <c r="J36" i="17" s="1"/>
  <c r="I39" i="17"/>
  <c r="O16" i="17"/>
  <c r="J39" i="17" s="1"/>
  <c r="I33" i="17"/>
  <c r="O10" i="17"/>
  <c r="J33" i="17" s="1"/>
  <c r="I34" i="17"/>
  <c r="O11" i="17"/>
  <c r="J34" i="17" s="1"/>
  <c r="I35" i="17"/>
  <c r="O12" i="17"/>
  <c r="J35" i="17" s="1"/>
  <c r="D43" i="17"/>
  <c r="E43" i="17"/>
  <c r="E39" i="17"/>
  <c r="D39" i="17"/>
  <c r="E40" i="17"/>
  <c r="D40" i="17"/>
  <c r="E37" i="17"/>
  <c r="D37" i="17"/>
  <c r="X112" i="24"/>
  <c r="X114" i="24"/>
  <c r="M10" i="24"/>
  <c r="N9" i="17" s="1"/>
  <c r="N14" i="24"/>
  <c r="T135" i="24" s="1"/>
  <c r="N12" i="24"/>
  <c r="T133" i="24" s="1"/>
  <c r="N16" i="24"/>
  <c r="T137" i="24" s="1"/>
  <c r="N8" i="24"/>
  <c r="T129" i="24" s="1"/>
  <c r="N20" i="24"/>
  <c r="T141" i="24" s="1"/>
  <c r="N17" i="24"/>
  <c r="T138" i="24" s="1"/>
  <c r="N22" i="24"/>
  <c r="T143" i="24" s="1"/>
  <c r="N18" i="24"/>
  <c r="T139" i="24" s="1"/>
  <c r="N10" i="24"/>
  <c r="T131" i="24" s="1"/>
  <c r="N11" i="24"/>
  <c r="T132" i="24" s="1"/>
  <c r="N9" i="24"/>
  <c r="T130" i="24" s="1"/>
  <c r="N23" i="24"/>
  <c r="T144" i="24" s="1"/>
  <c r="N21" i="24"/>
  <c r="T142" i="24" s="1"/>
  <c r="N19" i="24"/>
  <c r="T140" i="24" s="1"/>
  <c r="N7" i="24"/>
  <c r="T128" i="24" s="1"/>
  <c r="N13" i="24"/>
  <c r="T134" i="24" s="1"/>
  <c r="N15" i="24"/>
  <c r="T136" i="24" s="1"/>
  <c r="W61" i="24"/>
  <c r="V63" i="24"/>
  <c r="V65" i="24"/>
  <c r="V64" i="24"/>
  <c r="N98" i="24"/>
  <c r="N97" i="24"/>
  <c r="N94" i="24"/>
  <c r="N90" i="24"/>
  <c r="N86" i="24"/>
  <c r="N82" i="24"/>
  <c r="N93" i="24"/>
  <c r="N89" i="24"/>
  <c r="N85" i="24"/>
  <c r="N91" i="24"/>
  <c r="N83" i="24"/>
  <c r="N92" i="24"/>
  <c r="N84" i="24"/>
  <c r="N81" i="24"/>
  <c r="N105" i="24" s="1"/>
  <c r="N88" i="24"/>
  <c r="N87" i="24"/>
  <c r="N95" i="24"/>
  <c r="N96" i="24"/>
  <c r="N99" i="24"/>
  <c r="P96" i="24"/>
  <c r="P120" i="24" s="1"/>
  <c r="P92" i="24"/>
  <c r="P116" i="24" s="1"/>
  <c r="P88" i="24"/>
  <c r="P112" i="24" s="1"/>
  <c r="P84" i="24"/>
  <c r="P108" i="24" s="1"/>
  <c r="P95" i="24"/>
  <c r="P91" i="24"/>
  <c r="P115" i="24" s="1"/>
  <c r="P87" i="24"/>
  <c r="P111" i="24" s="1"/>
  <c r="P83" i="24"/>
  <c r="P107" i="24" s="1"/>
  <c r="P98" i="24"/>
  <c r="P122" i="24" s="1"/>
  <c r="P89" i="24"/>
  <c r="P113" i="24" s="1"/>
  <c r="P97" i="24"/>
  <c r="P121" i="24" s="1"/>
  <c r="P90" i="24"/>
  <c r="P114" i="24" s="1"/>
  <c r="P82" i="24"/>
  <c r="P106" i="24" s="1"/>
  <c r="P94" i="24"/>
  <c r="P118" i="24" s="1"/>
  <c r="P93" i="24"/>
  <c r="P117" i="24" s="1"/>
  <c r="P85" i="24"/>
  <c r="P109" i="24" s="1"/>
  <c r="P81" i="24"/>
  <c r="P105" i="24" s="1"/>
  <c r="P86" i="24"/>
  <c r="P110" i="24" s="1"/>
  <c r="P99" i="24"/>
  <c r="J98" i="24"/>
  <c r="J94" i="24"/>
  <c r="J90" i="24"/>
  <c r="J86" i="24"/>
  <c r="J82" i="24"/>
  <c r="J97" i="24"/>
  <c r="J93" i="24"/>
  <c r="J89" i="24"/>
  <c r="J85" i="24"/>
  <c r="J95" i="24"/>
  <c r="J87" i="24"/>
  <c r="J96" i="24"/>
  <c r="J88" i="24"/>
  <c r="J81" i="24"/>
  <c r="J105" i="24" s="1"/>
  <c r="J92" i="24"/>
  <c r="J91" i="24"/>
  <c r="J84" i="24"/>
  <c r="J83" i="24"/>
  <c r="J99" i="24"/>
  <c r="K97" i="24"/>
  <c r="K93" i="24"/>
  <c r="K89" i="24"/>
  <c r="K85" i="24"/>
  <c r="K96" i="24"/>
  <c r="K92" i="24"/>
  <c r="K88" i="24"/>
  <c r="K84" i="24"/>
  <c r="K90" i="24"/>
  <c r="K82" i="24"/>
  <c r="K81" i="24"/>
  <c r="K105" i="24" s="1"/>
  <c r="K98" i="24"/>
  <c r="K91" i="24"/>
  <c r="K83" i="24"/>
  <c r="K95" i="24"/>
  <c r="K94" i="24"/>
  <c r="K86" i="24"/>
  <c r="K87" i="24"/>
  <c r="K99" i="24"/>
  <c r="Q98" i="24"/>
  <c r="Q122" i="24" s="1"/>
  <c r="Q95" i="24"/>
  <c r="Q119" i="24" s="1"/>
  <c r="Q91" i="24"/>
  <c r="Q115" i="24" s="1"/>
  <c r="Q87" i="24"/>
  <c r="Q111" i="24" s="1"/>
  <c r="Q83" i="24"/>
  <c r="Q107" i="24" s="1"/>
  <c r="Q97" i="24"/>
  <c r="Q121" i="24" s="1"/>
  <c r="Q94" i="24"/>
  <c r="Q118" i="24" s="1"/>
  <c r="Q90" i="24"/>
  <c r="Q114" i="24" s="1"/>
  <c r="Q86" i="24"/>
  <c r="Q110" i="24" s="1"/>
  <c r="Q82" i="24"/>
  <c r="Q106" i="24" s="1"/>
  <c r="Q92" i="24"/>
  <c r="Q116" i="24" s="1"/>
  <c r="Q84" i="24"/>
  <c r="Q108" i="24" s="1"/>
  <c r="Q93" i="24"/>
  <c r="Q117" i="24" s="1"/>
  <c r="Q85" i="24"/>
  <c r="Q109" i="24" s="1"/>
  <c r="Q96" i="24"/>
  <c r="Q81" i="24"/>
  <c r="Q88" i="24"/>
  <c r="Q112" i="24" s="1"/>
  <c r="Q89" i="24"/>
  <c r="Q113" i="24" s="1"/>
  <c r="Q99" i="24"/>
  <c r="F98" i="24"/>
  <c r="F94" i="24"/>
  <c r="F90" i="24"/>
  <c r="F86" i="24"/>
  <c r="F82" i="24"/>
  <c r="F97" i="24"/>
  <c r="F93" i="24"/>
  <c r="F89" i="24"/>
  <c r="F85" i="24"/>
  <c r="F91" i="24"/>
  <c r="F83" i="24"/>
  <c r="F92" i="24"/>
  <c r="F84" i="24"/>
  <c r="F81" i="24"/>
  <c r="AN6" i="24" s="1"/>
  <c r="F96" i="24"/>
  <c r="F95" i="24"/>
  <c r="F87" i="24"/>
  <c r="F88" i="24"/>
  <c r="F99" i="24"/>
  <c r="H96" i="24"/>
  <c r="H92" i="24"/>
  <c r="H88" i="24"/>
  <c r="H84" i="24"/>
  <c r="H95" i="24"/>
  <c r="H91" i="24"/>
  <c r="H87" i="24"/>
  <c r="H83" i="24"/>
  <c r="H97" i="24"/>
  <c r="H89" i="24"/>
  <c r="H90" i="24"/>
  <c r="H82" i="24"/>
  <c r="H86" i="24"/>
  <c r="H85" i="24"/>
  <c r="H98" i="24"/>
  <c r="H93" i="24"/>
  <c r="H94" i="24"/>
  <c r="H81" i="24"/>
  <c r="AP6" i="24" s="1"/>
  <c r="H99" i="24"/>
  <c r="C97" i="24"/>
  <c r="C93" i="24"/>
  <c r="C89" i="24"/>
  <c r="C85" i="24"/>
  <c r="C96" i="24"/>
  <c r="C92" i="24"/>
  <c r="C88" i="24"/>
  <c r="C84" i="24"/>
  <c r="C90" i="24"/>
  <c r="C82" i="24"/>
  <c r="C81" i="24"/>
  <c r="AK6" i="24" s="1"/>
  <c r="C91" i="24"/>
  <c r="C83" i="24"/>
  <c r="C98" i="24"/>
  <c r="C87" i="24"/>
  <c r="C86" i="24"/>
  <c r="C94" i="24"/>
  <c r="C95" i="24"/>
  <c r="C99" i="24"/>
  <c r="G98" i="24"/>
  <c r="G97" i="24"/>
  <c r="G93" i="24"/>
  <c r="G89" i="24"/>
  <c r="G85" i="24"/>
  <c r="G96" i="24"/>
  <c r="G92" i="24"/>
  <c r="G88" i="24"/>
  <c r="G84" i="24"/>
  <c r="G94" i="24"/>
  <c r="G86" i="24"/>
  <c r="G81" i="24"/>
  <c r="AO6" i="24" s="1"/>
  <c r="G95" i="24"/>
  <c r="G87" i="24"/>
  <c r="G83" i="24"/>
  <c r="G82" i="24"/>
  <c r="G90" i="24"/>
  <c r="G91" i="24"/>
  <c r="G99" i="24"/>
  <c r="S97" i="24"/>
  <c r="S93" i="24"/>
  <c r="S89" i="24"/>
  <c r="S85" i="24"/>
  <c r="S96" i="24"/>
  <c r="S92" i="24"/>
  <c r="S88" i="24"/>
  <c r="S84" i="24"/>
  <c r="S90" i="24"/>
  <c r="S82" i="24"/>
  <c r="S81" i="24"/>
  <c r="S105" i="24" s="1"/>
  <c r="S91" i="24"/>
  <c r="S83" i="24"/>
  <c r="S87" i="24"/>
  <c r="S86" i="24"/>
  <c r="S94" i="24"/>
  <c r="S98" i="24"/>
  <c r="S95" i="24"/>
  <c r="S99" i="24"/>
  <c r="L77" i="24"/>
  <c r="R77" i="24"/>
  <c r="I98" i="24"/>
  <c r="I95" i="24"/>
  <c r="I91" i="24"/>
  <c r="I87" i="24"/>
  <c r="I83" i="24"/>
  <c r="I94" i="24"/>
  <c r="I90" i="24"/>
  <c r="I86" i="24"/>
  <c r="I82" i="24"/>
  <c r="I92" i="24"/>
  <c r="I84" i="24"/>
  <c r="I93" i="24"/>
  <c r="I85" i="24"/>
  <c r="I89" i="24"/>
  <c r="I88" i="24"/>
  <c r="I81" i="24"/>
  <c r="I105" i="24" s="1"/>
  <c r="I96" i="24"/>
  <c r="I97" i="24"/>
  <c r="J6" i="24"/>
  <c r="G24" i="24"/>
  <c r="D96" i="24"/>
  <c r="D92" i="24"/>
  <c r="D88" i="24"/>
  <c r="D84" i="24"/>
  <c r="D98" i="24"/>
  <c r="D95" i="24"/>
  <c r="D91" i="24"/>
  <c r="D87" i="24"/>
  <c r="D83" i="24"/>
  <c r="D93" i="24"/>
  <c r="D85" i="24"/>
  <c r="D94" i="24"/>
  <c r="D86" i="24"/>
  <c r="D90" i="24"/>
  <c r="D81" i="24"/>
  <c r="D105" i="24" s="1"/>
  <c r="D89" i="24"/>
  <c r="D82" i="24"/>
  <c r="D97" i="24"/>
  <c r="E98" i="24"/>
  <c r="E95" i="24"/>
  <c r="E91" i="24"/>
  <c r="E87" i="24"/>
  <c r="E83" i="24"/>
  <c r="E94" i="24"/>
  <c r="E90" i="24"/>
  <c r="E86" i="24"/>
  <c r="E82" i="24"/>
  <c r="E96" i="24"/>
  <c r="E88" i="24"/>
  <c r="E97" i="24"/>
  <c r="E89" i="24"/>
  <c r="E93" i="24"/>
  <c r="E92" i="24"/>
  <c r="E84" i="24"/>
  <c r="E81" i="24"/>
  <c r="E105" i="24" s="1"/>
  <c r="E85" i="24"/>
  <c r="O97" i="24"/>
  <c r="O98" i="24"/>
  <c r="O93" i="24"/>
  <c r="O89" i="24"/>
  <c r="O85" i="24"/>
  <c r="O96" i="24"/>
  <c r="O92" i="24"/>
  <c r="O88" i="24"/>
  <c r="O84" i="24"/>
  <c r="O94" i="24"/>
  <c r="O86" i="24"/>
  <c r="O81" i="24"/>
  <c r="O105" i="24" s="1"/>
  <c r="O95" i="24"/>
  <c r="O87" i="24"/>
  <c r="O91" i="24"/>
  <c r="O90" i="24"/>
  <c r="O82" i="24"/>
  <c r="O83" i="24"/>
  <c r="H77" i="24"/>
  <c r="I99" i="24"/>
  <c r="L97" i="24"/>
  <c r="L96" i="24"/>
  <c r="L92" i="24"/>
  <c r="L88" i="24"/>
  <c r="L84" i="24"/>
  <c r="L98" i="24"/>
  <c r="L95" i="24"/>
  <c r="L91" i="24"/>
  <c r="L87" i="24"/>
  <c r="L83" i="24"/>
  <c r="L93" i="24"/>
  <c r="L85" i="24"/>
  <c r="L94" i="24"/>
  <c r="L86" i="24"/>
  <c r="L82" i="24"/>
  <c r="L81" i="24"/>
  <c r="AT6" i="24" s="1"/>
  <c r="L89" i="24"/>
  <c r="L90" i="24"/>
  <c r="S77" i="24"/>
  <c r="E77" i="24"/>
  <c r="B77" i="24"/>
  <c r="U59" i="24"/>
  <c r="V59" i="24" s="1"/>
  <c r="U77" i="24"/>
  <c r="B98" i="24"/>
  <c r="AJ23" i="24" s="1"/>
  <c r="B94" i="24"/>
  <c r="AJ19" i="24" s="1"/>
  <c r="B90" i="24"/>
  <c r="AJ15" i="24" s="1"/>
  <c r="B86" i="24"/>
  <c r="AJ11" i="24" s="1"/>
  <c r="B82" i="24"/>
  <c r="AJ7" i="24" s="1"/>
  <c r="B97" i="24"/>
  <c r="AJ22" i="24" s="1"/>
  <c r="B93" i="24"/>
  <c r="AJ18" i="24" s="1"/>
  <c r="B89" i="24"/>
  <c r="AJ14" i="24" s="1"/>
  <c r="B85" i="24"/>
  <c r="AJ10" i="24" s="1"/>
  <c r="B95" i="24"/>
  <c r="AJ20" i="24" s="1"/>
  <c r="B87" i="24"/>
  <c r="AJ12" i="24" s="1"/>
  <c r="B96" i="24"/>
  <c r="AJ21" i="24" s="1"/>
  <c r="B88" i="24"/>
  <c r="AJ13" i="24" s="1"/>
  <c r="B81" i="24"/>
  <c r="B84" i="24"/>
  <c r="AJ9" i="24" s="1"/>
  <c r="AB33" i="24" a="1"/>
  <c r="B83" i="24"/>
  <c r="AJ8" i="24" s="1"/>
  <c r="B91" i="24"/>
  <c r="AJ16" i="24" s="1"/>
  <c r="B92" i="24"/>
  <c r="AJ17" i="24" s="1"/>
  <c r="M98" i="24"/>
  <c r="M95" i="24"/>
  <c r="M91" i="24"/>
  <c r="M87" i="24"/>
  <c r="M83" i="24"/>
  <c r="M94" i="24"/>
  <c r="M90" i="24"/>
  <c r="M86" i="24"/>
  <c r="M82" i="24"/>
  <c r="M96" i="24"/>
  <c r="M88" i="24"/>
  <c r="M89" i="24"/>
  <c r="M85" i="24"/>
  <c r="M97" i="24"/>
  <c r="M84" i="24"/>
  <c r="M81" i="24"/>
  <c r="M105" i="24" s="1"/>
  <c r="M92" i="24"/>
  <c r="M93" i="24"/>
  <c r="P77" i="24"/>
  <c r="I77" i="24"/>
  <c r="F77" i="24"/>
  <c r="AA33" i="24" a="1"/>
  <c r="L99" i="24"/>
  <c r="D99" i="24"/>
  <c r="K77" i="24"/>
  <c r="G77" i="24"/>
  <c r="M77" i="24"/>
  <c r="J77" i="24"/>
  <c r="B99" i="24"/>
  <c r="C77" i="24"/>
  <c r="D77" i="24"/>
  <c r="O77" i="24"/>
  <c r="Q77" i="24"/>
  <c r="N77" i="24"/>
  <c r="V75" i="24"/>
  <c r="W71" i="24"/>
  <c r="R98" i="24"/>
  <c r="R97" i="24"/>
  <c r="R94" i="24"/>
  <c r="R90" i="24"/>
  <c r="R86" i="24"/>
  <c r="R82" i="24"/>
  <c r="R93" i="24"/>
  <c r="R89" i="24"/>
  <c r="R85" i="24"/>
  <c r="R95" i="24"/>
  <c r="R87" i="24"/>
  <c r="R96" i="24"/>
  <c r="R88" i="24"/>
  <c r="R81" i="24"/>
  <c r="AZ6" i="24" s="1"/>
  <c r="R84" i="24"/>
  <c r="R83" i="24"/>
  <c r="R91" i="24"/>
  <c r="R92" i="24"/>
  <c r="M99" i="24"/>
  <c r="E99" i="24"/>
  <c r="O99" i="24"/>
  <c r="R99" i="24"/>
  <c r="G34" i="17" l="1"/>
  <c r="G33" i="17"/>
  <c r="E137" i="17"/>
  <c r="E188" i="17"/>
  <c r="F36" i="17"/>
  <c r="E86" i="17" s="1"/>
  <c r="E181" i="17"/>
  <c r="E130" i="17"/>
  <c r="F29" i="17"/>
  <c r="E79" i="17" s="1"/>
  <c r="E189" i="17"/>
  <c r="E138" i="17"/>
  <c r="F37" i="17"/>
  <c r="E87" i="17" s="1"/>
  <c r="G31" i="17"/>
  <c r="E182" i="17"/>
  <c r="E131" i="17"/>
  <c r="F30" i="17"/>
  <c r="E80" i="17" s="1"/>
  <c r="G35" i="17"/>
  <c r="E136" i="17"/>
  <c r="E187" i="17"/>
  <c r="F35" i="17"/>
  <c r="E85" i="17" s="1"/>
  <c r="E194" i="17"/>
  <c r="E143" i="17"/>
  <c r="F42" i="17"/>
  <c r="E92" i="17" s="1"/>
  <c r="E193" i="17"/>
  <c r="E142" i="17"/>
  <c r="F41" i="17"/>
  <c r="E91" i="17" s="1"/>
  <c r="G43" i="17"/>
  <c r="G40" i="17"/>
  <c r="E141" i="17"/>
  <c r="F40" i="17"/>
  <c r="E90" i="17" s="1"/>
  <c r="E192" i="17"/>
  <c r="E190" i="17"/>
  <c r="F38" i="17"/>
  <c r="E88" i="17" s="1"/>
  <c r="E139" i="17"/>
  <c r="I32" i="17"/>
  <c r="O9" i="17"/>
  <c r="J32" i="17" s="1"/>
  <c r="E186" i="17"/>
  <c r="F34" i="17"/>
  <c r="E84" i="17" s="1"/>
  <c r="E135" i="17"/>
  <c r="E185" i="17"/>
  <c r="E134" i="17"/>
  <c r="F33" i="17"/>
  <c r="E83" i="17" s="1"/>
  <c r="G39" i="17"/>
  <c r="G42" i="17"/>
  <c r="G41" i="17"/>
  <c r="E144" i="17"/>
  <c r="E195" i="17"/>
  <c r="F43" i="17"/>
  <c r="E93" i="17" s="1"/>
  <c r="G37" i="17"/>
  <c r="E132" i="17"/>
  <c r="E183" i="17"/>
  <c r="F31" i="17"/>
  <c r="E81" i="17" s="1"/>
  <c r="G44" i="17"/>
  <c r="G30" i="17"/>
  <c r="E23" i="17"/>
  <c r="D28" i="17"/>
  <c r="D46" i="17" s="1"/>
  <c r="E28" i="17"/>
  <c r="E140" i="17"/>
  <c r="E191" i="17"/>
  <c r="F39" i="17"/>
  <c r="E89" i="17" s="1"/>
  <c r="G36" i="17"/>
  <c r="G45" i="17"/>
  <c r="E197" i="17"/>
  <c r="E146" i="17"/>
  <c r="F45" i="17"/>
  <c r="E95" i="17" s="1"/>
  <c r="E145" i="17"/>
  <c r="E196" i="17"/>
  <c r="F44" i="17"/>
  <c r="E94" i="17" s="1"/>
  <c r="G38" i="17"/>
  <c r="AJ6" i="24"/>
  <c r="BA23" i="24"/>
  <c r="F105" i="24"/>
  <c r="R115" i="24"/>
  <c r="AZ16" i="24"/>
  <c r="R112" i="24"/>
  <c r="AZ13" i="24"/>
  <c r="R109" i="24"/>
  <c r="AZ10" i="24"/>
  <c r="R110" i="24"/>
  <c r="AZ11" i="24"/>
  <c r="R122" i="24"/>
  <c r="AZ23" i="24"/>
  <c r="M108" i="24"/>
  <c r="AU9" i="24"/>
  <c r="M112" i="24"/>
  <c r="AU13" i="24"/>
  <c r="M114" i="24"/>
  <c r="AU15" i="24"/>
  <c r="M115" i="24"/>
  <c r="AU16" i="24"/>
  <c r="L113" i="24"/>
  <c r="AT14" i="24"/>
  <c r="L118" i="24"/>
  <c r="AT19" i="24"/>
  <c r="L111" i="24"/>
  <c r="AT12" i="24"/>
  <c r="L108" i="24"/>
  <c r="AT9" i="24"/>
  <c r="L121" i="24"/>
  <c r="AT22" i="24"/>
  <c r="O106" i="24"/>
  <c r="AW7" i="24"/>
  <c r="O119" i="24"/>
  <c r="AW20" i="24"/>
  <c r="O108" i="24"/>
  <c r="AW9" i="24"/>
  <c r="O109" i="24"/>
  <c r="AW10" i="24"/>
  <c r="O121" i="24"/>
  <c r="AW22" i="24"/>
  <c r="D106" i="24"/>
  <c r="AL7" i="24"/>
  <c r="D110" i="24"/>
  <c r="AL11" i="24"/>
  <c r="AL8" i="24"/>
  <c r="D122" i="24"/>
  <c r="AL23" i="24"/>
  <c r="D120" i="24"/>
  <c r="AL21" i="24"/>
  <c r="I120" i="24"/>
  <c r="AQ21" i="24"/>
  <c r="I109" i="24"/>
  <c r="AQ10" i="24"/>
  <c r="I106" i="24"/>
  <c r="AQ7" i="24"/>
  <c r="I107" i="24"/>
  <c r="AQ8" i="24"/>
  <c r="I122" i="24"/>
  <c r="AQ23" i="24"/>
  <c r="S119" i="24"/>
  <c r="BA20" i="24"/>
  <c r="S111" i="24"/>
  <c r="BA12" i="24"/>
  <c r="S106" i="24"/>
  <c r="BA7" i="24"/>
  <c r="S116" i="24"/>
  <c r="BA17" i="24"/>
  <c r="S117" i="24"/>
  <c r="BA18" i="24"/>
  <c r="G114" i="24"/>
  <c r="AO15" i="24"/>
  <c r="G119" i="24"/>
  <c r="AO20" i="24"/>
  <c r="G108" i="24"/>
  <c r="AO9" i="24"/>
  <c r="G109" i="24"/>
  <c r="AO10" i="24"/>
  <c r="G122" i="24"/>
  <c r="AO23" i="24"/>
  <c r="C110" i="24"/>
  <c r="AK11" i="24"/>
  <c r="C115" i="24"/>
  <c r="AK16" i="24"/>
  <c r="C108" i="24"/>
  <c r="AK9" i="24"/>
  <c r="C109" i="24"/>
  <c r="AK10" i="24"/>
  <c r="H122" i="24"/>
  <c r="AP23" i="24"/>
  <c r="H114" i="24"/>
  <c r="AP15" i="24"/>
  <c r="AP12" i="24"/>
  <c r="H112" i="24"/>
  <c r="AP13" i="24"/>
  <c r="F112" i="24"/>
  <c r="AN13" i="24"/>
  <c r="F115" i="24"/>
  <c r="AN16" i="24"/>
  <c r="F121" i="24"/>
  <c r="AN22" i="24"/>
  <c r="F118" i="24"/>
  <c r="AN19" i="24"/>
  <c r="N119" i="24"/>
  <c r="AV20" i="24"/>
  <c r="N108" i="24"/>
  <c r="AV9" i="24"/>
  <c r="N109" i="24"/>
  <c r="AV10" i="24"/>
  <c r="N110" i="24"/>
  <c r="AV11" i="24"/>
  <c r="N122" i="24"/>
  <c r="AV23" i="24"/>
  <c r="AW6" i="24"/>
  <c r="R108" i="24"/>
  <c r="AZ9" i="24"/>
  <c r="R107" i="24"/>
  <c r="AZ8" i="24"/>
  <c r="R120" i="24"/>
  <c r="AZ21" i="24"/>
  <c r="R113" i="24"/>
  <c r="AZ14" i="24"/>
  <c r="R114" i="24"/>
  <c r="AZ15" i="24"/>
  <c r="M117" i="24"/>
  <c r="AU18" i="24"/>
  <c r="M121" i="24"/>
  <c r="AU22" i="24"/>
  <c r="M120" i="24"/>
  <c r="AU21" i="24"/>
  <c r="M118" i="24"/>
  <c r="AU19" i="24"/>
  <c r="M119" i="24"/>
  <c r="AU20" i="24"/>
  <c r="L109" i="24"/>
  <c r="AT10" i="24"/>
  <c r="AT16" i="24"/>
  <c r="L112" i="24"/>
  <c r="AT13" i="24"/>
  <c r="O114" i="24"/>
  <c r="AW15" i="24"/>
  <c r="O112" i="24"/>
  <c r="AW13" i="24"/>
  <c r="O113" i="24"/>
  <c r="AW14" i="24"/>
  <c r="D113" i="24"/>
  <c r="AL14" i="24"/>
  <c r="D118" i="24"/>
  <c r="AL19" i="24"/>
  <c r="D111" i="24"/>
  <c r="AL12" i="24"/>
  <c r="D108" i="24"/>
  <c r="AL9" i="24"/>
  <c r="I117" i="24"/>
  <c r="AQ18" i="24"/>
  <c r="I110" i="24"/>
  <c r="AQ11" i="24"/>
  <c r="I111" i="24"/>
  <c r="AQ12" i="24"/>
  <c r="S107" i="24"/>
  <c r="BA8" i="24"/>
  <c r="S114" i="24"/>
  <c r="BA15" i="24"/>
  <c r="S120" i="24"/>
  <c r="BA21" i="24"/>
  <c r="S121" i="24"/>
  <c r="BA22" i="24"/>
  <c r="G106" i="24"/>
  <c r="AO7" i="24"/>
  <c r="G112" i="24"/>
  <c r="AO13" i="24"/>
  <c r="G113" i="24"/>
  <c r="AO14" i="24"/>
  <c r="C111" i="24"/>
  <c r="AK12" i="24"/>
  <c r="C112" i="24"/>
  <c r="AK13" i="24"/>
  <c r="C113" i="24"/>
  <c r="AK14" i="24"/>
  <c r="H109" i="24"/>
  <c r="AP10" i="24"/>
  <c r="H113" i="24"/>
  <c r="AP14" i="24"/>
  <c r="H115" i="24"/>
  <c r="AP16" i="24"/>
  <c r="H116" i="24"/>
  <c r="AP17" i="24"/>
  <c r="F111" i="24"/>
  <c r="AN12" i="24"/>
  <c r="F108" i="24"/>
  <c r="AN9" i="24"/>
  <c r="AN10" i="24"/>
  <c r="F106" i="24"/>
  <c r="AN7" i="24"/>
  <c r="F122" i="24"/>
  <c r="AN23" i="24"/>
  <c r="N111" i="24"/>
  <c r="AV12" i="24"/>
  <c r="N116" i="24"/>
  <c r="AV17" i="24"/>
  <c r="N113" i="24"/>
  <c r="AV14" i="24"/>
  <c r="N114" i="24"/>
  <c r="AV15" i="24"/>
  <c r="AL6" i="24"/>
  <c r="R117" i="24"/>
  <c r="AZ18" i="24"/>
  <c r="AU17" i="24"/>
  <c r="M109" i="24"/>
  <c r="AU10" i="24"/>
  <c r="M106" i="24"/>
  <c r="AU7" i="24"/>
  <c r="M107" i="24"/>
  <c r="AU8" i="24"/>
  <c r="M122" i="24"/>
  <c r="AU23" i="24"/>
  <c r="L106" i="24"/>
  <c r="AT7" i="24"/>
  <c r="L117" i="24"/>
  <c r="AT18" i="24"/>
  <c r="L119" i="24"/>
  <c r="AT20" i="24"/>
  <c r="L116" i="24"/>
  <c r="AT17" i="24"/>
  <c r="O115" i="24"/>
  <c r="AW16" i="24"/>
  <c r="O110" i="24"/>
  <c r="AW11" i="24"/>
  <c r="O116" i="24"/>
  <c r="AW17" i="24"/>
  <c r="O117" i="24"/>
  <c r="AW18" i="24"/>
  <c r="D109" i="24"/>
  <c r="AL10" i="24"/>
  <c r="D115" i="24"/>
  <c r="AL16" i="24"/>
  <c r="D112" i="24"/>
  <c r="AL13" i="24"/>
  <c r="AQ13" i="24"/>
  <c r="I108" i="24"/>
  <c r="AQ9" i="24"/>
  <c r="I114" i="24"/>
  <c r="AQ15" i="24"/>
  <c r="I115" i="24"/>
  <c r="AQ16" i="24"/>
  <c r="S118" i="24"/>
  <c r="BA19" i="24"/>
  <c r="S115" i="24"/>
  <c r="BA16" i="24"/>
  <c r="S108" i="24"/>
  <c r="BA9" i="24"/>
  <c r="S109" i="24"/>
  <c r="BA10" i="24"/>
  <c r="G107" i="24"/>
  <c r="AO8" i="24"/>
  <c r="AO11" i="24"/>
  <c r="G116" i="24"/>
  <c r="AO17" i="24"/>
  <c r="G117" i="24"/>
  <c r="AO18" i="24"/>
  <c r="C119" i="24"/>
  <c r="AK20" i="24"/>
  <c r="C122" i="24"/>
  <c r="AK23" i="24"/>
  <c r="AK7" i="24"/>
  <c r="C116" i="24"/>
  <c r="AK17" i="24"/>
  <c r="C117" i="24"/>
  <c r="AK18" i="24"/>
  <c r="H118" i="24"/>
  <c r="AP19" i="24"/>
  <c r="H110" i="24"/>
  <c r="AP11" i="24"/>
  <c r="H121" i="24"/>
  <c r="AP22" i="24"/>
  <c r="H119" i="24"/>
  <c r="AP20" i="24"/>
  <c r="H120" i="24"/>
  <c r="AP21" i="24"/>
  <c r="F119" i="24"/>
  <c r="AN20" i="24"/>
  <c r="F116" i="24"/>
  <c r="AN17" i="24"/>
  <c r="F113" i="24"/>
  <c r="AN14" i="24"/>
  <c r="F110" i="24"/>
  <c r="AN11" i="24"/>
  <c r="N112" i="24"/>
  <c r="AV13" i="24"/>
  <c r="N107" i="24"/>
  <c r="AV8" i="24"/>
  <c r="AV18" i="24"/>
  <c r="N118" i="24"/>
  <c r="AV19" i="24"/>
  <c r="R111" i="24"/>
  <c r="AZ12" i="24"/>
  <c r="R118" i="24"/>
  <c r="AZ19" i="24"/>
  <c r="R116" i="24"/>
  <c r="AZ17" i="24"/>
  <c r="R119" i="24"/>
  <c r="AZ20" i="24"/>
  <c r="R106" i="24"/>
  <c r="AZ7" i="24"/>
  <c r="AZ22" i="24"/>
  <c r="M113" i="24"/>
  <c r="AU14" i="24"/>
  <c r="M110" i="24"/>
  <c r="AU11" i="24"/>
  <c r="M111" i="24"/>
  <c r="AU12" i="24"/>
  <c r="L114" i="24"/>
  <c r="AT15" i="24"/>
  <c r="L110" i="24"/>
  <c r="AT11" i="24"/>
  <c r="L107" i="24"/>
  <c r="AT8" i="24"/>
  <c r="L122" i="24"/>
  <c r="AT23" i="24"/>
  <c r="L120" i="24"/>
  <c r="AT21" i="24"/>
  <c r="O107" i="24"/>
  <c r="AW8" i="24"/>
  <c r="O111" i="24"/>
  <c r="AW12" i="24"/>
  <c r="AW19" i="24"/>
  <c r="O120" i="24"/>
  <c r="AW21" i="24"/>
  <c r="O122" i="24"/>
  <c r="AW23" i="24"/>
  <c r="D121" i="24"/>
  <c r="AL22" i="24"/>
  <c r="D114" i="24"/>
  <c r="AL15" i="24"/>
  <c r="D117" i="24"/>
  <c r="AL18" i="24"/>
  <c r="D119" i="24"/>
  <c r="AL20" i="24"/>
  <c r="D116" i="24"/>
  <c r="AL17" i="24"/>
  <c r="I121" i="24"/>
  <c r="AQ22" i="24"/>
  <c r="I113" i="24"/>
  <c r="AQ14" i="24"/>
  <c r="I116" i="24"/>
  <c r="AQ17" i="24"/>
  <c r="I118" i="24"/>
  <c r="AQ19" i="24"/>
  <c r="I119" i="24"/>
  <c r="AQ20" i="24"/>
  <c r="S110" i="24"/>
  <c r="BA11" i="24"/>
  <c r="S112" i="24"/>
  <c r="BA13" i="24"/>
  <c r="S113" i="24"/>
  <c r="BA14" i="24"/>
  <c r="G115" i="24"/>
  <c r="AO16" i="24"/>
  <c r="G111" i="24"/>
  <c r="AO12" i="24"/>
  <c r="G118" i="24"/>
  <c r="AO19" i="24"/>
  <c r="G120" i="24"/>
  <c r="AO21" i="24"/>
  <c r="G121" i="24"/>
  <c r="AO22" i="24"/>
  <c r="C118" i="24"/>
  <c r="AK19" i="24"/>
  <c r="C107" i="24"/>
  <c r="AK8" i="24"/>
  <c r="C114" i="24"/>
  <c r="AK15" i="24"/>
  <c r="C120" i="24"/>
  <c r="AK21" i="24"/>
  <c r="C121" i="24"/>
  <c r="AK22" i="24"/>
  <c r="H117" i="24"/>
  <c r="AP18" i="24"/>
  <c r="H106" i="24"/>
  <c r="AP7" i="24"/>
  <c r="H107" i="24"/>
  <c r="AP8" i="24"/>
  <c r="H108" i="24"/>
  <c r="AP9" i="24"/>
  <c r="F120" i="24"/>
  <c r="AN21" i="24"/>
  <c r="F107" i="24"/>
  <c r="AN8" i="24"/>
  <c r="F117" i="24"/>
  <c r="AN18" i="24"/>
  <c r="F114" i="24"/>
  <c r="AN15" i="24"/>
  <c r="N120" i="24"/>
  <c r="AV21" i="24"/>
  <c r="N115" i="24"/>
  <c r="AV16" i="24"/>
  <c r="N106" i="24"/>
  <c r="AV7" i="24"/>
  <c r="N121" i="24"/>
  <c r="AV22" i="24"/>
  <c r="AV6" i="24"/>
  <c r="AU6" i="24"/>
  <c r="AQ6" i="24"/>
  <c r="BA6" i="24"/>
  <c r="B105" i="24"/>
  <c r="L115" i="24"/>
  <c r="S122" i="24"/>
  <c r="F109" i="24"/>
  <c r="P119" i="24"/>
  <c r="P123" i="24" s="1"/>
  <c r="N117" i="24"/>
  <c r="O118" i="24"/>
  <c r="Y95" i="24"/>
  <c r="B119" i="24"/>
  <c r="Y94" i="24"/>
  <c r="B118" i="24"/>
  <c r="E108" i="24"/>
  <c r="AM9" i="24"/>
  <c r="Q100" i="24"/>
  <c r="Q101" i="24"/>
  <c r="T81" i="24" a="1"/>
  <c r="Y91" i="24"/>
  <c r="B115" i="24"/>
  <c r="Y97" i="24"/>
  <c r="B121" i="24"/>
  <c r="AM22" i="24"/>
  <c r="E121" i="24"/>
  <c r="E111" i="24"/>
  <c r="AM12" i="24"/>
  <c r="G101" i="24"/>
  <c r="G100" i="24"/>
  <c r="C101" i="24"/>
  <c r="C100" i="24"/>
  <c r="G110" i="24"/>
  <c r="C106" i="24"/>
  <c r="Q120" i="24"/>
  <c r="K107" i="24"/>
  <c r="AS8" i="24"/>
  <c r="K116" i="24"/>
  <c r="AS17" i="24"/>
  <c r="J112" i="24"/>
  <c r="AR13" i="24"/>
  <c r="AR7" i="24"/>
  <c r="J106" i="24"/>
  <c r="R100" i="24"/>
  <c r="R101" i="24"/>
  <c r="R121" i="24"/>
  <c r="G105" i="24"/>
  <c r="M116" i="24"/>
  <c r="AB50" i="24"/>
  <c r="AB46" i="24"/>
  <c r="AB42" i="24"/>
  <c r="AB38" i="24"/>
  <c r="AB34" i="24"/>
  <c r="AB49" i="24"/>
  <c r="AB45" i="24"/>
  <c r="AB41" i="24"/>
  <c r="AB37" i="24"/>
  <c r="AB33" i="24"/>
  <c r="AB48" i="24"/>
  <c r="AB40" i="24"/>
  <c r="AB47" i="24"/>
  <c r="AB39" i="24"/>
  <c r="AB43" i="24"/>
  <c r="AB44" i="24"/>
  <c r="AB36" i="24"/>
  <c r="AB35" i="24"/>
  <c r="Y96" i="24"/>
  <c r="B120" i="24"/>
  <c r="Y89" i="24"/>
  <c r="B113" i="24"/>
  <c r="Y86" i="24"/>
  <c r="B110" i="24"/>
  <c r="O101" i="24"/>
  <c r="O100" i="24"/>
  <c r="E109" i="24"/>
  <c r="AM10" i="24"/>
  <c r="AM18" i="24"/>
  <c r="E117" i="24"/>
  <c r="E120" i="24"/>
  <c r="AM21" i="24"/>
  <c r="AM19" i="24"/>
  <c r="E118" i="24"/>
  <c r="AM20" i="24"/>
  <c r="E119" i="24"/>
  <c r="O13" i="24"/>
  <c r="I12" i="17" s="1"/>
  <c r="O6" i="24"/>
  <c r="I5" i="17" s="1"/>
  <c r="O11" i="24"/>
  <c r="I10" i="17" s="1"/>
  <c r="O8" i="24"/>
  <c r="I7" i="17" s="1"/>
  <c r="O21" i="24"/>
  <c r="I20" i="17" s="1"/>
  <c r="O22" i="24"/>
  <c r="I21" i="17" s="1"/>
  <c r="O15" i="24"/>
  <c r="I14" i="17" s="1"/>
  <c r="O18" i="24"/>
  <c r="I17" i="17" s="1"/>
  <c r="O10" i="24"/>
  <c r="I9" i="17" s="1"/>
  <c r="O7" i="24"/>
  <c r="I6" i="17" s="1"/>
  <c r="O14" i="24"/>
  <c r="I13" i="17" s="1"/>
  <c r="O20" i="24"/>
  <c r="I19" i="17" s="1"/>
  <c r="O19" i="24"/>
  <c r="I18" i="17" s="1"/>
  <c r="O17" i="24"/>
  <c r="I16" i="17" s="1"/>
  <c r="O16" i="24"/>
  <c r="I15" i="17" s="1"/>
  <c r="O23" i="24"/>
  <c r="I22" i="17" s="1"/>
  <c r="O9" i="24"/>
  <c r="I8" i="17" s="1"/>
  <c r="O12" i="24"/>
  <c r="I11" i="17" s="1"/>
  <c r="I100" i="24"/>
  <c r="I101" i="24"/>
  <c r="S101" i="24"/>
  <c r="S100" i="24"/>
  <c r="K110" i="24"/>
  <c r="AS11" i="24"/>
  <c r="AS16" i="24"/>
  <c r="K115" i="24"/>
  <c r="AS15" i="24"/>
  <c r="K114" i="24"/>
  <c r="AS21" i="24"/>
  <c r="K120" i="24"/>
  <c r="AS22" i="24"/>
  <c r="K121" i="24"/>
  <c r="J115" i="24"/>
  <c r="AR16" i="24"/>
  <c r="J120" i="24"/>
  <c r="AR21" i="24"/>
  <c r="AR14" i="24"/>
  <c r="J113" i="24"/>
  <c r="J110" i="24"/>
  <c r="AR11" i="24"/>
  <c r="N100" i="24"/>
  <c r="N101" i="24"/>
  <c r="AA49" i="24"/>
  <c r="AA45" i="24"/>
  <c r="AA41" i="24"/>
  <c r="AA37" i="24"/>
  <c r="AA33" i="24"/>
  <c r="AA48" i="24"/>
  <c r="AA44" i="24"/>
  <c r="AA40" i="24"/>
  <c r="AA36" i="24"/>
  <c r="AA43" i="24"/>
  <c r="AA35" i="24"/>
  <c r="AA50" i="24"/>
  <c r="AA42" i="24"/>
  <c r="AA34" i="24"/>
  <c r="AA46" i="24"/>
  <c r="AA38" i="24"/>
  <c r="AA47" i="24"/>
  <c r="AA39" i="24"/>
  <c r="U101" i="24"/>
  <c r="W101" i="24" s="1"/>
  <c r="Y101" i="24" s="1"/>
  <c r="B100" i="24"/>
  <c r="B101" i="24"/>
  <c r="Y81" i="24"/>
  <c r="AM11" i="24"/>
  <c r="E110" i="24"/>
  <c r="H101" i="24"/>
  <c r="H100" i="24"/>
  <c r="AS20" i="24"/>
  <c r="K119" i="24"/>
  <c r="K101" i="24"/>
  <c r="K100" i="24"/>
  <c r="AS6" i="24"/>
  <c r="K112" i="24"/>
  <c r="AS13" i="24"/>
  <c r="K113" i="24"/>
  <c r="AS14" i="24"/>
  <c r="J107" i="24"/>
  <c r="AR8" i="24"/>
  <c r="J100" i="24"/>
  <c r="J101" i="24"/>
  <c r="AR6" i="24"/>
  <c r="AR20" i="24"/>
  <c r="J119" i="24"/>
  <c r="AR22" i="24"/>
  <c r="J121" i="24"/>
  <c r="AR19" i="24"/>
  <c r="J118" i="24"/>
  <c r="P101" i="24"/>
  <c r="P100" i="24"/>
  <c r="Q105" i="24"/>
  <c r="W59" i="24"/>
  <c r="Y83" i="24"/>
  <c r="B107" i="24"/>
  <c r="Y88" i="24"/>
  <c r="B112" i="24"/>
  <c r="Y85" i="24"/>
  <c r="B109" i="24"/>
  <c r="Y82" i="24"/>
  <c r="B106" i="24"/>
  <c r="Y98" i="24"/>
  <c r="B122" i="24"/>
  <c r="Y59" i="24" a="1"/>
  <c r="L101" i="24"/>
  <c r="L100" i="24"/>
  <c r="E116" i="24"/>
  <c r="AM17" i="24"/>
  <c r="E112" i="24"/>
  <c r="AM13" i="24"/>
  <c r="AM15" i="24"/>
  <c r="E114" i="24"/>
  <c r="AM16" i="24"/>
  <c r="E115" i="24"/>
  <c r="D107" i="24"/>
  <c r="L105" i="24"/>
  <c r="AS12" i="24"/>
  <c r="K111" i="24"/>
  <c r="K106" i="24"/>
  <c r="AS7" i="24"/>
  <c r="AS18" i="24"/>
  <c r="K117" i="24"/>
  <c r="J108" i="24"/>
  <c r="AR9" i="24"/>
  <c r="J109" i="24"/>
  <c r="AR10" i="24"/>
  <c r="J122" i="24"/>
  <c r="AR23" i="24"/>
  <c r="C105" i="24"/>
  <c r="M100" i="24"/>
  <c r="M101" i="24"/>
  <c r="Y92" i="24"/>
  <c r="B116" i="24"/>
  <c r="Y84" i="24"/>
  <c r="B108" i="24"/>
  <c r="Y87" i="24"/>
  <c r="B111" i="24"/>
  <c r="Y93" i="24"/>
  <c r="B117" i="24"/>
  <c r="Y90" i="24"/>
  <c r="B114" i="24"/>
  <c r="H105" i="24"/>
  <c r="E100" i="24"/>
  <c r="E101" i="24"/>
  <c r="AM6" i="24"/>
  <c r="E113" i="24"/>
  <c r="AM14" i="24"/>
  <c r="E106" i="24"/>
  <c r="AM7" i="24"/>
  <c r="AM8" i="24"/>
  <c r="E107" i="24"/>
  <c r="AM23" i="24"/>
  <c r="E122" i="24"/>
  <c r="D101" i="24"/>
  <c r="D100" i="24"/>
  <c r="X105" i="24"/>
  <c r="J24" i="24"/>
  <c r="M6" i="24"/>
  <c r="N5" i="17" s="1"/>
  <c r="I112" i="24"/>
  <c r="R105" i="24"/>
  <c r="H111" i="24"/>
  <c r="F100" i="24"/>
  <c r="F101" i="24"/>
  <c r="K118" i="24"/>
  <c r="AS19" i="24"/>
  <c r="AS23" i="24"/>
  <c r="K122" i="24"/>
  <c r="AS9" i="24"/>
  <c r="K108" i="24"/>
  <c r="K109" i="24"/>
  <c r="AS10" i="24"/>
  <c r="J116" i="24"/>
  <c r="AR17" i="24"/>
  <c r="AR12" i="24"/>
  <c r="J111" i="24"/>
  <c r="AR18" i="24"/>
  <c r="J117" i="24"/>
  <c r="J114" i="24"/>
  <c r="AR15" i="24"/>
  <c r="P57" i="18"/>
  <c r="Q57" i="18"/>
  <c r="R57" i="18"/>
  <c r="S57" i="18"/>
  <c r="P58" i="18"/>
  <c r="Q58" i="18"/>
  <c r="R58" i="18"/>
  <c r="S58" i="18"/>
  <c r="P59" i="18"/>
  <c r="Q59" i="18"/>
  <c r="R59" i="18"/>
  <c r="S59" i="18"/>
  <c r="P60" i="18"/>
  <c r="Q60" i="18"/>
  <c r="R60" i="18"/>
  <c r="S60" i="18"/>
  <c r="P61" i="18"/>
  <c r="Q61" i="18"/>
  <c r="R61" i="18"/>
  <c r="S61" i="18"/>
  <c r="P62" i="18"/>
  <c r="Q62" i="18"/>
  <c r="R62" i="18"/>
  <c r="S62" i="18"/>
  <c r="P63" i="18"/>
  <c r="Q63" i="18"/>
  <c r="R63" i="18"/>
  <c r="S63" i="18"/>
  <c r="P64" i="18"/>
  <c r="Q64" i="18"/>
  <c r="R64" i="18"/>
  <c r="S64" i="18"/>
  <c r="P65" i="18"/>
  <c r="Q65" i="18"/>
  <c r="R65" i="18"/>
  <c r="S65" i="18"/>
  <c r="P66" i="18"/>
  <c r="Q66" i="18"/>
  <c r="R66" i="18"/>
  <c r="S66" i="18"/>
  <c r="P67" i="18"/>
  <c r="Q67" i="18"/>
  <c r="R67" i="18"/>
  <c r="S67" i="18"/>
  <c r="P68" i="18"/>
  <c r="Q68" i="18"/>
  <c r="R68" i="18"/>
  <c r="S68" i="18"/>
  <c r="P69" i="18"/>
  <c r="Q69" i="18"/>
  <c r="R69" i="18"/>
  <c r="S69" i="18"/>
  <c r="P70" i="18"/>
  <c r="Q70" i="18"/>
  <c r="R70" i="18"/>
  <c r="S70" i="18"/>
  <c r="P71" i="18"/>
  <c r="Q71" i="18"/>
  <c r="R71" i="18"/>
  <c r="S71" i="18"/>
  <c r="P72" i="18"/>
  <c r="Q72" i="18"/>
  <c r="R72" i="18"/>
  <c r="S72" i="18"/>
  <c r="P73" i="18"/>
  <c r="Q73" i="18"/>
  <c r="R73" i="18"/>
  <c r="S73" i="18"/>
  <c r="Q56" i="18"/>
  <c r="R56" i="18"/>
  <c r="S56" i="18"/>
  <c r="P56" i="18"/>
  <c r="B186" i="17" l="1"/>
  <c r="C186" i="17"/>
  <c r="D186" i="17" s="1"/>
  <c r="P11" i="17"/>
  <c r="K34" i="17" s="1"/>
  <c r="P16" i="17"/>
  <c r="K39" i="17" s="1"/>
  <c r="B191" i="17"/>
  <c r="C191" i="17"/>
  <c r="D191" i="17" s="1"/>
  <c r="B181" i="17"/>
  <c r="C181" i="17"/>
  <c r="D181" i="17" s="1"/>
  <c r="P6" i="17"/>
  <c r="K29" i="17" s="1"/>
  <c r="B196" i="17"/>
  <c r="C196" i="17"/>
  <c r="D196" i="17" s="1"/>
  <c r="P21" i="17"/>
  <c r="K44" i="17" s="1"/>
  <c r="I23" i="17"/>
  <c r="B180" i="17"/>
  <c r="C180" i="17"/>
  <c r="I28" i="17"/>
  <c r="N23" i="17"/>
  <c r="I46" i="17" s="1"/>
  <c r="O5" i="17"/>
  <c r="P5" i="17"/>
  <c r="B183" i="17"/>
  <c r="C183" i="17"/>
  <c r="D183" i="17" s="1"/>
  <c r="P8" i="17"/>
  <c r="K31" i="17" s="1"/>
  <c r="B193" i="17"/>
  <c r="C193" i="17"/>
  <c r="D193" i="17" s="1"/>
  <c r="P18" i="17"/>
  <c r="K41" i="17" s="1"/>
  <c r="B184" i="17"/>
  <c r="C184" i="17"/>
  <c r="D184" i="17" s="1"/>
  <c r="B195" i="17"/>
  <c r="C195" i="17"/>
  <c r="D195" i="17" s="1"/>
  <c r="P20" i="17"/>
  <c r="K43" i="17" s="1"/>
  <c r="B187" i="17"/>
  <c r="C187" i="17"/>
  <c r="D187" i="17" s="1"/>
  <c r="P12" i="17"/>
  <c r="K35" i="17" s="1"/>
  <c r="P9" i="17"/>
  <c r="K32" i="17" s="1"/>
  <c r="B197" i="17"/>
  <c r="C197" i="17"/>
  <c r="D197" i="17" s="1"/>
  <c r="P22" i="17"/>
  <c r="K45" i="17" s="1"/>
  <c r="B194" i="17"/>
  <c r="C194" i="17"/>
  <c r="D194" i="17" s="1"/>
  <c r="P19" i="17"/>
  <c r="K42" i="17" s="1"/>
  <c r="B192" i="17"/>
  <c r="C192" i="17"/>
  <c r="D192" i="17" s="1"/>
  <c r="P17" i="17"/>
  <c r="K40" i="17" s="1"/>
  <c r="B182" i="17"/>
  <c r="C182" i="17"/>
  <c r="D182" i="17" s="1"/>
  <c r="P7" i="17"/>
  <c r="K30" i="17" s="1"/>
  <c r="G32" i="17"/>
  <c r="B190" i="17"/>
  <c r="C190" i="17"/>
  <c r="D190" i="17" s="1"/>
  <c r="P15" i="17"/>
  <c r="K38" i="17" s="1"/>
  <c r="B188" i="17"/>
  <c r="C188" i="17"/>
  <c r="D188" i="17" s="1"/>
  <c r="P13" i="17"/>
  <c r="K36" i="17" s="1"/>
  <c r="B189" i="17"/>
  <c r="C189" i="17"/>
  <c r="D189" i="17" s="1"/>
  <c r="P14" i="17"/>
  <c r="K37" i="17" s="1"/>
  <c r="B185" i="17"/>
  <c r="C185" i="17"/>
  <c r="D185" i="17" s="1"/>
  <c r="P10" i="17"/>
  <c r="K33" i="17" s="1"/>
  <c r="E133" i="17"/>
  <c r="E184" i="17"/>
  <c r="F32" i="17"/>
  <c r="E82" i="17" s="1"/>
  <c r="O32" i="17"/>
  <c r="F123" i="24"/>
  <c r="O123" i="24"/>
  <c r="D123" i="24"/>
  <c r="N123" i="24"/>
  <c r="S123" i="24"/>
  <c r="M123" i="24"/>
  <c r="J123" i="24"/>
  <c r="AH27" i="24"/>
  <c r="AE12" i="24"/>
  <c r="C123" i="24"/>
  <c r="AE22" i="24"/>
  <c r="AE9" i="24"/>
  <c r="AE10" i="24"/>
  <c r="AE13" i="24"/>
  <c r="T113" i="24"/>
  <c r="T118" i="24"/>
  <c r="T105" i="24"/>
  <c r="R123" i="24"/>
  <c r="L123" i="24"/>
  <c r="Y76" i="24"/>
  <c r="AA76" i="24" s="1"/>
  <c r="Y72" i="24"/>
  <c r="AA72" i="24" s="1"/>
  <c r="Y68" i="24"/>
  <c r="AA68" i="24" s="1"/>
  <c r="Y64" i="24"/>
  <c r="AA64" i="24" s="1"/>
  <c r="Y60" i="24"/>
  <c r="AA60" i="24" s="1"/>
  <c r="Y75" i="24"/>
  <c r="AA75" i="24" s="1"/>
  <c r="Y71" i="24"/>
  <c r="AA71" i="24" s="1"/>
  <c r="Y67" i="24"/>
  <c r="AA67" i="24" s="1"/>
  <c r="Y63" i="24"/>
  <c r="AA63" i="24" s="1"/>
  <c r="Y59" i="24"/>
  <c r="AA59" i="24" s="1"/>
  <c r="Y73" i="24"/>
  <c r="AA73" i="24" s="1"/>
  <c r="Y65" i="24"/>
  <c r="AA65" i="24" s="1"/>
  <c r="Y70" i="24"/>
  <c r="AA70" i="24" s="1"/>
  <c r="Y62" i="24"/>
  <c r="AA62" i="24" s="1"/>
  <c r="Y74" i="24"/>
  <c r="AA74" i="24" s="1"/>
  <c r="Y66" i="24"/>
  <c r="AA66" i="24" s="1"/>
  <c r="Y61" i="24"/>
  <c r="AA61" i="24" s="1"/>
  <c r="Y69" i="24"/>
  <c r="AA69" i="24" s="1"/>
  <c r="AE23" i="24"/>
  <c r="AE20" i="24"/>
  <c r="AE18" i="24"/>
  <c r="AE8" i="24"/>
  <c r="G123" i="24"/>
  <c r="T121" i="24"/>
  <c r="AE17" i="24"/>
  <c r="AE7" i="24"/>
  <c r="AE6" i="24"/>
  <c r="O24" i="24"/>
  <c r="T115" i="24"/>
  <c r="E123" i="24"/>
  <c r="B123" i="24"/>
  <c r="T114" i="24"/>
  <c r="T111" i="24"/>
  <c r="T116" i="24"/>
  <c r="T106" i="24"/>
  <c r="T112" i="24"/>
  <c r="AA51" i="24"/>
  <c r="AE19" i="24"/>
  <c r="AE21" i="24"/>
  <c r="M24" i="24"/>
  <c r="N24" i="24" s="1"/>
  <c r="N6" i="24"/>
  <c r="T127" i="24" s="1"/>
  <c r="B145" i="24" s="1" a="1"/>
  <c r="H123" i="24"/>
  <c r="T117" i="24"/>
  <c r="T108" i="24"/>
  <c r="T122" i="24"/>
  <c r="T109" i="24"/>
  <c r="T107" i="24"/>
  <c r="Q123" i="24"/>
  <c r="U81" i="24" a="1"/>
  <c r="AE16" i="24"/>
  <c r="AE14" i="24"/>
  <c r="AE15" i="24"/>
  <c r="AE11" i="24"/>
  <c r="T110" i="24"/>
  <c r="T120" i="24"/>
  <c r="I123" i="24"/>
  <c r="T95" i="24"/>
  <c r="T91" i="24"/>
  <c r="T87" i="24"/>
  <c r="T83" i="24"/>
  <c r="T98" i="24"/>
  <c r="T94" i="24"/>
  <c r="T90" i="24"/>
  <c r="T86" i="24"/>
  <c r="T82" i="24"/>
  <c r="T96" i="24"/>
  <c r="T88" i="24"/>
  <c r="T93" i="24"/>
  <c r="T85" i="24"/>
  <c r="T89" i="24"/>
  <c r="T81" i="24"/>
  <c r="T84" i="24"/>
  <c r="T97" i="24"/>
  <c r="T92" i="24"/>
  <c r="T119" i="24"/>
  <c r="K123" i="24"/>
  <c r="T123" i="24"/>
  <c r="N74" i="18"/>
  <c r="R74" i="18" s="1"/>
  <c r="M74" i="18"/>
  <c r="L74" i="18"/>
  <c r="L78" i="18" s="1"/>
  <c r="F189" i="17" l="1"/>
  <c r="F197" i="17"/>
  <c r="F187" i="17"/>
  <c r="F193" i="17"/>
  <c r="J28" i="17"/>
  <c r="O23" i="17"/>
  <c r="D180" i="17"/>
  <c r="C198" i="17"/>
  <c r="F191" i="17"/>
  <c r="F185" i="17"/>
  <c r="F194" i="17"/>
  <c r="B198" i="17"/>
  <c r="F186" i="17"/>
  <c r="F190" i="17"/>
  <c r="F192" i="17"/>
  <c r="F188" i="17"/>
  <c r="F182" i="17"/>
  <c r="F184" i="17"/>
  <c r="F195" i="17"/>
  <c r="F183" i="17"/>
  <c r="K28" i="17"/>
  <c r="P23" i="17"/>
  <c r="E180" i="17"/>
  <c r="E198" i="17" s="1"/>
  <c r="E129" i="17"/>
  <c r="E147" i="17" s="1"/>
  <c r="F28" i="17"/>
  <c r="O28" i="17"/>
  <c r="O37" i="17"/>
  <c r="O35" i="17"/>
  <c r="O41" i="17"/>
  <c r="O34" i="17"/>
  <c r="O39" i="17"/>
  <c r="O45" i="17"/>
  <c r="O30" i="17"/>
  <c r="O33" i="17"/>
  <c r="O31" i="17"/>
  <c r="O36" i="17"/>
  <c r="O29" i="17"/>
  <c r="O42" i="17"/>
  <c r="O40" i="17"/>
  <c r="O38" i="17"/>
  <c r="O43" i="17"/>
  <c r="O44" i="17"/>
  <c r="Q44" i="17"/>
  <c r="F196" i="17"/>
  <c r="F181" i="17"/>
  <c r="Q145" i="24"/>
  <c r="M145" i="24"/>
  <c r="I145" i="24"/>
  <c r="E145" i="24"/>
  <c r="O145" i="24"/>
  <c r="J145" i="24"/>
  <c r="D145" i="24"/>
  <c r="S145" i="24"/>
  <c r="N145" i="24"/>
  <c r="H145" i="24"/>
  <c r="C145" i="24"/>
  <c r="R145" i="24"/>
  <c r="G145" i="24"/>
  <c r="P145" i="24"/>
  <c r="F145" i="24"/>
  <c r="L145" i="24"/>
  <c r="K145" i="24"/>
  <c r="B145" i="24"/>
  <c r="AE25" i="24"/>
  <c r="AL27" i="24" s="1"/>
  <c r="U105" i="24" a="1"/>
  <c r="U98" i="24"/>
  <c r="AB76" i="24" s="1"/>
  <c r="AE76" i="24" s="1"/>
  <c r="R23" i="24" s="1"/>
  <c r="G22" i="17" s="1"/>
  <c r="U97" i="24"/>
  <c r="AB75" i="24" s="1"/>
  <c r="AE75" i="24" s="1"/>
  <c r="R22" i="24" s="1"/>
  <c r="G21" i="17" s="1"/>
  <c r="U93" i="24"/>
  <c r="AB71" i="24" s="1"/>
  <c r="AE71" i="24" s="1"/>
  <c r="R18" i="24" s="1"/>
  <c r="G17" i="17" s="1"/>
  <c r="U89" i="24"/>
  <c r="AB67" i="24" s="1"/>
  <c r="AE67" i="24" s="1"/>
  <c r="R14" i="24" s="1"/>
  <c r="G13" i="17" s="1"/>
  <c r="U85" i="24"/>
  <c r="AB63" i="24" s="1"/>
  <c r="AE63" i="24" s="1"/>
  <c r="R10" i="24" s="1"/>
  <c r="G9" i="17" s="1"/>
  <c r="U95" i="24"/>
  <c r="AB73" i="24" s="1"/>
  <c r="AE73" i="24" s="1"/>
  <c r="R20" i="24" s="1"/>
  <c r="G19" i="17" s="1"/>
  <c r="U90" i="24"/>
  <c r="AB68" i="24" s="1"/>
  <c r="AE68" i="24" s="1"/>
  <c r="R15" i="24" s="1"/>
  <c r="G14" i="17" s="1"/>
  <c r="U84" i="24"/>
  <c r="AB62" i="24" s="1"/>
  <c r="AE62" i="24" s="1"/>
  <c r="R9" i="24" s="1"/>
  <c r="G8" i="17" s="1"/>
  <c r="U94" i="24"/>
  <c r="AB72" i="24" s="1"/>
  <c r="AE72" i="24" s="1"/>
  <c r="R19" i="24" s="1"/>
  <c r="G18" i="17" s="1"/>
  <c r="U88" i="24"/>
  <c r="AB66" i="24" s="1"/>
  <c r="AE66" i="24" s="1"/>
  <c r="R13" i="24" s="1"/>
  <c r="G12" i="17" s="1"/>
  <c r="U83" i="24"/>
  <c r="AB61" i="24" s="1"/>
  <c r="AE61" i="24" s="1"/>
  <c r="R8" i="24" s="1"/>
  <c r="G7" i="17" s="1"/>
  <c r="U96" i="24"/>
  <c r="AB74" i="24" s="1"/>
  <c r="AE74" i="24" s="1"/>
  <c r="R21" i="24" s="1"/>
  <c r="G20" i="17" s="1"/>
  <c r="U86" i="24"/>
  <c r="AB64" i="24" s="1"/>
  <c r="AE64" i="24" s="1"/>
  <c r="R11" i="24" s="1"/>
  <c r="G10" i="17" s="1"/>
  <c r="U92" i="24"/>
  <c r="AB70" i="24" s="1"/>
  <c r="AE70" i="24" s="1"/>
  <c r="R17" i="24" s="1"/>
  <c r="G16" i="17" s="1"/>
  <c r="U82" i="24"/>
  <c r="AB60" i="24" s="1"/>
  <c r="AE60" i="24" s="1"/>
  <c r="R7" i="24" s="1"/>
  <c r="G6" i="17" s="1"/>
  <c r="U87" i="24"/>
  <c r="AB65" i="24" s="1"/>
  <c r="AE65" i="24" s="1"/>
  <c r="R12" i="24" s="1"/>
  <c r="G11" i="17" s="1"/>
  <c r="U91" i="24"/>
  <c r="AB69" i="24" s="1"/>
  <c r="AE69" i="24" s="1"/>
  <c r="R16" i="24" s="1"/>
  <c r="G15" i="17" s="1"/>
  <c r="U81" i="24"/>
  <c r="AB59" i="24" s="1"/>
  <c r="AE59" i="24" s="1"/>
  <c r="AM27" i="24"/>
  <c r="AN27" i="24" s="1"/>
  <c r="P74" i="18"/>
  <c r="M78" i="18"/>
  <c r="Q74" i="18"/>
  <c r="N78" i="18"/>
  <c r="H118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42" i="18"/>
  <c r="J6" i="17" l="1"/>
  <c r="H6" i="17"/>
  <c r="J7" i="17"/>
  <c r="H7" i="17"/>
  <c r="J14" i="17"/>
  <c r="H14" i="17"/>
  <c r="H17" i="17"/>
  <c r="J17" i="17"/>
  <c r="E78" i="17"/>
  <c r="E96" i="17" s="1"/>
  <c r="F46" i="17"/>
  <c r="F180" i="17"/>
  <c r="F198" i="17" s="1"/>
  <c r="Q28" i="17"/>
  <c r="Q30" i="17"/>
  <c r="Q40" i="17"/>
  <c r="Q34" i="17"/>
  <c r="Q33" i="17"/>
  <c r="Q41" i="17"/>
  <c r="H16" i="17"/>
  <c r="J16" i="17"/>
  <c r="H12" i="17"/>
  <c r="J12" i="17"/>
  <c r="H19" i="17"/>
  <c r="J19" i="17"/>
  <c r="H21" i="17"/>
  <c r="J21" i="17"/>
  <c r="Q31" i="17"/>
  <c r="Q45" i="17"/>
  <c r="J15" i="17"/>
  <c r="H15" i="17"/>
  <c r="J10" i="17"/>
  <c r="H10" i="17"/>
  <c r="J18" i="17"/>
  <c r="H18" i="17"/>
  <c r="J9" i="17"/>
  <c r="H9" i="17"/>
  <c r="H22" i="17"/>
  <c r="J22" i="17"/>
  <c r="Q32" i="17"/>
  <c r="Q36" i="17"/>
  <c r="Q38" i="17"/>
  <c r="Q39" i="17"/>
  <c r="Q35" i="17"/>
  <c r="Q37" i="17"/>
  <c r="H11" i="17"/>
  <c r="J11" i="17"/>
  <c r="H20" i="17"/>
  <c r="J20" i="17"/>
  <c r="H8" i="17"/>
  <c r="J8" i="17"/>
  <c r="H13" i="17"/>
  <c r="J13" i="17"/>
  <c r="Q29" i="17"/>
  <c r="Q43" i="17"/>
  <c r="Q42" i="17"/>
  <c r="P29" i="17"/>
  <c r="G28" i="17"/>
  <c r="G46" i="17" s="1"/>
  <c r="P28" i="17"/>
  <c r="P31" i="17"/>
  <c r="P43" i="17"/>
  <c r="P42" i="17"/>
  <c r="P30" i="17"/>
  <c r="P36" i="17"/>
  <c r="P34" i="17"/>
  <c r="P39" i="17"/>
  <c r="P41" i="17"/>
  <c r="P44" i="17"/>
  <c r="P38" i="17"/>
  <c r="P33" i="17"/>
  <c r="P35" i="17"/>
  <c r="P40" i="17"/>
  <c r="P45" i="17"/>
  <c r="P37" i="17"/>
  <c r="P32" i="17"/>
  <c r="AC69" i="24"/>
  <c r="AC72" i="24"/>
  <c r="V94" i="24"/>
  <c r="V89" i="24"/>
  <c r="W86" i="24"/>
  <c r="AC76" i="24"/>
  <c r="V92" i="24"/>
  <c r="AC63" i="24"/>
  <c r="W109" i="24" s="1"/>
  <c r="AC64" i="24"/>
  <c r="AC70" i="24"/>
  <c r="W81" i="24"/>
  <c r="AC75" i="24"/>
  <c r="W121" i="24" s="1"/>
  <c r="AC59" i="24"/>
  <c r="W91" i="24"/>
  <c r="V86" i="24"/>
  <c r="V95" i="24"/>
  <c r="T12" i="24"/>
  <c r="S12" i="24"/>
  <c r="S7" i="24"/>
  <c r="T7" i="24"/>
  <c r="T8" i="24"/>
  <c r="S8" i="24"/>
  <c r="T15" i="24"/>
  <c r="S15" i="24"/>
  <c r="T18" i="24"/>
  <c r="S18" i="24"/>
  <c r="V96" i="24"/>
  <c r="W84" i="24"/>
  <c r="AC71" i="24"/>
  <c r="U122" i="24"/>
  <c r="V122" i="24" s="1"/>
  <c r="P23" i="24" s="1"/>
  <c r="K22" i="17" s="1"/>
  <c r="U118" i="24"/>
  <c r="V118" i="24" s="1"/>
  <c r="P19" i="24" s="1"/>
  <c r="K18" i="17" s="1"/>
  <c r="U114" i="24"/>
  <c r="V114" i="24" s="1"/>
  <c r="P15" i="24" s="1"/>
  <c r="K14" i="17" s="1"/>
  <c r="U110" i="24"/>
  <c r="V110" i="24" s="1"/>
  <c r="P11" i="24" s="1"/>
  <c r="K10" i="17" s="1"/>
  <c r="U106" i="24"/>
  <c r="V106" i="24" s="1"/>
  <c r="P7" i="24" s="1"/>
  <c r="K6" i="17" s="1"/>
  <c r="U121" i="24"/>
  <c r="V121" i="24" s="1"/>
  <c r="P22" i="24" s="1"/>
  <c r="K21" i="17" s="1"/>
  <c r="U117" i="24"/>
  <c r="V117" i="24" s="1"/>
  <c r="P18" i="24" s="1"/>
  <c r="K17" i="17" s="1"/>
  <c r="U113" i="24"/>
  <c r="V113" i="24" s="1"/>
  <c r="P14" i="24" s="1"/>
  <c r="K13" i="17" s="1"/>
  <c r="U109" i="24"/>
  <c r="V109" i="24" s="1"/>
  <c r="P10" i="24" s="1"/>
  <c r="K9" i="17" s="1"/>
  <c r="U105" i="24"/>
  <c r="U115" i="24"/>
  <c r="V115" i="24" s="1"/>
  <c r="P16" i="24" s="1"/>
  <c r="K15" i="17" s="1"/>
  <c r="U107" i="24"/>
  <c r="V107" i="24" s="1"/>
  <c r="P8" i="24" s="1"/>
  <c r="K7" i="17" s="1"/>
  <c r="U120" i="24"/>
  <c r="V120" i="24" s="1"/>
  <c r="P21" i="24" s="1"/>
  <c r="K20" i="17" s="1"/>
  <c r="U112" i="24"/>
  <c r="V112" i="24" s="1"/>
  <c r="P13" i="24" s="1"/>
  <c r="K12" i="17" s="1"/>
  <c r="U116" i="24"/>
  <c r="V116" i="24" s="1"/>
  <c r="P17" i="24" s="1"/>
  <c r="K16" i="17" s="1"/>
  <c r="U111" i="24"/>
  <c r="V111" i="24" s="1"/>
  <c r="P12" i="24" s="1"/>
  <c r="K11" i="17" s="1"/>
  <c r="U108" i="24"/>
  <c r="V108" i="24" s="1"/>
  <c r="P9" i="24" s="1"/>
  <c r="K8" i="17" s="1"/>
  <c r="U119" i="24"/>
  <c r="V119" i="24" s="1"/>
  <c r="P20" i="24" s="1"/>
  <c r="K19" i="17" s="1"/>
  <c r="W90" i="24"/>
  <c r="F130" i="24"/>
  <c r="F142" i="24"/>
  <c r="F144" i="24"/>
  <c r="F138" i="24"/>
  <c r="F134" i="24"/>
  <c r="F143" i="24"/>
  <c r="F139" i="24"/>
  <c r="F133" i="24"/>
  <c r="F128" i="24"/>
  <c r="F141" i="24"/>
  <c r="F129" i="24"/>
  <c r="F132" i="24"/>
  <c r="F140" i="24"/>
  <c r="F135" i="24"/>
  <c r="F127" i="24"/>
  <c r="F136" i="24"/>
  <c r="F131" i="24"/>
  <c r="F137" i="24"/>
  <c r="C129" i="24"/>
  <c r="C138" i="24"/>
  <c r="C132" i="24"/>
  <c r="C142" i="24"/>
  <c r="C134" i="24"/>
  <c r="C141" i="24"/>
  <c r="C130" i="24"/>
  <c r="C140" i="24"/>
  <c r="C135" i="24"/>
  <c r="C136" i="24"/>
  <c r="C133" i="24"/>
  <c r="C137" i="24"/>
  <c r="C139" i="24"/>
  <c r="C143" i="24"/>
  <c r="C144" i="24"/>
  <c r="C131" i="24"/>
  <c r="C127" i="24"/>
  <c r="C128" i="24"/>
  <c r="D133" i="24"/>
  <c r="D128" i="24"/>
  <c r="D142" i="24"/>
  <c r="D134" i="24"/>
  <c r="D138" i="24"/>
  <c r="D135" i="24"/>
  <c r="D136" i="24"/>
  <c r="D131" i="24"/>
  <c r="D137" i="24"/>
  <c r="D143" i="24"/>
  <c r="D130" i="24"/>
  <c r="D132" i="24"/>
  <c r="D127" i="24"/>
  <c r="D139" i="24"/>
  <c r="D140" i="24"/>
  <c r="D141" i="24"/>
  <c r="D144" i="24"/>
  <c r="D129" i="24"/>
  <c r="I138" i="24"/>
  <c r="I144" i="24"/>
  <c r="I133" i="24"/>
  <c r="I135" i="24"/>
  <c r="I129" i="24"/>
  <c r="I137" i="24"/>
  <c r="I139" i="24"/>
  <c r="I131" i="24"/>
  <c r="I130" i="24"/>
  <c r="I127" i="24"/>
  <c r="I143" i="24"/>
  <c r="I141" i="24"/>
  <c r="I140" i="24"/>
  <c r="I142" i="24"/>
  <c r="I132" i="24"/>
  <c r="I128" i="24"/>
  <c r="I136" i="24"/>
  <c r="I134" i="24"/>
  <c r="V82" i="24"/>
  <c r="AC62" i="24"/>
  <c r="AE77" i="24"/>
  <c r="R6" i="24"/>
  <c r="G5" i="17" s="1"/>
  <c r="T17" i="24"/>
  <c r="S17" i="24"/>
  <c r="T13" i="24"/>
  <c r="S13" i="24"/>
  <c r="S20" i="24"/>
  <c r="T20" i="24"/>
  <c r="T22" i="24"/>
  <c r="S22" i="24"/>
  <c r="V84" i="24"/>
  <c r="W97" i="24"/>
  <c r="AC73" i="24"/>
  <c r="V87" i="24"/>
  <c r="W88" i="24"/>
  <c r="B127" i="24"/>
  <c r="B143" i="24"/>
  <c r="B133" i="24"/>
  <c r="B130" i="24"/>
  <c r="B144" i="24"/>
  <c r="B142" i="24"/>
  <c r="B136" i="24"/>
  <c r="B139" i="24"/>
  <c r="B132" i="24"/>
  <c r="B135" i="24"/>
  <c r="B131" i="24"/>
  <c r="B140" i="24"/>
  <c r="B137" i="24"/>
  <c r="B128" i="24"/>
  <c r="B129" i="24"/>
  <c r="B141" i="24"/>
  <c r="B138" i="24"/>
  <c r="B134" i="24"/>
  <c r="P143" i="24"/>
  <c r="P136" i="24"/>
  <c r="P140" i="24"/>
  <c r="P134" i="24"/>
  <c r="P141" i="24"/>
  <c r="P137" i="24"/>
  <c r="P128" i="24"/>
  <c r="P130" i="24"/>
  <c r="P131" i="24"/>
  <c r="P133" i="24"/>
  <c r="P127" i="24"/>
  <c r="P144" i="24"/>
  <c r="P135" i="24"/>
  <c r="P129" i="24"/>
  <c r="P139" i="24"/>
  <c r="P142" i="24"/>
  <c r="P132" i="24"/>
  <c r="P138" i="24"/>
  <c r="H141" i="24"/>
  <c r="H139" i="24"/>
  <c r="H144" i="24"/>
  <c r="H129" i="24"/>
  <c r="H143" i="24"/>
  <c r="H138" i="24"/>
  <c r="H132" i="24"/>
  <c r="H130" i="24"/>
  <c r="H137" i="24"/>
  <c r="H128" i="24"/>
  <c r="H131" i="24"/>
  <c r="H140" i="24"/>
  <c r="H136" i="24"/>
  <c r="H135" i="24"/>
  <c r="H142" i="24"/>
  <c r="H134" i="24"/>
  <c r="H133" i="24"/>
  <c r="H127" i="24"/>
  <c r="J127" i="24"/>
  <c r="J136" i="24"/>
  <c r="J134" i="24"/>
  <c r="J144" i="24"/>
  <c r="J143" i="24"/>
  <c r="J128" i="24"/>
  <c r="J141" i="24"/>
  <c r="J131" i="24"/>
  <c r="J139" i="24"/>
  <c r="J138" i="24"/>
  <c r="J130" i="24"/>
  <c r="J140" i="24"/>
  <c r="J129" i="24"/>
  <c r="J135" i="24"/>
  <c r="J137" i="24"/>
  <c r="J132" i="24"/>
  <c r="J133" i="24"/>
  <c r="J142" i="24"/>
  <c r="M144" i="24"/>
  <c r="M142" i="24"/>
  <c r="M133" i="24"/>
  <c r="M136" i="24"/>
  <c r="M139" i="24"/>
  <c r="M141" i="24"/>
  <c r="M135" i="24"/>
  <c r="M129" i="24"/>
  <c r="M132" i="24"/>
  <c r="M130" i="24"/>
  <c r="M134" i="24"/>
  <c r="M131" i="24"/>
  <c r="M140" i="24"/>
  <c r="M137" i="24"/>
  <c r="M127" i="24"/>
  <c r="M128" i="24"/>
  <c r="M143" i="24"/>
  <c r="M138" i="24"/>
  <c r="W95" i="24"/>
  <c r="W82" i="24"/>
  <c r="W118" i="24"/>
  <c r="W115" i="24"/>
  <c r="S16" i="24"/>
  <c r="T16" i="24"/>
  <c r="S11" i="24"/>
  <c r="T11" i="24"/>
  <c r="T19" i="24"/>
  <c r="S19" i="24"/>
  <c r="T10" i="24"/>
  <c r="S10" i="24"/>
  <c r="T23" i="24"/>
  <c r="S23" i="24"/>
  <c r="W94" i="24"/>
  <c r="W89" i="24"/>
  <c r="AC67" i="24"/>
  <c r="V83" i="24"/>
  <c r="W93" i="24"/>
  <c r="AC61" i="24"/>
  <c r="V97" i="24"/>
  <c r="AC74" i="24"/>
  <c r="W87" i="24"/>
  <c r="V88" i="24"/>
  <c r="AC65" i="24"/>
  <c r="K127" i="24"/>
  <c r="K138" i="24"/>
  <c r="K132" i="24"/>
  <c r="K130" i="24"/>
  <c r="K140" i="24"/>
  <c r="K128" i="24"/>
  <c r="K136" i="24"/>
  <c r="K134" i="24"/>
  <c r="K142" i="24"/>
  <c r="K133" i="24"/>
  <c r="K135" i="24"/>
  <c r="K131" i="24"/>
  <c r="K129" i="24"/>
  <c r="K143" i="24"/>
  <c r="K139" i="24"/>
  <c r="K144" i="24"/>
  <c r="K141" i="24"/>
  <c r="K137" i="24"/>
  <c r="G128" i="24"/>
  <c r="G139" i="24"/>
  <c r="G140" i="24"/>
  <c r="G134" i="24"/>
  <c r="G129" i="24"/>
  <c r="G141" i="24"/>
  <c r="G137" i="24"/>
  <c r="G143" i="24"/>
  <c r="G131" i="24"/>
  <c r="G142" i="24"/>
  <c r="G138" i="24"/>
  <c r="G130" i="24"/>
  <c r="G135" i="24"/>
  <c r="G133" i="24"/>
  <c r="G136" i="24"/>
  <c r="G144" i="24"/>
  <c r="G127" i="24"/>
  <c r="G132" i="24"/>
  <c r="N134" i="24"/>
  <c r="N143" i="24"/>
  <c r="N133" i="24"/>
  <c r="N141" i="24"/>
  <c r="N144" i="24"/>
  <c r="N137" i="24"/>
  <c r="N135" i="24"/>
  <c r="N131" i="24"/>
  <c r="N127" i="24"/>
  <c r="N129" i="24"/>
  <c r="N138" i="24"/>
  <c r="N139" i="24"/>
  <c r="N130" i="24"/>
  <c r="N140" i="24"/>
  <c r="N142" i="24"/>
  <c r="N128" i="24"/>
  <c r="N136" i="24"/>
  <c r="N132" i="24"/>
  <c r="O129" i="24"/>
  <c r="O141" i="24"/>
  <c r="O139" i="24"/>
  <c r="O134" i="24"/>
  <c r="O133" i="24"/>
  <c r="O131" i="24"/>
  <c r="O132" i="24"/>
  <c r="O136" i="24"/>
  <c r="O128" i="24"/>
  <c r="O138" i="24"/>
  <c r="O142" i="24"/>
  <c r="O130" i="24"/>
  <c r="O127" i="24"/>
  <c r="O137" i="24"/>
  <c r="O140" i="24"/>
  <c r="O144" i="24"/>
  <c r="O143" i="24"/>
  <c r="O135" i="24"/>
  <c r="Q140" i="24"/>
  <c r="Q135" i="24"/>
  <c r="Q141" i="24"/>
  <c r="Q132" i="24"/>
  <c r="Q128" i="24"/>
  <c r="Q133" i="24"/>
  <c r="Q138" i="24"/>
  <c r="Q134" i="24"/>
  <c r="Q144" i="24"/>
  <c r="Q137" i="24"/>
  <c r="Q131" i="24"/>
  <c r="Q130" i="24"/>
  <c r="Q129" i="24"/>
  <c r="Q136" i="24"/>
  <c r="Q143" i="24"/>
  <c r="Q139" i="24"/>
  <c r="Q142" i="24"/>
  <c r="Q127" i="24"/>
  <c r="V98" i="24"/>
  <c r="W85" i="24"/>
  <c r="T21" i="24"/>
  <c r="S21" i="24"/>
  <c r="T9" i="24"/>
  <c r="S9" i="24"/>
  <c r="U14" i="24"/>
  <c r="T14" i="24"/>
  <c r="S14" i="24"/>
  <c r="V91" i="24"/>
  <c r="W96" i="24"/>
  <c r="W92" i="24"/>
  <c r="AC66" i="24"/>
  <c r="W83" i="24"/>
  <c r="V93" i="24"/>
  <c r="AC68" i="24"/>
  <c r="V90" i="24"/>
  <c r="V81" i="24"/>
  <c r="L139" i="24"/>
  <c r="L140" i="24"/>
  <c r="L131" i="24"/>
  <c r="L132" i="24"/>
  <c r="L134" i="24"/>
  <c r="L144" i="24"/>
  <c r="L133" i="24"/>
  <c r="L128" i="24"/>
  <c r="L136" i="24"/>
  <c r="L130" i="24"/>
  <c r="L141" i="24"/>
  <c r="L143" i="24"/>
  <c r="L137" i="24"/>
  <c r="L129" i="24"/>
  <c r="L135" i="24"/>
  <c r="L138" i="24"/>
  <c r="L142" i="24"/>
  <c r="L127" i="24"/>
  <c r="R136" i="24"/>
  <c r="R130" i="24"/>
  <c r="R131" i="24"/>
  <c r="R139" i="24"/>
  <c r="R137" i="24"/>
  <c r="R144" i="24"/>
  <c r="R142" i="24"/>
  <c r="R138" i="24"/>
  <c r="R128" i="24"/>
  <c r="R135" i="24"/>
  <c r="R133" i="24"/>
  <c r="R132" i="24"/>
  <c r="R129" i="24"/>
  <c r="R141" i="24"/>
  <c r="R140" i="24"/>
  <c r="R134" i="24"/>
  <c r="R127" i="24"/>
  <c r="R143" i="24"/>
  <c r="S134" i="24"/>
  <c r="S128" i="24"/>
  <c r="S129" i="24"/>
  <c r="S140" i="24"/>
  <c r="S141" i="24"/>
  <c r="S139" i="24"/>
  <c r="S144" i="24"/>
  <c r="S142" i="24"/>
  <c r="S130" i="24"/>
  <c r="S137" i="24"/>
  <c r="S127" i="24"/>
  <c r="S132" i="24"/>
  <c r="S135" i="24"/>
  <c r="S138" i="24"/>
  <c r="S136" i="24"/>
  <c r="S131" i="24"/>
  <c r="S143" i="24"/>
  <c r="S133" i="24"/>
  <c r="E127" i="24"/>
  <c r="E140" i="24"/>
  <c r="E143" i="24"/>
  <c r="E134" i="24"/>
  <c r="E142" i="24"/>
  <c r="E144" i="24"/>
  <c r="E135" i="24"/>
  <c r="E138" i="24"/>
  <c r="E137" i="24"/>
  <c r="E129" i="24"/>
  <c r="E132" i="24"/>
  <c r="E141" i="24"/>
  <c r="E139" i="24"/>
  <c r="E128" i="24"/>
  <c r="E131" i="24"/>
  <c r="E133" i="24"/>
  <c r="E136" i="24"/>
  <c r="E130" i="24"/>
  <c r="AC60" i="24"/>
  <c r="W98" i="24"/>
  <c r="V85" i="24"/>
  <c r="O78" i="18"/>
  <c r="O74" i="18" s="1"/>
  <c r="S74" i="18" s="1"/>
  <c r="C118" i="18"/>
  <c r="C142" i="18" s="1"/>
  <c r="C13" i="20"/>
  <c r="C21" i="20"/>
  <c r="C6" i="20"/>
  <c r="C119" i="18"/>
  <c r="C143" i="18" s="1"/>
  <c r="C120" i="18"/>
  <c r="C144" i="18" s="1"/>
  <c r="C121" i="18"/>
  <c r="C145" i="18" s="1"/>
  <c r="C122" i="18"/>
  <c r="C146" i="18" s="1"/>
  <c r="C123" i="18"/>
  <c r="C147" i="18" s="1"/>
  <c r="C124" i="18"/>
  <c r="C148" i="18" s="1"/>
  <c r="C125" i="18"/>
  <c r="C149" i="18" s="1"/>
  <c r="C126" i="18"/>
  <c r="C150" i="18" s="1"/>
  <c r="C127" i="18"/>
  <c r="C151" i="18" s="1"/>
  <c r="C128" i="18"/>
  <c r="C152" i="18" s="1"/>
  <c r="C129" i="18"/>
  <c r="C153" i="18" s="1"/>
  <c r="C130" i="18"/>
  <c r="C154" i="18" s="1"/>
  <c r="C131" i="18"/>
  <c r="C155" i="18" s="1"/>
  <c r="C132" i="18"/>
  <c r="C156" i="18" s="1"/>
  <c r="C133" i="18"/>
  <c r="C157" i="18" s="1"/>
  <c r="C134" i="18"/>
  <c r="C158" i="18" s="1"/>
  <c r="C135" i="18"/>
  <c r="C159" i="18" s="1"/>
  <c r="B136" i="18"/>
  <c r="B132" i="17" l="1"/>
  <c r="C132" i="17"/>
  <c r="D132" i="17" s="1"/>
  <c r="Q8" i="17"/>
  <c r="L31" i="17" s="1"/>
  <c r="B144" i="17"/>
  <c r="C144" i="17"/>
  <c r="D144" i="17" s="1"/>
  <c r="Q20" i="17"/>
  <c r="L43" i="17" s="1"/>
  <c r="B133" i="17"/>
  <c r="C133" i="17"/>
  <c r="D133" i="17" s="1"/>
  <c r="Q9" i="17"/>
  <c r="L32" i="17" s="1"/>
  <c r="B130" i="17"/>
  <c r="C130" i="17"/>
  <c r="D130" i="17" s="1"/>
  <c r="Q6" i="17"/>
  <c r="L29" i="17" s="1"/>
  <c r="B146" i="17"/>
  <c r="C146" i="17"/>
  <c r="D146" i="17" s="1"/>
  <c r="Q22" i="17"/>
  <c r="L45" i="17" s="1"/>
  <c r="B135" i="17"/>
  <c r="C135" i="17"/>
  <c r="D135" i="17" s="1"/>
  <c r="Q11" i="17"/>
  <c r="L34" i="17" s="1"/>
  <c r="B131" i="17"/>
  <c r="C131" i="17"/>
  <c r="D131" i="17" s="1"/>
  <c r="Q7" i="17"/>
  <c r="L30" i="17" s="1"/>
  <c r="F131" i="17" s="1"/>
  <c r="B137" i="17"/>
  <c r="C137" i="17"/>
  <c r="D137" i="17" s="1"/>
  <c r="Q13" i="17"/>
  <c r="L36" i="17" s="1"/>
  <c r="B134" i="17"/>
  <c r="C134" i="17"/>
  <c r="D134" i="17" s="1"/>
  <c r="Q10" i="17"/>
  <c r="L33" i="17" s="1"/>
  <c r="J5" i="17"/>
  <c r="H5" i="17"/>
  <c r="B140" i="17"/>
  <c r="C140" i="17"/>
  <c r="D140" i="17" s="1"/>
  <c r="Q16" i="17"/>
  <c r="L39" i="17" s="1"/>
  <c r="B139" i="17"/>
  <c r="C139" i="17"/>
  <c r="D139" i="17" s="1"/>
  <c r="Q15" i="17"/>
  <c r="L38" i="17" s="1"/>
  <c r="B141" i="17"/>
  <c r="C141" i="17"/>
  <c r="D141" i="17" s="1"/>
  <c r="Q17" i="17"/>
  <c r="L40" i="17" s="1"/>
  <c r="B138" i="17"/>
  <c r="C138" i="17"/>
  <c r="D138" i="17" s="1"/>
  <c r="Q14" i="17"/>
  <c r="L37" i="17" s="1"/>
  <c r="B143" i="17"/>
  <c r="C143" i="17"/>
  <c r="D143" i="17" s="1"/>
  <c r="Q19" i="17"/>
  <c r="L42" i="17" s="1"/>
  <c r="B136" i="17"/>
  <c r="C136" i="17"/>
  <c r="D136" i="17" s="1"/>
  <c r="Q12" i="17"/>
  <c r="L35" i="17" s="1"/>
  <c r="B145" i="17"/>
  <c r="C145" i="17"/>
  <c r="D145" i="17" s="1"/>
  <c r="Q21" i="17"/>
  <c r="L44" i="17" s="1"/>
  <c r="B142" i="17"/>
  <c r="C142" i="17"/>
  <c r="D142" i="17" s="1"/>
  <c r="Q18" i="17"/>
  <c r="L41" i="17" s="1"/>
  <c r="G23" i="17"/>
  <c r="U17" i="24"/>
  <c r="U13" i="24"/>
  <c r="U22" i="24"/>
  <c r="U19" i="24"/>
  <c r="U16" i="24"/>
  <c r="U15" i="24"/>
  <c r="U9" i="24"/>
  <c r="U21" i="24"/>
  <c r="U10" i="24"/>
  <c r="U7" i="24"/>
  <c r="U23" i="24"/>
  <c r="U12" i="24"/>
  <c r="U8" i="24"/>
  <c r="U11" i="24"/>
  <c r="W122" i="24"/>
  <c r="W110" i="24"/>
  <c r="W116" i="24"/>
  <c r="W105" i="24"/>
  <c r="B150" i="24"/>
  <c r="T150" i="24" s="1"/>
  <c r="W108" i="24"/>
  <c r="AC17" i="24"/>
  <c r="AC18" i="24"/>
  <c r="V99" i="24"/>
  <c r="N162" i="24"/>
  <c r="T162" i="24" s="1"/>
  <c r="Q18" i="24" s="1"/>
  <c r="L17" i="17" s="1"/>
  <c r="W120" i="24"/>
  <c r="W119" i="24"/>
  <c r="F154" i="24"/>
  <c r="T154" i="24" s="1"/>
  <c r="Q10" i="24" s="1"/>
  <c r="L9" i="17" s="1"/>
  <c r="E153" i="24"/>
  <c r="T153" i="24" s="1"/>
  <c r="Q9" i="24" s="1"/>
  <c r="L8" i="17" s="1"/>
  <c r="S167" i="24"/>
  <c r="T167" i="24" s="1"/>
  <c r="Q23" i="24" s="1"/>
  <c r="L22" i="17" s="1"/>
  <c r="R166" i="24"/>
  <c r="T166" i="24" s="1"/>
  <c r="Q22" i="24" s="1"/>
  <c r="L21" i="17" s="1"/>
  <c r="W112" i="24"/>
  <c r="W111" i="24"/>
  <c r="W113" i="24"/>
  <c r="M161" i="24"/>
  <c r="T161" i="24" s="1"/>
  <c r="Q17" i="24" s="1"/>
  <c r="L16" i="17" s="1"/>
  <c r="J158" i="24"/>
  <c r="T158" i="24" s="1"/>
  <c r="Q14" i="24" s="1"/>
  <c r="L13" i="17" s="1"/>
  <c r="R24" i="24"/>
  <c r="T6" i="24"/>
  <c r="S6" i="24"/>
  <c r="AC9" i="24"/>
  <c r="AC21" i="24"/>
  <c r="AC10" i="24"/>
  <c r="AC7" i="24"/>
  <c r="AC23" i="24"/>
  <c r="W106" i="24"/>
  <c r="Q165" i="24"/>
  <c r="T165" i="24" s="1"/>
  <c r="Q21" i="24" s="1"/>
  <c r="L20" i="17" s="1"/>
  <c r="P164" i="24"/>
  <c r="T164" i="24" s="1"/>
  <c r="Q20" i="24" s="1"/>
  <c r="L19" i="17" s="1"/>
  <c r="I157" i="24"/>
  <c r="T157" i="24" s="1"/>
  <c r="Q13" i="24" s="1"/>
  <c r="L12" i="17" s="1"/>
  <c r="AC16" i="24"/>
  <c r="AC15" i="24"/>
  <c r="K159" i="24"/>
  <c r="T159" i="24" s="1"/>
  <c r="Q15" i="24" s="1"/>
  <c r="L14" i="17" s="1"/>
  <c r="C151" i="24"/>
  <c r="T151" i="24" s="1"/>
  <c r="Q7" i="24" s="1"/>
  <c r="L6" i="17" s="1"/>
  <c r="AC20" i="24"/>
  <c r="AC13" i="24"/>
  <c r="U123" i="24"/>
  <c r="V105" i="24"/>
  <c r="AC22" i="24"/>
  <c r="AC19" i="24"/>
  <c r="L160" i="24"/>
  <c r="T160" i="24" s="1"/>
  <c r="Q16" i="24" s="1"/>
  <c r="L15" i="17" s="1"/>
  <c r="W114" i="24"/>
  <c r="O163" i="24"/>
  <c r="T163" i="24" s="1"/>
  <c r="Q19" i="24" s="1"/>
  <c r="L18" i="17" s="1"/>
  <c r="G155" i="24"/>
  <c r="T155" i="24" s="1"/>
  <c r="Q11" i="24" s="1"/>
  <c r="L10" i="17" s="1"/>
  <c r="W107" i="24"/>
  <c r="H156" i="24"/>
  <c r="T156" i="24" s="1"/>
  <c r="Q12" i="24" s="1"/>
  <c r="L11" i="17" s="1"/>
  <c r="U20" i="24"/>
  <c r="D152" i="24"/>
  <c r="T152" i="24" s="1"/>
  <c r="Q8" i="24" s="1"/>
  <c r="L7" i="17" s="1"/>
  <c r="AC12" i="24"/>
  <c r="AC8" i="24"/>
  <c r="AC14" i="24"/>
  <c r="AC11" i="24"/>
  <c r="W117" i="24"/>
  <c r="U18" i="24"/>
  <c r="C19" i="20"/>
  <c r="C11" i="20"/>
  <c r="C17" i="20"/>
  <c r="C9" i="20"/>
  <c r="C23" i="20"/>
  <c r="C15" i="20"/>
  <c r="C8" i="20"/>
  <c r="B87" i="17" l="1"/>
  <c r="C87" i="17"/>
  <c r="D87" i="17" s="1"/>
  <c r="R14" i="17"/>
  <c r="M37" i="17" s="1"/>
  <c r="B92" i="17"/>
  <c r="C92" i="17"/>
  <c r="D92" i="17" s="1"/>
  <c r="R19" i="17"/>
  <c r="M42" i="17" s="1"/>
  <c r="B89" i="17"/>
  <c r="C89" i="17"/>
  <c r="D89" i="17" s="1"/>
  <c r="R16" i="17"/>
  <c r="M39" i="17" s="1"/>
  <c r="B94" i="17"/>
  <c r="C94" i="17"/>
  <c r="D94" i="17" s="1"/>
  <c r="R21" i="17"/>
  <c r="M44" i="17" s="1"/>
  <c r="F143" i="17"/>
  <c r="F140" i="17"/>
  <c r="F137" i="17"/>
  <c r="F130" i="17"/>
  <c r="B84" i="17"/>
  <c r="C84" i="17"/>
  <c r="D84" i="17" s="1"/>
  <c r="R11" i="17"/>
  <c r="M34" i="17" s="1"/>
  <c r="B80" i="17"/>
  <c r="C80" i="17"/>
  <c r="D80" i="17" s="1"/>
  <c r="R7" i="17"/>
  <c r="M30" i="17" s="1"/>
  <c r="B83" i="17"/>
  <c r="C83" i="17"/>
  <c r="D83" i="17" s="1"/>
  <c r="R10" i="17"/>
  <c r="M33" i="17" s="1"/>
  <c r="B93" i="17"/>
  <c r="C93" i="17"/>
  <c r="D93" i="17" s="1"/>
  <c r="R20" i="17"/>
  <c r="M43" i="17" s="1"/>
  <c r="B95" i="17"/>
  <c r="C95" i="17"/>
  <c r="D95" i="17" s="1"/>
  <c r="R22" i="17"/>
  <c r="M45" i="17" s="1"/>
  <c r="F136" i="17"/>
  <c r="F139" i="17"/>
  <c r="F134" i="17"/>
  <c r="F146" i="17"/>
  <c r="F132" i="17"/>
  <c r="B88" i="17"/>
  <c r="C88" i="17"/>
  <c r="D88" i="17" s="1"/>
  <c r="R15" i="17"/>
  <c r="M38" i="17" s="1"/>
  <c r="B91" i="17"/>
  <c r="C91" i="17"/>
  <c r="D91" i="17" s="1"/>
  <c r="R18" i="17"/>
  <c r="M41" i="17" s="1"/>
  <c r="B81" i="17"/>
  <c r="C81" i="17"/>
  <c r="D81" i="17" s="1"/>
  <c r="R8" i="17"/>
  <c r="M31" i="17" s="1"/>
  <c r="B90" i="17"/>
  <c r="C90" i="17"/>
  <c r="D90" i="17" s="1"/>
  <c r="R17" i="17"/>
  <c r="M40" i="17" s="1"/>
  <c r="F145" i="17"/>
  <c r="F141" i="17"/>
  <c r="F135" i="17"/>
  <c r="F144" i="17"/>
  <c r="B79" i="17"/>
  <c r="C79" i="17"/>
  <c r="D79" i="17" s="1"/>
  <c r="R6" i="17"/>
  <c r="M29" i="17" s="1"/>
  <c r="B85" i="17"/>
  <c r="C85" i="17"/>
  <c r="D85" i="17" s="1"/>
  <c r="R12" i="17"/>
  <c r="M35" i="17" s="1"/>
  <c r="B86" i="17"/>
  <c r="C86" i="17"/>
  <c r="D86" i="17" s="1"/>
  <c r="R13" i="17"/>
  <c r="M36" i="17" s="1"/>
  <c r="B82" i="17"/>
  <c r="C82" i="17"/>
  <c r="D82" i="17" s="1"/>
  <c r="R9" i="17"/>
  <c r="M32" i="17" s="1"/>
  <c r="F142" i="17"/>
  <c r="F138" i="17"/>
  <c r="F133" i="17"/>
  <c r="AD17" i="24"/>
  <c r="V17" i="24"/>
  <c r="AD8" i="24"/>
  <c r="V8" i="24"/>
  <c r="AD21" i="24"/>
  <c r="V21" i="24"/>
  <c r="T26" i="24"/>
  <c r="T27" i="24" s="1"/>
  <c r="T24" i="24"/>
  <c r="AD9" i="24"/>
  <c r="V9" i="24"/>
  <c r="AD11" i="24"/>
  <c r="V11" i="24"/>
  <c r="AD16" i="24"/>
  <c r="V16" i="24"/>
  <c r="AD15" i="24"/>
  <c r="V15" i="24"/>
  <c r="AD10" i="24"/>
  <c r="V10" i="24"/>
  <c r="AD20" i="24"/>
  <c r="V20" i="24"/>
  <c r="S26" i="24"/>
  <c r="S27" i="24" s="1"/>
  <c r="S24" i="24"/>
  <c r="AD23" i="24"/>
  <c r="V23" i="24"/>
  <c r="AD7" i="24"/>
  <c r="V7" i="24"/>
  <c r="AD12" i="24"/>
  <c r="V12" i="24"/>
  <c r="AD19" i="24"/>
  <c r="V19" i="24"/>
  <c r="V123" i="24"/>
  <c r="P6" i="24"/>
  <c r="K5" i="17" s="1"/>
  <c r="AD13" i="24"/>
  <c r="V13" i="24"/>
  <c r="AD14" i="24"/>
  <c r="V14" i="24"/>
  <c r="AD22" i="24"/>
  <c r="V22" i="24"/>
  <c r="AD18" i="24"/>
  <c r="V18" i="24"/>
  <c r="T168" i="24"/>
  <c r="Q6" i="24"/>
  <c r="L5" i="17" s="1"/>
  <c r="C16" i="20"/>
  <c r="C22" i="20"/>
  <c r="C14" i="20"/>
  <c r="C10" i="20"/>
  <c r="C12" i="20"/>
  <c r="C18" i="20"/>
  <c r="C20" i="20"/>
  <c r="C7" i="20"/>
  <c r="B129" i="17" l="1"/>
  <c r="B147" i="17" s="1"/>
  <c r="K23" i="17"/>
  <c r="C129" i="17"/>
  <c r="Q5" i="17"/>
  <c r="F85" i="17"/>
  <c r="F91" i="17"/>
  <c r="F95" i="17"/>
  <c r="F84" i="17"/>
  <c r="F94" i="17"/>
  <c r="F86" i="17"/>
  <c r="F81" i="17"/>
  <c r="F80" i="17"/>
  <c r="F87" i="17"/>
  <c r="B78" i="17"/>
  <c r="B96" i="17" s="1"/>
  <c r="L23" i="17"/>
  <c r="C78" i="17"/>
  <c r="R5" i="17"/>
  <c r="F82" i="17"/>
  <c r="F90" i="17"/>
  <c r="F83" i="17"/>
  <c r="F92" i="17"/>
  <c r="F79" i="17"/>
  <c r="F88" i="17"/>
  <c r="F93" i="17"/>
  <c r="F89" i="17"/>
  <c r="Q24" i="24"/>
  <c r="AD6" i="24"/>
  <c r="AD25" i="24" s="1"/>
  <c r="AK27" i="24" s="1"/>
  <c r="V6" i="24"/>
  <c r="P24" i="24"/>
  <c r="AC6" i="24"/>
  <c r="AC25" i="24" s="1"/>
  <c r="AJ27" i="24" s="1"/>
  <c r="U6" i="24"/>
  <c r="D143" i="18"/>
  <c r="E7" i="20" s="1"/>
  <c r="G143" i="18"/>
  <c r="H7" i="20" s="1"/>
  <c r="K143" i="18"/>
  <c r="D144" i="18"/>
  <c r="E8" i="20" s="1"/>
  <c r="G144" i="18"/>
  <c r="H8" i="20" s="1"/>
  <c r="K144" i="18"/>
  <c r="D145" i="18"/>
  <c r="E9" i="20" s="1"/>
  <c r="G145" i="18"/>
  <c r="H9" i="20" s="1"/>
  <c r="K145" i="18"/>
  <c r="D146" i="18"/>
  <c r="E10" i="20" s="1"/>
  <c r="G146" i="18"/>
  <c r="H10" i="20" s="1"/>
  <c r="K146" i="18"/>
  <c r="D147" i="18"/>
  <c r="E11" i="20" s="1"/>
  <c r="G147" i="18"/>
  <c r="H11" i="20" s="1"/>
  <c r="K147" i="18"/>
  <c r="D148" i="18"/>
  <c r="E12" i="20" s="1"/>
  <c r="G148" i="18"/>
  <c r="H12" i="20" s="1"/>
  <c r="K148" i="18"/>
  <c r="D149" i="18"/>
  <c r="E13" i="20" s="1"/>
  <c r="G149" i="18"/>
  <c r="H13" i="20" s="1"/>
  <c r="K149" i="18"/>
  <c r="D150" i="18"/>
  <c r="E14" i="20" s="1"/>
  <c r="G150" i="18"/>
  <c r="H14" i="20" s="1"/>
  <c r="K150" i="18"/>
  <c r="D151" i="18"/>
  <c r="E15" i="20" s="1"/>
  <c r="G151" i="18"/>
  <c r="H15" i="20" s="1"/>
  <c r="K151" i="18"/>
  <c r="D152" i="18"/>
  <c r="E16" i="20" s="1"/>
  <c r="G152" i="18"/>
  <c r="H16" i="20" s="1"/>
  <c r="K152" i="18"/>
  <c r="D153" i="18"/>
  <c r="E17" i="20" s="1"/>
  <c r="G153" i="18"/>
  <c r="H17" i="20" s="1"/>
  <c r="K153" i="18"/>
  <c r="D154" i="18"/>
  <c r="E18" i="20" s="1"/>
  <c r="G154" i="18"/>
  <c r="H18" i="20" s="1"/>
  <c r="K154" i="18"/>
  <c r="D155" i="18"/>
  <c r="E19" i="20" s="1"/>
  <c r="G155" i="18"/>
  <c r="H19" i="20" s="1"/>
  <c r="K155" i="18"/>
  <c r="D156" i="18"/>
  <c r="E20" i="20" s="1"/>
  <c r="G156" i="18"/>
  <c r="H20" i="20" s="1"/>
  <c r="K156" i="18"/>
  <c r="D157" i="18"/>
  <c r="E21" i="20" s="1"/>
  <c r="G157" i="18"/>
  <c r="H21" i="20" s="1"/>
  <c r="K157" i="18"/>
  <c r="D158" i="18"/>
  <c r="E22" i="20" s="1"/>
  <c r="G158" i="18"/>
  <c r="H22" i="20" s="1"/>
  <c r="K158" i="18"/>
  <c r="D159" i="18"/>
  <c r="E23" i="20" s="1"/>
  <c r="G159" i="18"/>
  <c r="H23" i="20" s="1"/>
  <c r="K159" i="18"/>
  <c r="D142" i="18"/>
  <c r="G142" i="18"/>
  <c r="H6" i="20" s="1"/>
  <c r="J160" i="18"/>
  <c r="K142" i="18"/>
  <c r="L28" i="17" l="1"/>
  <c r="Q23" i="17"/>
  <c r="D129" i="17"/>
  <c r="C147" i="17"/>
  <c r="M28" i="17"/>
  <c r="R23" i="17"/>
  <c r="D78" i="17"/>
  <c r="C96" i="17"/>
  <c r="U24" i="24"/>
  <c r="U26" i="24"/>
  <c r="U27" i="24" s="1"/>
  <c r="V24" i="24"/>
  <c r="V26" i="24"/>
  <c r="V27" i="24" s="1"/>
  <c r="K160" i="18"/>
  <c r="D160" i="18"/>
  <c r="E6" i="20"/>
  <c r="G160" i="18"/>
  <c r="B160" i="18"/>
  <c r="F78" i="17" l="1"/>
  <c r="F96" i="17" s="1"/>
  <c r="S28" i="17"/>
  <c r="S35" i="17"/>
  <c r="S45" i="17"/>
  <c r="S31" i="17"/>
  <c r="S37" i="17"/>
  <c r="S39" i="17"/>
  <c r="S44" i="17"/>
  <c r="S40" i="17"/>
  <c r="S42" i="17"/>
  <c r="S38" i="17"/>
  <c r="S41" i="17"/>
  <c r="S33" i="17"/>
  <c r="S43" i="17"/>
  <c r="S34" i="17"/>
  <c r="S36" i="17"/>
  <c r="S30" i="17"/>
  <c r="S32" i="17"/>
  <c r="S29" i="17"/>
  <c r="F129" i="17"/>
  <c r="F147" i="17" s="1"/>
  <c r="R28" i="17"/>
  <c r="R42" i="17"/>
  <c r="R36" i="17"/>
  <c r="R29" i="17"/>
  <c r="R40" i="17"/>
  <c r="R35" i="17"/>
  <c r="R33" i="17"/>
  <c r="R31" i="17"/>
  <c r="R43" i="17"/>
  <c r="R37" i="17"/>
  <c r="R30" i="17"/>
  <c r="R38" i="17"/>
  <c r="R44" i="17"/>
  <c r="R34" i="17"/>
  <c r="R32" i="17"/>
  <c r="R39" i="17"/>
  <c r="R45" i="17"/>
  <c r="R41" i="17"/>
  <c r="U33" i="20"/>
  <c r="Y35" i="20" l="1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34" i="20"/>
  <c r="Y33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34" i="20"/>
  <c r="AI48" i="20" l="1"/>
  <c r="AI36" i="20"/>
  <c r="AI40" i="20"/>
  <c r="AI44" i="20"/>
  <c r="AI47" i="20"/>
  <c r="AI43" i="20"/>
  <c r="AI39" i="20"/>
  <c r="AI35" i="20"/>
  <c r="AI34" i="20"/>
  <c r="AI33" i="20"/>
  <c r="AI46" i="20"/>
  <c r="AI42" i="20"/>
  <c r="AI38" i="20"/>
  <c r="AI49" i="20"/>
  <c r="AI45" i="20"/>
  <c r="AI41" i="20"/>
  <c r="AI37" i="20"/>
  <c r="X54" i="20" l="1"/>
  <c r="I7" i="20" l="1"/>
  <c r="L7" i="20"/>
  <c r="I8" i="20"/>
  <c r="L8" i="20"/>
  <c r="I9" i="20"/>
  <c r="L9" i="20"/>
  <c r="I10" i="20"/>
  <c r="L10" i="20"/>
  <c r="I11" i="20"/>
  <c r="L11" i="20"/>
  <c r="I12" i="20"/>
  <c r="L12" i="20"/>
  <c r="I13" i="20"/>
  <c r="L13" i="20"/>
  <c r="I14" i="20"/>
  <c r="L14" i="20"/>
  <c r="I15" i="20"/>
  <c r="L15" i="20"/>
  <c r="I16" i="20"/>
  <c r="L16" i="20"/>
  <c r="I17" i="20"/>
  <c r="L17" i="20"/>
  <c r="I18" i="20"/>
  <c r="L18" i="20"/>
  <c r="I19" i="20"/>
  <c r="L19" i="20"/>
  <c r="I20" i="20"/>
  <c r="L20" i="20"/>
  <c r="I21" i="20"/>
  <c r="L21" i="20"/>
  <c r="I22" i="20"/>
  <c r="L22" i="20"/>
  <c r="I23" i="20"/>
  <c r="L23" i="20"/>
  <c r="I6" i="20"/>
  <c r="L6" i="20"/>
  <c r="J136" i="18"/>
  <c r="G136" i="18"/>
  <c r="D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D7" i="20" l="1"/>
  <c r="W34" i="20" s="1"/>
  <c r="D11" i="20"/>
  <c r="W38" i="20" s="1"/>
  <c r="D17" i="20"/>
  <c r="W44" i="20" s="1"/>
  <c r="D23" i="20"/>
  <c r="W50" i="20" s="1"/>
  <c r="D9" i="20"/>
  <c r="W36" i="20" s="1"/>
  <c r="D13" i="20"/>
  <c r="W40" i="20" s="1"/>
  <c r="D15" i="20"/>
  <c r="W42" i="20" s="1"/>
  <c r="D19" i="20"/>
  <c r="W46" i="20" s="1"/>
  <c r="D21" i="20"/>
  <c r="W48" i="20" s="1"/>
  <c r="D8" i="20"/>
  <c r="W35" i="20" s="1"/>
  <c r="D10" i="20"/>
  <c r="W37" i="20" s="1"/>
  <c r="D12" i="20"/>
  <c r="W39" i="20" s="1"/>
  <c r="D14" i="20"/>
  <c r="W41" i="20" s="1"/>
  <c r="D16" i="20"/>
  <c r="W43" i="20" s="1"/>
  <c r="D18" i="20"/>
  <c r="W45" i="20" s="1"/>
  <c r="D20" i="20"/>
  <c r="W47" i="20" s="1"/>
  <c r="D22" i="20"/>
  <c r="W49" i="20" s="1"/>
  <c r="H142" i="18"/>
  <c r="H150" i="18"/>
  <c r="D138" i="18"/>
  <c r="H146" i="18"/>
  <c r="H143" i="18"/>
  <c r="H145" i="18"/>
  <c r="H147" i="18"/>
  <c r="H149" i="18"/>
  <c r="H151" i="18"/>
  <c r="H153" i="18"/>
  <c r="H155" i="18"/>
  <c r="H157" i="18"/>
  <c r="H159" i="18"/>
  <c r="H144" i="18"/>
  <c r="H148" i="18"/>
  <c r="H152" i="18"/>
  <c r="H154" i="18"/>
  <c r="H156" i="18"/>
  <c r="H158" i="18"/>
  <c r="H24" i="20"/>
  <c r="L24" i="20"/>
  <c r="C24" i="20"/>
  <c r="E24" i="20"/>
  <c r="H136" i="18"/>
  <c r="C136" i="18"/>
  <c r="E129" i="18" l="1"/>
  <c r="E153" i="18" s="1"/>
  <c r="AO133" i="18"/>
  <c r="AO129" i="18"/>
  <c r="AO125" i="18"/>
  <c r="AO121" i="18"/>
  <c r="AC130" i="18"/>
  <c r="AC126" i="18"/>
  <c r="AC122" i="18"/>
  <c r="Q132" i="18"/>
  <c r="Q128" i="18"/>
  <c r="Q124" i="18"/>
  <c r="Q120" i="18"/>
  <c r="AO124" i="18"/>
  <c r="AC129" i="18"/>
  <c r="AC125" i="18"/>
  <c r="Q123" i="18"/>
  <c r="Q119" i="18"/>
  <c r="AO134" i="18"/>
  <c r="AO130" i="18"/>
  <c r="AO126" i="18"/>
  <c r="AO122" i="18"/>
  <c r="AO118" i="18"/>
  <c r="AC131" i="18"/>
  <c r="AC127" i="18"/>
  <c r="AC123" i="18"/>
  <c r="AC119" i="18"/>
  <c r="AC118" i="18"/>
  <c r="Q133" i="18"/>
  <c r="Q129" i="18"/>
  <c r="Q125" i="18"/>
  <c r="Q121" i="18"/>
  <c r="AO132" i="18"/>
  <c r="AO128" i="18"/>
  <c r="AO120" i="18"/>
  <c r="AC135" i="18"/>
  <c r="AC133" i="18"/>
  <c r="AC121" i="18"/>
  <c r="Q131" i="18"/>
  <c r="AO135" i="18"/>
  <c r="AO131" i="18"/>
  <c r="AO127" i="18"/>
  <c r="AO123" i="18"/>
  <c r="AO119" i="18"/>
  <c r="AC132" i="18"/>
  <c r="AC128" i="18"/>
  <c r="AC124" i="18"/>
  <c r="AC120" i="18"/>
  <c r="Q135" i="18"/>
  <c r="Q134" i="18"/>
  <c r="Q130" i="18"/>
  <c r="Q126" i="18"/>
  <c r="Q122" i="18"/>
  <c r="AC134" i="18"/>
  <c r="Q127" i="18"/>
  <c r="Q118" i="18"/>
  <c r="E134" i="18"/>
  <c r="E158" i="18" s="1"/>
  <c r="E123" i="18"/>
  <c r="E147" i="18" s="1"/>
  <c r="E130" i="18"/>
  <c r="E154" i="18" s="1"/>
  <c r="E118" i="18"/>
  <c r="E142" i="18" s="1"/>
  <c r="E128" i="18"/>
  <c r="E152" i="18" s="1"/>
  <c r="E125" i="18"/>
  <c r="E149" i="18" s="1"/>
  <c r="E120" i="18"/>
  <c r="E144" i="18" s="1"/>
  <c r="E135" i="18"/>
  <c r="E159" i="18" s="1"/>
  <c r="E126" i="18"/>
  <c r="E150" i="18" s="1"/>
  <c r="E132" i="18"/>
  <c r="E156" i="18" s="1"/>
  <c r="E131" i="18"/>
  <c r="E155" i="18" s="1"/>
  <c r="E133" i="18"/>
  <c r="E157" i="18" s="1"/>
  <c r="G26" i="20"/>
  <c r="F6" i="20" s="1"/>
  <c r="G6" i="20" s="1"/>
  <c r="J6" i="20" s="1"/>
  <c r="M6" i="20" s="1"/>
  <c r="N6" i="20" s="1"/>
  <c r="E122" i="18"/>
  <c r="F122" i="18" s="1"/>
  <c r="F146" i="18" s="1"/>
  <c r="E124" i="18"/>
  <c r="E148" i="18" s="1"/>
  <c r="E127" i="18"/>
  <c r="E151" i="18" s="1"/>
  <c r="E119" i="18"/>
  <c r="E143" i="18" s="1"/>
  <c r="C160" i="18"/>
  <c r="D6" i="20"/>
  <c r="W33" i="20" s="1"/>
  <c r="I24" i="20"/>
  <c r="E121" i="18"/>
  <c r="E145" i="18" s="1"/>
  <c r="H160" i="18"/>
  <c r="F134" i="18"/>
  <c r="F158" i="18" s="1"/>
  <c r="F129" i="18"/>
  <c r="F153" i="18" s="1"/>
  <c r="F125" i="18"/>
  <c r="F149" i="18" s="1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6" i="20"/>
  <c r="F130" i="18" l="1"/>
  <c r="F154" i="18" s="1"/>
  <c r="F131" i="18"/>
  <c r="F155" i="18" s="1"/>
  <c r="R122" i="18"/>
  <c r="Q146" i="18"/>
  <c r="Q159" i="18"/>
  <c r="R135" i="18"/>
  <c r="AD132" i="18"/>
  <c r="AC156" i="18"/>
  <c r="AO155" i="18"/>
  <c r="AP131" i="18"/>
  <c r="AC157" i="18"/>
  <c r="AD133" i="18"/>
  <c r="AO156" i="18"/>
  <c r="AP132" i="18"/>
  <c r="Q157" i="18"/>
  <c r="R133" i="18"/>
  <c r="AC151" i="18"/>
  <c r="AD127" i="18"/>
  <c r="AO150" i="18"/>
  <c r="AP126" i="18"/>
  <c r="Q147" i="18"/>
  <c r="R123" i="18"/>
  <c r="R120" i="18"/>
  <c r="Q144" i="18"/>
  <c r="AC146" i="18"/>
  <c r="AD122" i="18"/>
  <c r="AO149" i="18"/>
  <c r="AP125" i="18"/>
  <c r="R118" i="18"/>
  <c r="Q136" i="18"/>
  <c r="Q142" i="18"/>
  <c r="R126" i="18"/>
  <c r="Q150" i="18"/>
  <c r="AD120" i="18"/>
  <c r="AC144" i="18"/>
  <c r="AO143" i="18"/>
  <c r="AP119" i="18"/>
  <c r="AO159" i="18"/>
  <c r="AP135" i="18"/>
  <c r="AC159" i="18"/>
  <c r="AD135" i="18"/>
  <c r="Q145" i="18"/>
  <c r="R121" i="18"/>
  <c r="AD118" i="18"/>
  <c r="AC136" i="18"/>
  <c r="AC142" i="18"/>
  <c r="AC155" i="18"/>
  <c r="AD131" i="18"/>
  <c r="AO154" i="18"/>
  <c r="AP130" i="18"/>
  <c r="AC149" i="18"/>
  <c r="AD125" i="18"/>
  <c r="R124" i="18"/>
  <c r="Q148" i="18"/>
  <c r="AC150" i="18"/>
  <c r="AD126" i="18"/>
  <c r="AO153" i="18"/>
  <c r="AP129" i="18"/>
  <c r="Q151" i="18"/>
  <c r="R127" i="18"/>
  <c r="R130" i="18"/>
  <c r="Q154" i="18"/>
  <c r="AD124" i="18"/>
  <c r="AC148" i="18"/>
  <c r="AO147" i="18"/>
  <c r="AP123" i="18"/>
  <c r="Q155" i="18"/>
  <c r="R131" i="18"/>
  <c r="AO144" i="18"/>
  <c r="AP120" i="18"/>
  <c r="Q149" i="18"/>
  <c r="R125" i="18"/>
  <c r="AC143" i="18"/>
  <c r="AD119" i="18"/>
  <c r="AO136" i="18"/>
  <c r="AO142" i="18"/>
  <c r="AP118" i="18"/>
  <c r="AO158" i="18"/>
  <c r="AP134" i="18"/>
  <c r="AC153" i="18"/>
  <c r="AD129" i="18"/>
  <c r="R128" i="18"/>
  <c r="Q152" i="18"/>
  <c r="AC154" i="18"/>
  <c r="AD130" i="18"/>
  <c r="AO157" i="18"/>
  <c r="AP133" i="18"/>
  <c r="AC158" i="18"/>
  <c r="AD134" i="18"/>
  <c r="Q158" i="18"/>
  <c r="R134" i="18"/>
  <c r="AD128" i="18"/>
  <c r="AC152" i="18"/>
  <c r="AO151" i="18"/>
  <c r="AP127" i="18"/>
  <c r="AC145" i="18"/>
  <c r="AD121" i="18"/>
  <c r="AO152" i="18"/>
  <c r="AP128" i="18"/>
  <c r="Q153" i="18"/>
  <c r="R129" i="18"/>
  <c r="AC147" i="18"/>
  <c r="AD123" i="18"/>
  <c r="AO146" i="18"/>
  <c r="AP122" i="18"/>
  <c r="Q143" i="18"/>
  <c r="R119" i="18"/>
  <c r="AO148" i="18"/>
  <c r="AP124" i="18"/>
  <c r="R132" i="18"/>
  <c r="Q156" i="18"/>
  <c r="AO145" i="18"/>
  <c r="AP121" i="18"/>
  <c r="W51" i="20"/>
  <c r="F126" i="18"/>
  <c r="F150" i="18" s="1"/>
  <c r="F123" i="18"/>
  <c r="F147" i="18" s="1"/>
  <c r="F133" i="18"/>
  <c r="F157" i="18" s="1"/>
  <c r="F118" i="18"/>
  <c r="F142" i="18" s="1"/>
  <c r="F128" i="18"/>
  <c r="F152" i="18" s="1"/>
  <c r="F135" i="18"/>
  <c r="F159" i="18" s="1"/>
  <c r="F120" i="18"/>
  <c r="F144" i="18" s="1"/>
  <c r="F119" i="18"/>
  <c r="F143" i="18" s="1"/>
  <c r="F132" i="18"/>
  <c r="F156" i="18" s="1"/>
  <c r="E146" i="18"/>
  <c r="E160" i="18" s="1"/>
  <c r="F121" i="18"/>
  <c r="F145" i="18" s="1"/>
  <c r="E136" i="18"/>
  <c r="D24" i="20"/>
  <c r="F127" i="18"/>
  <c r="F151" i="18" s="1"/>
  <c r="F124" i="18"/>
  <c r="F148" i="18" s="1"/>
  <c r="I122" i="18"/>
  <c r="I146" i="18" s="1"/>
  <c r="F8" i="20"/>
  <c r="F12" i="20"/>
  <c r="F16" i="20"/>
  <c r="F20" i="20"/>
  <c r="F9" i="20"/>
  <c r="F13" i="20"/>
  <c r="F17" i="20"/>
  <c r="F21" i="20"/>
  <c r="F11" i="20"/>
  <c r="F19" i="20"/>
  <c r="F14" i="20"/>
  <c r="F22" i="20"/>
  <c r="F7" i="20"/>
  <c r="G7" i="20" s="1"/>
  <c r="J7" i="20" s="1"/>
  <c r="M7" i="20" s="1"/>
  <c r="F15" i="20"/>
  <c r="F23" i="20"/>
  <c r="F10" i="20"/>
  <c r="F18" i="20"/>
  <c r="I131" i="18"/>
  <c r="I134" i="18"/>
  <c r="I125" i="18"/>
  <c r="I130" i="18"/>
  <c r="I129" i="18"/>
  <c r="I120" i="18"/>
  <c r="I132" i="18"/>
  <c r="B54" i="20" a="1"/>
  <c r="B54" i="20" s="1"/>
  <c r="I126" i="18" l="1"/>
  <c r="I124" i="18"/>
  <c r="I123" i="18"/>
  <c r="I147" i="18" s="1"/>
  <c r="I128" i="18"/>
  <c r="I152" i="18" s="1"/>
  <c r="I135" i="18"/>
  <c r="R156" i="18"/>
  <c r="U132" i="18"/>
  <c r="U156" i="18" s="1"/>
  <c r="U128" i="18"/>
  <c r="U152" i="18" s="1"/>
  <c r="R152" i="18"/>
  <c r="AG119" i="18"/>
  <c r="AG143" i="18" s="1"/>
  <c r="AD143" i="18"/>
  <c r="AP144" i="18"/>
  <c r="AS120" i="18"/>
  <c r="AS144" i="18" s="1"/>
  <c r="AP147" i="18"/>
  <c r="AS123" i="18"/>
  <c r="AS147" i="18" s="1"/>
  <c r="AP153" i="18"/>
  <c r="AS129" i="18"/>
  <c r="AS153" i="18" s="1"/>
  <c r="AP154" i="18"/>
  <c r="AS130" i="18"/>
  <c r="AS154" i="18" s="1"/>
  <c r="AC160" i="18"/>
  <c r="AG120" i="18"/>
  <c r="AG144" i="18" s="1"/>
  <c r="AD144" i="18"/>
  <c r="AD146" i="18"/>
  <c r="AG122" i="18"/>
  <c r="AG146" i="18" s="1"/>
  <c r="U123" i="18"/>
  <c r="U147" i="18" s="1"/>
  <c r="R147" i="18"/>
  <c r="AG127" i="18"/>
  <c r="AG151" i="18" s="1"/>
  <c r="AD151" i="18"/>
  <c r="AS132" i="18"/>
  <c r="AS156" i="18" s="1"/>
  <c r="AP156" i="18"/>
  <c r="AP155" i="18"/>
  <c r="AS131" i="18"/>
  <c r="AS155" i="18" s="1"/>
  <c r="R159" i="18"/>
  <c r="U135" i="18"/>
  <c r="U159" i="18" s="1"/>
  <c r="AS121" i="18"/>
  <c r="AS145" i="18" s="1"/>
  <c r="AP145" i="18"/>
  <c r="AP148" i="18"/>
  <c r="AS124" i="18"/>
  <c r="AS148" i="18" s="1"/>
  <c r="AP146" i="18"/>
  <c r="AS122" i="18"/>
  <c r="AS146" i="18" s="1"/>
  <c r="R153" i="18"/>
  <c r="U129" i="18"/>
  <c r="U153" i="18" s="1"/>
  <c r="AG121" i="18"/>
  <c r="AG145" i="18" s="1"/>
  <c r="AD145" i="18"/>
  <c r="AD158" i="18"/>
  <c r="AG134" i="18"/>
  <c r="AG158" i="18" s="1"/>
  <c r="AD154" i="18"/>
  <c r="AG130" i="18"/>
  <c r="AG154" i="18" s="1"/>
  <c r="AG129" i="18"/>
  <c r="AG153" i="18" s="1"/>
  <c r="AD153" i="18"/>
  <c r="AP142" i="18"/>
  <c r="AS118" i="18"/>
  <c r="AP136" i="18"/>
  <c r="R154" i="18"/>
  <c r="U130" i="18"/>
  <c r="U154" i="18" s="1"/>
  <c r="R148" i="18"/>
  <c r="U124" i="18"/>
  <c r="U148" i="18" s="1"/>
  <c r="AG135" i="18"/>
  <c r="AG159" i="18" s="1"/>
  <c r="AD159" i="18"/>
  <c r="AS119" i="18"/>
  <c r="AS143" i="18" s="1"/>
  <c r="AP143" i="18"/>
  <c r="R142" i="18"/>
  <c r="U118" i="18"/>
  <c r="R136" i="18"/>
  <c r="AG128" i="18"/>
  <c r="AG152" i="18" s="1"/>
  <c r="AD152" i="18"/>
  <c r="AO160" i="18"/>
  <c r="U125" i="18"/>
  <c r="U149" i="18" s="1"/>
  <c r="R149" i="18"/>
  <c r="R155" i="18"/>
  <c r="U131" i="18"/>
  <c r="U155" i="18" s="1"/>
  <c r="U127" i="18"/>
  <c r="U151" i="18" s="1"/>
  <c r="R151" i="18"/>
  <c r="AD150" i="18"/>
  <c r="AG126" i="18"/>
  <c r="AG150" i="18" s="1"/>
  <c r="AG125" i="18"/>
  <c r="AG149" i="18" s="1"/>
  <c r="AD149" i="18"/>
  <c r="AG131" i="18"/>
  <c r="AG155" i="18" s="1"/>
  <c r="AD155" i="18"/>
  <c r="AD142" i="18"/>
  <c r="AG118" i="18"/>
  <c r="AD136" i="18"/>
  <c r="U126" i="18"/>
  <c r="U150" i="18" s="1"/>
  <c r="R150" i="18"/>
  <c r="AP149" i="18"/>
  <c r="AS125" i="18"/>
  <c r="AS149" i="18" s="1"/>
  <c r="AP150" i="18"/>
  <c r="AS126" i="18"/>
  <c r="AS150" i="18" s="1"/>
  <c r="U133" i="18"/>
  <c r="U157" i="18" s="1"/>
  <c r="R157" i="18"/>
  <c r="AG133" i="18"/>
  <c r="AG157" i="18" s="1"/>
  <c r="AD157" i="18"/>
  <c r="U119" i="18"/>
  <c r="U143" i="18" s="1"/>
  <c r="R143" i="18"/>
  <c r="AD147" i="18"/>
  <c r="AG123" i="18"/>
  <c r="AG147" i="18" s="1"/>
  <c r="AP152" i="18"/>
  <c r="AS128" i="18"/>
  <c r="AS152" i="18" s="1"/>
  <c r="AS127" i="18"/>
  <c r="AS151" i="18" s="1"/>
  <c r="AP151" i="18"/>
  <c r="U134" i="18"/>
  <c r="U158" i="18" s="1"/>
  <c r="R158" i="18"/>
  <c r="AS133" i="18"/>
  <c r="AS157" i="18" s="1"/>
  <c r="AP157" i="18"/>
  <c r="AP158" i="18"/>
  <c r="AS134" i="18"/>
  <c r="AS158" i="18" s="1"/>
  <c r="AD148" i="18"/>
  <c r="AG124" i="18"/>
  <c r="AG148" i="18" s="1"/>
  <c r="R145" i="18"/>
  <c r="U121" i="18"/>
  <c r="U145" i="18" s="1"/>
  <c r="AS135" i="18"/>
  <c r="AS159" i="18" s="1"/>
  <c r="AP159" i="18"/>
  <c r="Q160" i="18"/>
  <c r="U120" i="18"/>
  <c r="U144" i="18" s="1"/>
  <c r="R144" i="18"/>
  <c r="AG132" i="18"/>
  <c r="AG156" i="18" s="1"/>
  <c r="AD156" i="18"/>
  <c r="R146" i="18"/>
  <c r="U122" i="18"/>
  <c r="U146" i="18" s="1"/>
  <c r="I121" i="18"/>
  <c r="I145" i="18" s="1"/>
  <c r="I133" i="18"/>
  <c r="I118" i="18"/>
  <c r="I119" i="18"/>
  <c r="I143" i="18" s="1"/>
  <c r="F160" i="18"/>
  <c r="I127" i="18"/>
  <c r="I151" i="18" s="1"/>
  <c r="F136" i="18"/>
  <c r="X105" i="20"/>
  <c r="I144" i="18"/>
  <c r="I149" i="18"/>
  <c r="I148" i="18"/>
  <c r="I155" i="18"/>
  <c r="I156" i="18"/>
  <c r="I158" i="18"/>
  <c r="I153" i="18"/>
  <c r="I157" i="18"/>
  <c r="I154" i="18"/>
  <c r="I150" i="18"/>
  <c r="I159" i="18"/>
  <c r="G18" i="20"/>
  <c r="J18" i="20" s="1"/>
  <c r="G11" i="20"/>
  <c r="J11" i="20" s="1"/>
  <c r="G9" i="20"/>
  <c r="J9" i="20" s="1"/>
  <c r="G12" i="20"/>
  <c r="J12" i="20" s="1"/>
  <c r="G10" i="20"/>
  <c r="J10" i="20" s="1"/>
  <c r="G22" i="20"/>
  <c r="J22" i="20" s="1"/>
  <c r="G21" i="20"/>
  <c r="J21" i="20" s="1"/>
  <c r="G8" i="20"/>
  <c r="J8" i="20" s="1"/>
  <c r="G23" i="20"/>
  <c r="J23" i="20" s="1"/>
  <c r="G14" i="20"/>
  <c r="J14" i="20" s="1"/>
  <c r="G17" i="20"/>
  <c r="J17" i="20" s="1"/>
  <c r="G20" i="20"/>
  <c r="J20" i="20" s="1"/>
  <c r="F24" i="20"/>
  <c r="G15" i="20"/>
  <c r="J15" i="20" s="1"/>
  <c r="G19" i="20"/>
  <c r="J19" i="20" s="1"/>
  <c r="G13" i="20"/>
  <c r="J13" i="20" s="1"/>
  <c r="G16" i="20"/>
  <c r="J16" i="20" s="1"/>
  <c r="S54" i="20"/>
  <c r="O54" i="20"/>
  <c r="K54" i="20"/>
  <c r="G54" i="20"/>
  <c r="C54" i="20"/>
  <c r="R54" i="20"/>
  <c r="N54" i="20"/>
  <c r="J54" i="20"/>
  <c r="F54" i="20"/>
  <c r="Q54" i="20"/>
  <c r="M54" i="20"/>
  <c r="I54" i="20"/>
  <c r="E54" i="20"/>
  <c r="P54" i="20"/>
  <c r="L54" i="20"/>
  <c r="H54" i="20"/>
  <c r="D54" i="20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5" i="21"/>
  <c r="AG142" i="18" l="1"/>
  <c r="AG160" i="18" s="1"/>
  <c r="AG136" i="18"/>
  <c r="AD160" i="18"/>
  <c r="AS142" i="18"/>
  <c r="AS160" i="18" s="1"/>
  <c r="AS136" i="18"/>
  <c r="U142" i="18"/>
  <c r="U160" i="18" s="1"/>
  <c r="U136" i="18"/>
  <c r="AP160" i="18"/>
  <c r="R160" i="18"/>
  <c r="M15" i="20"/>
  <c r="M16" i="20"/>
  <c r="M19" i="20"/>
  <c r="M21" i="20"/>
  <c r="X109" i="20"/>
  <c r="M10" i="20"/>
  <c r="M9" i="20"/>
  <c r="X117" i="20"/>
  <c r="M18" i="20"/>
  <c r="X119" i="20"/>
  <c r="M20" i="20"/>
  <c r="X113" i="20"/>
  <c r="M14" i="20"/>
  <c r="X107" i="20"/>
  <c r="M8" i="20"/>
  <c r="M13" i="20"/>
  <c r="M23" i="20"/>
  <c r="M22" i="20"/>
  <c r="M12" i="20"/>
  <c r="X110" i="20"/>
  <c r="M11" i="20"/>
  <c r="M17" i="20"/>
  <c r="I142" i="18"/>
  <c r="I136" i="18"/>
  <c r="X111" i="20"/>
  <c r="X116" i="20"/>
  <c r="X122" i="20"/>
  <c r="X118" i="20"/>
  <c r="X114" i="20"/>
  <c r="J24" i="20"/>
  <c r="X112" i="20"/>
  <c r="X106" i="20"/>
  <c r="X115" i="20"/>
  <c r="X120" i="20"/>
  <c r="X121" i="20"/>
  <c r="X108" i="20"/>
  <c r="I160" i="18"/>
  <c r="G24" i="20"/>
  <c r="BB7" i="20"/>
  <c r="BB8" i="20"/>
  <c r="BB9" i="20"/>
  <c r="BB10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6" i="20"/>
  <c r="AJ5" i="20" a="1"/>
  <c r="AJ5" i="20" l="1"/>
  <c r="AY5" i="20"/>
  <c r="AQ5" i="20"/>
  <c r="AU5" i="20"/>
  <c r="AM5" i="20"/>
  <c r="BA5" i="20"/>
  <c r="AX5" i="20"/>
  <c r="AT5" i="20"/>
  <c r="AP5" i="20"/>
  <c r="AL5" i="20"/>
  <c r="AW5" i="20"/>
  <c r="AS5" i="20"/>
  <c r="AO5" i="20"/>
  <c r="AK5" i="20"/>
  <c r="AZ5" i="20"/>
  <c r="AV5" i="20"/>
  <c r="AR5" i="20"/>
  <c r="AN5" i="20"/>
  <c r="AY20" i="20" l="1"/>
  <c r="AY21" i="20"/>
  <c r="AX21" i="20"/>
  <c r="AX20" i="20"/>
  <c r="BH5" i="20"/>
  <c r="BF5" i="20"/>
  <c r="BO5" i="20"/>
  <c r="BL5" i="20"/>
  <c r="BM5" i="20"/>
  <c r="BN5" i="20"/>
  <c r="BK5" i="20"/>
  <c r="BI5" i="20"/>
  <c r="BC5" i="20"/>
  <c r="BS5" i="20"/>
  <c r="BP5" i="20"/>
  <c r="BQ5" i="20"/>
  <c r="BJ5" i="20"/>
  <c r="BG5" i="20"/>
  <c r="BD5" i="20"/>
  <c r="BE5" i="20"/>
  <c r="BT5" i="20"/>
  <c r="BR5" i="20"/>
  <c r="BL7" i="20" l="1"/>
  <c r="BL9" i="20"/>
  <c r="BL11" i="20"/>
  <c r="BL13" i="20"/>
  <c r="BL15" i="20"/>
  <c r="BL17" i="20"/>
  <c r="BL19" i="20"/>
  <c r="BL21" i="20"/>
  <c r="BL23" i="20"/>
  <c r="BL6" i="20"/>
  <c r="BL12" i="20"/>
  <c r="BL20" i="20"/>
  <c r="BL22" i="20"/>
  <c r="BL10" i="20"/>
  <c r="BL18" i="20"/>
  <c r="BL8" i="20"/>
  <c r="BL16" i="20"/>
  <c r="BL14" i="20"/>
  <c r="BT7" i="20"/>
  <c r="BT9" i="20"/>
  <c r="BT11" i="20"/>
  <c r="BT13" i="20"/>
  <c r="BT15" i="20"/>
  <c r="BT17" i="20"/>
  <c r="BT19" i="20"/>
  <c r="BT21" i="20"/>
  <c r="BT23" i="20"/>
  <c r="BT6" i="20"/>
  <c r="BT8" i="20"/>
  <c r="BT16" i="20"/>
  <c r="BT10" i="20"/>
  <c r="BT18" i="20"/>
  <c r="BT14" i="20"/>
  <c r="BT22" i="20"/>
  <c r="BT12" i="20"/>
  <c r="BT20" i="20"/>
  <c r="BJ6" i="20"/>
  <c r="BJ8" i="20"/>
  <c r="BJ10" i="20"/>
  <c r="BJ12" i="20"/>
  <c r="BJ16" i="20"/>
  <c r="BJ18" i="20"/>
  <c r="BJ20" i="20"/>
  <c r="BJ22" i="20"/>
  <c r="BJ13" i="20"/>
  <c r="BJ21" i="20"/>
  <c r="BJ7" i="20"/>
  <c r="BJ15" i="20"/>
  <c r="BJ23" i="20"/>
  <c r="BJ11" i="20"/>
  <c r="BJ19" i="20"/>
  <c r="BJ9" i="20"/>
  <c r="BJ17" i="20"/>
  <c r="BJ14" i="20"/>
  <c r="BC7" i="20"/>
  <c r="BC9" i="20"/>
  <c r="BC11" i="20"/>
  <c r="BC13" i="20"/>
  <c r="BC15" i="20"/>
  <c r="BC17" i="20"/>
  <c r="BC19" i="20"/>
  <c r="BC21" i="20"/>
  <c r="BC23" i="20"/>
  <c r="BC8" i="20"/>
  <c r="BC10" i="20"/>
  <c r="BC12" i="20"/>
  <c r="BC16" i="20"/>
  <c r="BC18" i="20"/>
  <c r="BC20" i="20"/>
  <c r="BC22" i="20"/>
  <c r="BC6" i="20"/>
  <c r="BC14" i="20"/>
  <c r="BM8" i="20"/>
  <c r="BM10" i="20"/>
  <c r="BM12" i="20"/>
  <c r="BM16" i="20"/>
  <c r="BM18" i="20"/>
  <c r="BM20" i="20"/>
  <c r="BM22" i="20"/>
  <c r="BM7" i="20"/>
  <c r="BM9" i="20"/>
  <c r="BM11" i="20"/>
  <c r="BM13" i="20"/>
  <c r="BM15" i="20"/>
  <c r="BM17" i="20"/>
  <c r="BM19" i="20"/>
  <c r="BM21" i="20"/>
  <c r="BM23" i="20"/>
  <c r="BM6" i="20"/>
  <c r="BM14" i="20"/>
  <c r="BH7" i="20"/>
  <c r="BH9" i="20"/>
  <c r="BH11" i="20"/>
  <c r="BH13" i="20"/>
  <c r="BH15" i="20"/>
  <c r="BH17" i="20"/>
  <c r="BH19" i="20"/>
  <c r="BH21" i="20"/>
  <c r="BH23" i="20"/>
  <c r="BH6" i="20"/>
  <c r="BH14" i="20"/>
  <c r="BH22" i="20"/>
  <c r="BH8" i="20"/>
  <c r="BH16" i="20"/>
  <c r="BH10" i="20"/>
  <c r="BH18" i="20"/>
  <c r="BH12" i="20"/>
  <c r="BH20" i="20"/>
  <c r="BR6" i="20"/>
  <c r="BR8" i="20"/>
  <c r="BR10" i="20"/>
  <c r="BR12" i="20"/>
  <c r="BR16" i="20"/>
  <c r="BR18" i="20"/>
  <c r="BR20" i="20"/>
  <c r="BR22" i="20"/>
  <c r="BR9" i="20"/>
  <c r="BR17" i="20"/>
  <c r="BR11" i="20"/>
  <c r="BR19" i="20"/>
  <c r="BR13" i="20"/>
  <c r="BR21" i="20"/>
  <c r="BR7" i="20"/>
  <c r="BR15" i="20"/>
  <c r="BR23" i="20"/>
  <c r="BR14" i="20"/>
  <c r="BG7" i="20"/>
  <c r="BG9" i="20"/>
  <c r="BG11" i="20"/>
  <c r="BG13" i="20"/>
  <c r="BG15" i="20"/>
  <c r="BG17" i="20"/>
  <c r="BG19" i="20"/>
  <c r="BG21" i="20"/>
  <c r="BG23" i="20"/>
  <c r="BG6" i="20"/>
  <c r="BG8" i="20"/>
  <c r="BG10" i="20"/>
  <c r="BG12" i="20"/>
  <c r="BG16" i="20"/>
  <c r="BG18" i="20"/>
  <c r="BG20" i="20"/>
  <c r="BG22" i="20"/>
  <c r="BG14" i="20"/>
  <c r="BS7" i="20"/>
  <c r="BS9" i="20"/>
  <c r="BS11" i="20"/>
  <c r="BS13" i="20"/>
  <c r="BS15" i="20"/>
  <c r="BS17" i="20"/>
  <c r="BS19" i="20"/>
  <c r="BS21" i="20"/>
  <c r="BS23" i="20"/>
  <c r="BS6" i="20"/>
  <c r="BS8" i="20"/>
  <c r="BS10" i="20"/>
  <c r="BS12" i="20"/>
  <c r="BS16" i="20"/>
  <c r="BS18" i="20"/>
  <c r="BS20" i="20"/>
  <c r="BS22" i="20"/>
  <c r="BS14" i="20"/>
  <c r="BN6" i="20"/>
  <c r="BN8" i="20"/>
  <c r="BN10" i="20"/>
  <c r="BN12" i="20"/>
  <c r="BN16" i="20"/>
  <c r="BN18" i="20"/>
  <c r="BN20" i="20"/>
  <c r="BN22" i="20"/>
  <c r="BN11" i="20"/>
  <c r="BN19" i="20"/>
  <c r="BN13" i="20"/>
  <c r="BN21" i="20"/>
  <c r="BN7" i="20"/>
  <c r="BN15" i="20"/>
  <c r="BN23" i="20"/>
  <c r="BN9" i="20"/>
  <c r="BN17" i="20"/>
  <c r="BN14" i="20"/>
  <c r="BF6" i="20"/>
  <c r="BF8" i="20"/>
  <c r="BF10" i="20"/>
  <c r="BF12" i="20"/>
  <c r="BF16" i="20"/>
  <c r="BF18" i="20"/>
  <c r="BF20" i="20"/>
  <c r="BF22" i="20"/>
  <c r="BF7" i="20"/>
  <c r="BF15" i="20"/>
  <c r="BF23" i="20"/>
  <c r="BF9" i="20"/>
  <c r="BF17" i="20"/>
  <c r="BF13" i="20"/>
  <c r="BF21" i="20"/>
  <c r="BF11" i="20"/>
  <c r="BF19" i="20"/>
  <c r="BF14" i="20"/>
  <c r="BE8" i="20"/>
  <c r="BE10" i="20"/>
  <c r="BE12" i="20"/>
  <c r="BE16" i="20"/>
  <c r="BE18" i="20"/>
  <c r="BE20" i="20"/>
  <c r="BE22" i="20"/>
  <c r="BE7" i="20"/>
  <c r="BE9" i="20"/>
  <c r="BE11" i="20"/>
  <c r="BE13" i="20"/>
  <c r="BE15" i="20"/>
  <c r="BE17" i="20"/>
  <c r="BE19" i="20"/>
  <c r="BE21" i="20"/>
  <c r="BE23" i="20"/>
  <c r="BE6" i="20"/>
  <c r="BE14" i="20"/>
  <c r="BQ8" i="20"/>
  <c r="BQ10" i="20"/>
  <c r="BQ12" i="20"/>
  <c r="BQ16" i="20"/>
  <c r="BQ18" i="20"/>
  <c r="BQ20" i="20"/>
  <c r="BQ22" i="20"/>
  <c r="BQ7" i="20"/>
  <c r="BQ9" i="20"/>
  <c r="BQ11" i="20"/>
  <c r="BQ13" i="20"/>
  <c r="BQ15" i="20"/>
  <c r="BQ17" i="20"/>
  <c r="BQ19" i="20"/>
  <c r="BQ21" i="20"/>
  <c r="BQ23" i="20"/>
  <c r="BQ6" i="20"/>
  <c r="BQ14" i="20"/>
  <c r="BI8" i="20"/>
  <c r="BI10" i="20"/>
  <c r="BI12" i="20"/>
  <c r="BI16" i="20"/>
  <c r="BI18" i="20"/>
  <c r="BI20" i="20"/>
  <c r="BI22" i="20"/>
  <c r="BI7" i="20"/>
  <c r="BI9" i="20"/>
  <c r="BI11" i="20"/>
  <c r="BI13" i="20"/>
  <c r="BI15" i="20"/>
  <c r="BI17" i="20"/>
  <c r="BI19" i="20"/>
  <c r="BI21" i="20"/>
  <c r="BI23" i="20"/>
  <c r="BI6" i="20"/>
  <c r="BI14" i="20"/>
  <c r="BD7" i="20"/>
  <c r="BD9" i="20"/>
  <c r="BD11" i="20"/>
  <c r="BD13" i="20"/>
  <c r="BD15" i="20"/>
  <c r="BD17" i="20"/>
  <c r="BD19" i="20"/>
  <c r="BD21" i="20"/>
  <c r="BD23" i="20"/>
  <c r="BD6" i="20"/>
  <c r="BD8" i="20"/>
  <c r="BD16" i="20"/>
  <c r="BD10" i="20"/>
  <c r="BD18" i="20"/>
  <c r="BD12" i="20"/>
  <c r="BD20" i="20"/>
  <c r="BD14" i="20"/>
  <c r="BD22" i="20"/>
  <c r="BP7" i="20"/>
  <c r="BP9" i="20"/>
  <c r="BP11" i="20"/>
  <c r="BP13" i="20"/>
  <c r="BP15" i="20"/>
  <c r="BP17" i="20"/>
  <c r="BP19" i="20"/>
  <c r="BP21" i="20"/>
  <c r="BP23" i="20"/>
  <c r="BP6" i="20"/>
  <c r="BP10" i="20"/>
  <c r="BP18" i="20"/>
  <c r="BP12" i="20"/>
  <c r="BP20" i="20"/>
  <c r="BP8" i="20"/>
  <c r="BP16" i="20"/>
  <c r="BP22" i="20"/>
  <c r="BP14" i="20"/>
  <c r="BK7" i="20"/>
  <c r="BK9" i="20"/>
  <c r="BK11" i="20"/>
  <c r="BK13" i="20"/>
  <c r="BK15" i="20"/>
  <c r="BK17" i="20"/>
  <c r="BK19" i="20"/>
  <c r="BK21" i="20"/>
  <c r="BK23" i="20"/>
  <c r="BK6" i="20"/>
  <c r="BK8" i="20"/>
  <c r="BK10" i="20"/>
  <c r="BK12" i="20"/>
  <c r="BK16" i="20"/>
  <c r="BK18" i="20"/>
  <c r="BK20" i="20"/>
  <c r="BK22" i="20"/>
  <c r="BK14" i="20"/>
  <c r="BO7" i="20"/>
  <c r="BO9" i="20"/>
  <c r="BO11" i="20"/>
  <c r="BO13" i="20"/>
  <c r="BO15" i="20"/>
  <c r="BO17" i="20"/>
  <c r="BO19" i="20"/>
  <c r="BO21" i="20"/>
  <c r="BO23" i="20"/>
  <c r="BO6" i="20"/>
  <c r="BO8" i="20"/>
  <c r="BO10" i="20"/>
  <c r="BO12" i="20"/>
  <c r="BO16" i="20"/>
  <c r="BO18" i="20"/>
  <c r="BO20" i="20"/>
  <c r="BO22" i="20"/>
  <c r="BO14" i="20"/>
  <c r="F6" i="21" l="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5" i="21"/>
  <c r="F23" i="21" l="1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B167" i="20"/>
  <c r="S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B166" i="20"/>
  <c r="S165" i="20"/>
  <c r="R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B165" i="20"/>
  <c r="S164" i="20"/>
  <c r="R164" i="20"/>
  <c r="Q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B164" i="20"/>
  <c r="S163" i="20"/>
  <c r="R163" i="20"/>
  <c r="Q163" i="20"/>
  <c r="P163" i="20"/>
  <c r="N163" i="20"/>
  <c r="M163" i="20"/>
  <c r="L163" i="20"/>
  <c r="K163" i="20"/>
  <c r="J163" i="20"/>
  <c r="I163" i="20"/>
  <c r="H163" i="20"/>
  <c r="G163" i="20"/>
  <c r="F163" i="20"/>
  <c r="E163" i="20"/>
  <c r="D163" i="20"/>
  <c r="C163" i="20"/>
  <c r="B163" i="20"/>
  <c r="S162" i="20"/>
  <c r="R162" i="20"/>
  <c r="Q162" i="20"/>
  <c r="P162" i="20"/>
  <c r="O162" i="20"/>
  <c r="M162" i="20"/>
  <c r="L162" i="20"/>
  <c r="K162" i="20"/>
  <c r="J162" i="20"/>
  <c r="I162" i="20"/>
  <c r="H162" i="20"/>
  <c r="G162" i="20"/>
  <c r="F162" i="20"/>
  <c r="E162" i="20"/>
  <c r="D162" i="20"/>
  <c r="C162" i="20"/>
  <c r="B162" i="20"/>
  <c r="S161" i="20"/>
  <c r="R161" i="20"/>
  <c r="Q161" i="20"/>
  <c r="P161" i="20"/>
  <c r="O161" i="20"/>
  <c r="N161" i="20"/>
  <c r="L161" i="20"/>
  <c r="K161" i="20"/>
  <c r="J161" i="20"/>
  <c r="I161" i="20"/>
  <c r="H161" i="20"/>
  <c r="G161" i="20"/>
  <c r="F161" i="20"/>
  <c r="E161" i="20"/>
  <c r="D161" i="20"/>
  <c r="C161" i="20"/>
  <c r="B161" i="20"/>
  <c r="S160" i="20"/>
  <c r="R160" i="20"/>
  <c r="Q160" i="20"/>
  <c r="P160" i="20"/>
  <c r="O160" i="20"/>
  <c r="N160" i="20"/>
  <c r="M160" i="20"/>
  <c r="K160" i="20"/>
  <c r="J160" i="20"/>
  <c r="I160" i="20"/>
  <c r="H160" i="20"/>
  <c r="G160" i="20"/>
  <c r="F160" i="20"/>
  <c r="E160" i="20"/>
  <c r="D160" i="20"/>
  <c r="C160" i="20"/>
  <c r="B160" i="20"/>
  <c r="S159" i="20"/>
  <c r="R159" i="20"/>
  <c r="Q159" i="20"/>
  <c r="P159" i="20"/>
  <c r="O159" i="20"/>
  <c r="N159" i="20"/>
  <c r="M159" i="20"/>
  <c r="L159" i="20"/>
  <c r="J159" i="20"/>
  <c r="I159" i="20"/>
  <c r="H159" i="20"/>
  <c r="G159" i="20"/>
  <c r="F159" i="20"/>
  <c r="E159" i="20"/>
  <c r="D159" i="20"/>
  <c r="C159" i="20"/>
  <c r="B159" i="20"/>
  <c r="S158" i="20"/>
  <c r="R158" i="20"/>
  <c r="Q158" i="20"/>
  <c r="P158" i="20"/>
  <c r="O158" i="20"/>
  <c r="N158" i="20"/>
  <c r="M158" i="20"/>
  <c r="L158" i="20"/>
  <c r="K158" i="20"/>
  <c r="I158" i="20"/>
  <c r="H158" i="20"/>
  <c r="G158" i="20"/>
  <c r="F158" i="20"/>
  <c r="E158" i="20"/>
  <c r="D158" i="20"/>
  <c r="C158" i="20"/>
  <c r="B158" i="20"/>
  <c r="S157" i="20"/>
  <c r="R157" i="20"/>
  <c r="Q157" i="20"/>
  <c r="P157" i="20"/>
  <c r="O157" i="20"/>
  <c r="N157" i="20"/>
  <c r="M157" i="20"/>
  <c r="L157" i="20"/>
  <c r="K157" i="20"/>
  <c r="J157" i="20"/>
  <c r="H157" i="20"/>
  <c r="G157" i="20"/>
  <c r="F157" i="20"/>
  <c r="E157" i="20"/>
  <c r="D157" i="20"/>
  <c r="C157" i="20"/>
  <c r="B157" i="20"/>
  <c r="S156" i="20"/>
  <c r="R156" i="20"/>
  <c r="Q156" i="20"/>
  <c r="P156" i="20"/>
  <c r="O156" i="20"/>
  <c r="N156" i="20"/>
  <c r="M156" i="20"/>
  <c r="L156" i="20"/>
  <c r="K156" i="20"/>
  <c r="J156" i="20"/>
  <c r="I156" i="20"/>
  <c r="G156" i="20"/>
  <c r="F156" i="20"/>
  <c r="E156" i="20"/>
  <c r="D156" i="20"/>
  <c r="C156" i="20"/>
  <c r="B156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F155" i="20"/>
  <c r="E155" i="20"/>
  <c r="D155" i="20"/>
  <c r="C155" i="20"/>
  <c r="B155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E154" i="20"/>
  <c r="D154" i="20"/>
  <c r="C154" i="20"/>
  <c r="B154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D153" i="20"/>
  <c r="C153" i="20"/>
  <c r="B153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152" i="20"/>
  <c r="E152" i="20"/>
  <c r="C152" i="20"/>
  <c r="B152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B151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AZ53" i="20"/>
  <c r="N8" i="21" l="1"/>
  <c r="I31" i="21" s="1"/>
  <c r="C8" i="21"/>
  <c r="C5" i="21"/>
  <c r="C40" i="21"/>
  <c r="C41" i="21"/>
  <c r="C39" i="21"/>
  <c r="E132" i="21" l="1"/>
  <c r="F31" i="21"/>
  <c r="E81" i="21" s="1"/>
  <c r="E183" i="21"/>
  <c r="E5" i="21"/>
  <c r="E28" i="21" s="1"/>
  <c r="M8" i="21"/>
  <c r="E8" i="21"/>
  <c r="E31" i="21" s="1"/>
  <c r="M5" i="21"/>
  <c r="N17" i="20"/>
  <c r="N13" i="20"/>
  <c r="N23" i="20"/>
  <c r="N20" i="21"/>
  <c r="I43" i="21" s="1"/>
  <c r="C20" i="21"/>
  <c r="N5" i="21"/>
  <c r="I28" i="21" s="1"/>
  <c r="N11" i="20"/>
  <c r="C12" i="21"/>
  <c r="C14" i="21"/>
  <c r="N18" i="21"/>
  <c r="I41" i="21" s="1"/>
  <c r="C6" i="21"/>
  <c r="C16" i="21"/>
  <c r="N9" i="20"/>
  <c r="N7" i="20"/>
  <c r="C18" i="21"/>
  <c r="C22" i="21"/>
  <c r="N15" i="20"/>
  <c r="C10" i="21"/>
  <c r="N22" i="20"/>
  <c r="N20" i="20"/>
  <c r="C7" i="21"/>
  <c r="C13" i="21"/>
  <c r="C11" i="21"/>
  <c r="C17" i="21"/>
  <c r="O6" i="20"/>
  <c r="N10" i="20"/>
  <c r="N8" i="20"/>
  <c r="N14" i="20"/>
  <c r="N12" i="20"/>
  <c r="N18" i="20"/>
  <c r="C21" i="21"/>
  <c r="C15" i="21"/>
  <c r="C19" i="21"/>
  <c r="C9" i="21"/>
  <c r="O8" i="21"/>
  <c r="J31" i="21" s="1"/>
  <c r="N16" i="20"/>
  <c r="N15" i="21"/>
  <c r="I38" i="21" s="1"/>
  <c r="C29" i="21"/>
  <c r="C30" i="21"/>
  <c r="C37" i="21"/>
  <c r="C43" i="21"/>
  <c r="C42" i="21"/>
  <c r="C35" i="21"/>
  <c r="C38" i="21"/>
  <c r="C32" i="21"/>
  <c r="D23" i="21"/>
  <c r="C28" i="21"/>
  <c r="C44" i="21"/>
  <c r="C33" i="21"/>
  <c r="C34" i="21"/>
  <c r="C45" i="21"/>
  <c r="C36" i="21"/>
  <c r="C31" i="21"/>
  <c r="O18" i="20"/>
  <c r="O19" i="20"/>
  <c r="O7" i="20"/>
  <c r="E144" i="21" l="1"/>
  <c r="F43" i="21"/>
  <c r="E93" i="21" s="1"/>
  <c r="E195" i="21"/>
  <c r="G31" i="21"/>
  <c r="E142" i="21"/>
  <c r="F41" i="21"/>
  <c r="E91" i="21" s="1"/>
  <c r="E193" i="21"/>
  <c r="F28" i="21"/>
  <c r="E78" i="21" s="1"/>
  <c r="E180" i="21"/>
  <c r="E129" i="21"/>
  <c r="E139" i="21"/>
  <c r="F38" i="21"/>
  <c r="E88" i="21" s="1"/>
  <c r="E190" i="21"/>
  <c r="E9" i="21"/>
  <c r="E32" i="21" s="1"/>
  <c r="E13" i="21"/>
  <c r="E36" i="21" s="1"/>
  <c r="E19" i="21"/>
  <c r="E42" i="21" s="1"/>
  <c r="E7" i="21"/>
  <c r="E30" i="21" s="1"/>
  <c r="E14" i="21"/>
  <c r="E37" i="21" s="1"/>
  <c r="E20" i="21"/>
  <c r="E43" i="21" s="1"/>
  <c r="E16" i="21"/>
  <c r="E39" i="21" s="1"/>
  <c r="E15" i="21"/>
  <c r="E38" i="21" s="1"/>
  <c r="E17" i="21"/>
  <c r="E40" i="21" s="1"/>
  <c r="E12" i="21"/>
  <c r="E35" i="21" s="1"/>
  <c r="E21" i="21"/>
  <c r="E44" i="21" s="1"/>
  <c r="E11" i="21"/>
  <c r="E34" i="21" s="1"/>
  <c r="E18" i="21"/>
  <c r="E41" i="21" s="1"/>
  <c r="E6" i="21"/>
  <c r="E29" i="21" s="1"/>
  <c r="E22" i="21"/>
  <c r="E45" i="21" s="1"/>
  <c r="E10" i="21"/>
  <c r="E33" i="21" s="1"/>
  <c r="T135" i="20"/>
  <c r="T143" i="20"/>
  <c r="T132" i="20"/>
  <c r="T137" i="20"/>
  <c r="T139" i="20"/>
  <c r="T131" i="20"/>
  <c r="T128" i="20"/>
  <c r="O5" i="21"/>
  <c r="J28" i="21" s="1"/>
  <c r="T134" i="20"/>
  <c r="T141" i="20"/>
  <c r="T129" i="20"/>
  <c r="T144" i="20"/>
  <c r="T133" i="20"/>
  <c r="T136" i="20"/>
  <c r="T130" i="20"/>
  <c r="T138" i="20"/>
  <c r="N16" i="21"/>
  <c r="I39" i="21" s="1"/>
  <c r="I18" i="21"/>
  <c r="P18" i="21" s="1"/>
  <c r="K41" i="21" s="1"/>
  <c r="I17" i="21"/>
  <c r="B192" i="21" s="1"/>
  <c r="M9" i="21"/>
  <c r="M13" i="21"/>
  <c r="M19" i="21"/>
  <c r="M7" i="21"/>
  <c r="M14" i="21"/>
  <c r="M12" i="21"/>
  <c r="M20" i="21"/>
  <c r="N21" i="20"/>
  <c r="M15" i="21"/>
  <c r="M17" i="21"/>
  <c r="M22" i="21"/>
  <c r="M16" i="21"/>
  <c r="M10" i="21"/>
  <c r="M21" i="21"/>
  <c r="M11" i="21"/>
  <c r="M18" i="21"/>
  <c r="M6" i="21"/>
  <c r="N12" i="21"/>
  <c r="I35" i="21" s="1"/>
  <c r="N22" i="21"/>
  <c r="I45" i="21" s="1"/>
  <c r="O45" i="21" s="1"/>
  <c r="O20" i="21"/>
  <c r="J43" i="21" s="1"/>
  <c r="N19" i="20"/>
  <c r="N13" i="21"/>
  <c r="I36" i="21" s="1"/>
  <c r="N7" i="21"/>
  <c r="I30" i="21" s="1"/>
  <c r="N21" i="21"/>
  <c r="I44" i="21" s="1"/>
  <c r="N10" i="21"/>
  <c r="I33" i="21" s="1"/>
  <c r="O10" i="20"/>
  <c r="AE10" i="20" s="1"/>
  <c r="O11" i="20"/>
  <c r="O21" i="20"/>
  <c r="O20" i="20"/>
  <c r="I5" i="21"/>
  <c r="C180" i="21" s="1"/>
  <c r="D180" i="21" s="1"/>
  <c r="O13" i="20"/>
  <c r="O23" i="20"/>
  <c r="O8" i="20"/>
  <c r="O15" i="20"/>
  <c r="O16" i="20"/>
  <c r="N14" i="21"/>
  <c r="I37" i="21" s="1"/>
  <c r="N6" i="21"/>
  <c r="I29" i="21" s="1"/>
  <c r="O43" i="21" s="1"/>
  <c r="O12" i="20"/>
  <c r="O9" i="20"/>
  <c r="O17" i="20"/>
  <c r="O14" i="20"/>
  <c r="O22" i="20"/>
  <c r="N19" i="21"/>
  <c r="I42" i="21" s="1"/>
  <c r="AF25" i="20"/>
  <c r="N9" i="21"/>
  <c r="I32" i="21" s="1"/>
  <c r="N11" i="21"/>
  <c r="I34" i="21" s="1"/>
  <c r="C23" i="21"/>
  <c r="M24" i="20"/>
  <c r="N24" i="20" s="1"/>
  <c r="N17" i="21"/>
  <c r="I40" i="21" s="1"/>
  <c r="O15" i="21"/>
  <c r="J38" i="21" s="1"/>
  <c r="O18" i="21"/>
  <c r="J41" i="21" s="1"/>
  <c r="D31" i="21"/>
  <c r="D28" i="21"/>
  <c r="I6" i="21"/>
  <c r="C181" i="21" s="1"/>
  <c r="D181" i="21" s="1"/>
  <c r="C46" i="21"/>
  <c r="AE18" i="20"/>
  <c r="AE7" i="20"/>
  <c r="AE6" i="20"/>
  <c r="AE19" i="20"/>
  <c r="E135" i="21" l="1"/>
  <c r="E186" i="21"/>
  <c r="O34" i="21"/>
  <c r="F34" i="21"/>
  <c r="E84" i="21" s="1"/>
  <c r="E137" i="21"/>
  <c r="F36" i="21"/>
  <c r="E86" i="21" s="1"/>
  <c r="E188" i="21"/>
  <c r="O36" i="21"/>
  <c r="E136" i="21"/>
  <c r="F35" i="21"/>
  <c r="E85" i="21" s="1"/>
  <c r="E187" i="21"/>
  <c r="O35" i="21"/>
  <c r="E140" i="21"/>
  <c r="F39" i="21"/>
  <c r="E89" i="21" s="1"/>
  <c r="E191" i="21"/>
  <c r="O39" i="21"/>
  <c r="G38" i="21"/>
  <c r="E141" i="21"/>
  <c r="F40" i="21"/>
  <c r="E90" i="21" s="1"/>
  <c r="E192" i="21"/>
  <c r="O40" i="21"/>
  <c r="E133" i="21"/>
  <c r="F32" i="21"/>
  <c r="E82" i="21" s="1"/>
  <c r="E184" i="21"/>
  <c r="O32" i="21"/>
  <c r="E130" i="21"/>
  <c r="F29" i="21"/>
  <c r="E79" i="21" s="1"/>
  <c r="E181" i="21"/>
  <c r="O29" i="21"/>
  <c r="O31" i="21"/>
  <c r="E134" i="21"/>
  <c r="F33" i="21"/>
  <c r="E83" i="21" s="1"/>
  <c r="E185" i="21"/>
  <c r="O33" i="21"/>
  <c r="G28" i="21"/>
  <c r="O28" i="21"/>
  <c r="E138" i="21"/>
  <c r="F37" i="21"/>
  <c r="E87" i="21" s="1"/>
  <c r="E189" i="21"/>
  <c r="O37" i="21"/>
  <c r="E145" i="21"/>
  <c r="F44" i="21"/>
  <c r="E94" i="21" s="1"/>
  <c r="E196" i="21"/>
  <c r="O44" i="21"/>
  <c r="G43" i="21"/>
  <c r="O38" i="21"/>
  <c r="O41" i="21"/>
  <c r="G41" i="21"/>
  <c r="E194" i="21"/>
  <c r="O42" i="21"/>
  <c r="F42" i="21"/>
  <c r="E92" i="21" s="1"/>
  <c r="E143" i="21"/>
  <c r="F30" i="21"/>
  <c r="E80" i="21" s="1"/>
  <c r="O30" i="21"/>
  <c r="E131" i="21"/>
  <c r="E182" i="21"/>
  <c r="E146" i="21"/>
  <c r="F45" i="21"/>
  <c r="E95" i="21" s="1"/>
  <c r="E197" i="21"/>
  <c r="F193" i="21"/>
  <c r="C193" i="21"/>
  <c r="D193" i="21" s="1"/>
  <c r="C192" i="21"/>
  <c r="D192" i="21" s="1"/>
  <c r="O16" i="21"/>
  <c r="J39" i="21" s="1"/>
  <c r="T140" i="20"/>
  <c r="T127" i="20"/>
  <c r="T142" i="20"/>
  <c r="B193" i="21"/>
  <c r="AE9" i="20"/>
  <c r="I13" i="21"/>
  <c r="I7" i="21"/>
  <c r="I20" i="21"/>
  <c r="I19" i="21"/>
  <c r="AE17" i="20"/>
  <c r="I22" i="21"/>
  <c r="I12" i="21"/>
  <c r="I10" i="21"/>
  <c r="AE12" i="20"/>
  <c r="I14" i="21"/>
  <c r="I9" i="21"/>
  <c r="D44" i="21"/>
  <c r="D37" i="21"/>
  <c r="D33" i="21"/>
  <c r="D36" i="21"/>
  <c r="D41" i="21"/>
  <c r="P5" i="21"/>
  <c r="K28" i="21" s="1"/>
  <c r="D34" i="21"/>
  <c r="B180" i="21"/>
  <c r="D42" i="21"/>
  <c r="D32" i="21"/>
  <c r="AE20" i="20"/>
  <c r="E23" i="21"/>
  <c r="D38" i="21"/>
  <c r="D29" i="21"/>
  <c r="D35" i="21"/>
  <c r="D30" i="21"/>
  <c r="D39" i="21"/>
  <c r="D40" i="21"/>
  <c r="D45" i="21"/>
  <c r="D43" i="21"/>
  <c r="O22" i="21"/>
  <c r="J45" i="21" s="1"/>
  <c r="AE13" i="20"/>
  <c r="I16" i="21"/>
  <c r="O12" i="21"/>
  <c r="J35" i="21" s="1"/>
  <c r="O21" i="21"/>
  <c r="J44" i="21" s="1"/>
  <c r="O13" i="21"/>
  <c r="J36" i="21" s="1"/>
  <c r="AE22" i="20"/>
  <c r="AE11" i="20"/>
  <c r="I15" i="21"/>
  <c r="I21" i="21"/>
  <c r="C196" i="21" s="1"/>
  <c r="D196" i="21" s="1"/>
  <c r="AE16" i="20"/>
  <c r="AE23" i="20"/>
  <c r="O10" i="21"/>
  <c r="J33" i="21" s="1"/>
  <c r="AE21" i="20"/>
  <c r="AE15" i="20"/>
  <c r="O7" i="21"/>
  <c r="J30" i="21" s="1"/>
  <c r="O6" i="21"/>
  <c r="J29" i="21" s="1"/>
  <c r="P43" i="21" s="1"/>
  <c r="O14" i="21"/>
  <c r="J37" i="21" s="1"/>
  <c r="AE8" i="20"/>
  <c r="I8" i="21"/>
  <c r="C183" i="21" s="1"/>
  <c r="D183" i="21" s="1"/>
  <c r="I11" i="21"/>
  <c r="O24" i="20"/>
  <c r="O19" i="21"/>
  <c r="J42" i="21" s="1"/>
  <c r="AE14" i="20"/>
  <c r="N23" i="21"/>
  <c r="I46" i="21" s="1"/>
  <c r="P17" i="21"/>
  <c r="K40" i="21" s="1"/>
  <c r="O9" i="21"/>
  <c r="J32" i="21" s="1"/>
  <c r="O11" i="21"/>
  <c r="J34" i="21" s="1"/>
  <c r="O17" i="21"/>
  <c r="J40" i="21" s="1"/>
  <c r="B181" i="21"/>
  <c r="P6" i="21"/>
  <c r="K29" i="21" s="1"/>
  <c r="P40" i="21" l="1"/>
  <c r="G40" i="21"/>
  <c r="F181" i="21"/>
  <c r="P32" i="21"/>
  <c r="G32" i="21"/>
  <c r="P42" i="21"/>
  <c r="G42" i="21"/>
  <c r="P28" i="21"/>
  <c r="F192" i="21"/>
  <c r="P37" i="21"/>
  <c r="G37" i="21"/>
  <c r="P36" i="21"/>
  <c r="G36" i="21"/>
  <c r="F180" i="21"/>
  <c r="P41" i="21"/>
  <c r="P29" i="21"/>
  <c r="G29" i="21"/>
  <c r="P45" i="21"/>
  <c r="G45" i="21"/>
  <c r="P31" i="21"/>
  <c r="P33" i="21"/>
  <c r="G33" i="21"/>
  <c r="P44" i="21"/>
  <c r="G44" i="21"/>
  <c r="P34" i="21"/>
  <c r="G34" i="21"/>
  <c r="P30" i="21"/>
  <c r="G30" i="21"/>
  <c r="P35" i="21"/>
  <c r="G35" i="21"/>
  <c r="P39" i="21"/>
  <c r="G39" i="21"/>
  <c r="P38" i="21"/>
  <c r="B185" i="21"/>
  <c r="C185" i="21"/>
  <c r="D185" i="21" s="1"/>
  <c r="B182" i="21"/>
  <c r="C182" i="21"/>
  <c r="D182" i="21" s="1"/>
  <c r="B190" i="21"/>
  <c r="C190" i="21"/>
  <c r="D190" i="21" s="1"/>
  <c r="B184" i="21"/>
  <c r="C184" i="21"/>
  <c r="D184" i="21" s="1"/>
  <c r="B187" i="21"/>
  <c r="C187" i="21"/>
  <c r="D187" i="21" s="1"/>
  <c r="P20" i="21"/>
  <c r="K43" i="21" s="1"/>
  <c r="C195" i="21"/>
  <c r="D195" i="21" s="1"/>
  <c r="C188" i="21"/>
  <c r="D188" i="21" s="1"/>
  <c r="C189" i="21"/>
  <c r="D189" i="21" s="1"/>
  <c r="B194" i="21"/>
  <c r="C194" i="21"/>
  <c r="D194" i="21" s="1"/>
  <c r="C186" i="21"/>
  <c r="D186" i="21" s="1"/>
  <c r="C191" i="21"/>
  <c r="D191" i="21" s="1"/>
  <c r="B197" i="21"/>
  <c r="C197" i="21"/>
  <c r="D197" i="21" s="1"/>
  <c r="B145" i="20" a="1"/>
  <c r="R145" i="20" s="1"/>
  <c r="P14" i="21"/>
  <c r="K37" i="21" s="1"/>
  <c r="B188" i="21"/>
  <c r="P7" i="21"/>
  <c r="K30" i="21" s="1"/>
  <c r="Q40" i="21" s="1"/>
  <c r="P13" i="21"/>
  <c r="K36" i="21" s="1"/>
  <c r="B195" i="21"/>
  <c r="P12" i="21"/>
  <c r="K35" i="21" s="1"/>
  <c r="P9" i="21"/>
  <c r="K32" i="21" s="1"/>
  <c r="D46" i="21"/>
  <c r="B189" i="21"/>
  <c r="P22" i="21"/>
  <c r="K45" i="21" s="1"/>
  <c r="P10" i="21"/>
  <c r="K33" i="21" s="1"/>
  <c r="P19" i="21"/>
  <c r="K42" i="21" s="1"/>
  <c r="B191" i="21"/>
  <c r="P15" i="21"/>
  <c r="K38" i="21" s="1"/>
  <c r="P16" i="21"/>
  <c r="K39" i="21" s="1"/>
  <c r="AE25" i="20"/>
  <c r="B183" i="21"/>
  <c r="P21" i="21"/>
  <c r="K44" i="21" s="1"/>
  <c r="F196" i="21" s="1"/>
  <c r="B196" i="21"/>
  <c r="I23" i="21"/>
  <c r="B186" i="21"/>
  <c r="P11" i="21"/>
  <c r="K34" i="21" s="1"/>
  <c r="P8" i="21"/>
  <c r="K31" i="21" s="1"/>
  <c r="O23" i="21"/>
  <c r="F194" i="21" l="1"/>
  <c r="Q42" i="21"/>
  <c r="F189" i="21"/>
  <c r="Q37" i="21"/>
  <c r="Q44" i="21"/>
  <c r="Q29" i="21"/>
  <c r="F188" i="21"/>
  <c r="Q36" i="21"/>
  <c r="F191" i="21"/>
  <c r="Q39" i="21"/>
  <c r="F185" i="21"/>
  <c r="Q33" i="21"/>
  <c r="F184" i="21"/>
  <c r="Q32" i="21"/>
  <c r="F182" i="21"/>
  <c r="Q30" i="21"/>
  <c r="Q28" i="21"/>
  <c r="F183" i="21"/>
  <c r="Q31" i="21"/>
  <c r="F186" i="21"/>
  <c r="Q34" i="21"/>
  <c r="F190" i="21"/>
  <c r="Q38" i="21"/>
  <c r="F197" i="21"/>
  <c r="Q45" i="21"/>
  <c r="F187" i="21"/>
  <c r="Q35" i="21"/>
  <c r="F195" i="21"/>
  <c r="Q43" i="21"/>
  <c r="Q41" i="21"/>
  <c r="H145" i="20"/>
  <c r="D145" i="20"/>
  <c r="K145" i="20"/>
  <c r="L145" i="20"/>
  <c r="P145" i="20"/>
  <c r="J145" i="20"/>
  <c r="O145" i="20"/>
  <c r="N145" i="20"/>
  <c r="I145" i="20"/>
  <c r="S145" i="20"/>
  <c r="M145" i="20"/>
  <c r="Q145" i="20"/>
  <c r="G145" i="20"/>
  <c r="C145" i="20"/>
  <c r="E145" i="20"/>
  <c r="B145" i="20"/>
  <c r="F145" i="20"/>
  <c r="F46" i="21"/>
  <c r="E96" i="21"/>
  <c r="G46" i="21"/>
  <c r="E147" i="21"/>
  <c r="E198" i="21"/>
  <c r="B198" i="21"/>
  <c r="C198" i="21"/>
  <c r="P23" i="21"/>
  <c r="F198" i="21" l="1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B106" i="18"/>
  <c r="M23" i="21" l="1"/>
  <c r="B74" i="18" l="1"/>
  <c r="C74" i="18"/>
  <c r="D74" i="18"/>
  <c r="E74" i="18"/>
  <c r="F74" i="18"/>
  <c r="G74" i="18"/>
  <c r="H74" i="18"/>
  <c r="I74" i="18"/>
  <c r="Y50" i="20" s="1"/>
  <c r="BJ47" i="18" l="1"/>
  <c r="BN47" i="18"/>
  <c r="BR47" i="18"/>
  <c r="BV47" i="18"/>
  <c r="BZ47" i="18"/>
  <c r="AP47" i="18"/>
  <c r="AT47" i="18"/>
  <c r="AX47" i="18"/>
  <c r="BB47" i="18"/>
  <c r="BF47" i="18"/>
  <c r="V47" i="18"/>
  <c r="Z47" i="18"/>
  <c r="AD47" i="18"/>
  <c r="AH47" i="18"/>
  <c r="AL47" i="18"/>
  <c r="BK47" i="18"/>
  <c r="BO47" i="18"/>
  <c r="BS47" i="18"/>
  <c r="BW47" i="18"/>
  <c r="CA47" i="18"/>
  <c r="AQ47" i="18"/>
  <c r="AU47" i="18"/>
  <c r="AY47" i="18"/>
  <c r="BC47" i="18"/>
  <c r="BG47" i="18"/>
  <c r="W47" i="18"/>
  <c r="AA47" i="18"/>
  <c r="AE47" i="18"/>
  <c r="AI47" i="18"/>
  <c r="AM47" i="18"/>
  <c r="BL47" i="18"/>
  <c r="BP47" i="18"/>
  <c r="BT47" i="18"/>
  <c r="BX47" i="18"/>
  <c r="AR47" i="18"/>
  <c r="AV47" i="18"/>
  <c r="AZ47" i="18"/>
  <c r="BD47" i="18"/>
  <c r="X47" i="18"/>
  <c r="AB47" i="18"/>
  <c r="AF47" i="18"/>
  <c r="AJ47" i="18"/>
  <c r="BM47" i="18"/>
  <c r="BQ47" i="18"/>
  <c r="BU47" i="18"/>
  <c r="BY47" i="18"/>
  <c r="AS47" i="18"/>
  <c r="AW47" i="18"/>
  <c r="BA47" i="18"/>
  <c r="BE47" i="18"/>
  <c r="Y47" i="18"/>
  <c r="AC47" i="18"/>
  <c r="AG47" i="18"/>
  <c r="AK47" i="18"/>
  <c r="E47" i="18"/>
  <c r="I47" i="18"/>
  <c r="M47" i="18"/>
  <c r="Q47" i="18"/>
  <c r="B47" i="18"/>
  <c r="F47" i="18"/>
  <c r="J47" i="18"/>
  <c r="N47" i="18"/>
  <c r="R47" i="18"/>
  <c r="C47" i="18"/>
  <c r="G47" i="18"/>
  <c r="K47" i="18"/>
  <c r="O47" i="18"/>
  <c r="S47" i="18"/>
  <c r="D47" i="18"/>
  <c r="H47" i="18"/>
  <c r="L47" i="18"/>
  <c r="P47" i="18"/>
  <c r="U50" i="20"/>
  <c r="AI50" i="20" s="1"/>
  <c r="B52" i="20" a="1"/>
  <c r="Y51" i="20"/>
  <c r="U51" i="20" l="1"/>
  <c r="D52" i="20"/>
  <c r="K52" i="20"/>
  <c r="N52" i="20"/>
  <c r="Q52" i="20"/>
  <c r="S52" i="20"/>
  <c r="G52" i="20"/>
  <c r="J52" i="20"/>
  <c r="M52" i="20"/>
  <c r="P52" i="20"/>
  <c r="C52" i="20"/>
  <c r="F52" i="20"/>
  <c r="I52" i="20"/>
  <c r="L52" i="20"/>
  <c r="O52" i="20"/>
  <c r="R52" i="20"/>
  <c r="B52" i="20"/>
  <c r="E52" i="20"/>
  <c r="H52" i="20"/>
  <c r="AI51" i="20"/>
  <c r="Q51" i="20" l="1"/>
  <c r="S51" i="20"/>
  <c r="G51" i="20"/>
  <c r="E51" i="20"/>
  <c r="N51" i="20"/>
  <c r="H51" i="20"/>
  <c r="F51" i="20"/>
  <c r="O51" i="20"/>
  <c r="T45" i="20"/>
  <c r="AG45" i="20" s="1"/>
  <c r="T38" i="20"/>
  <c r="AG38" i="20" s="1"/>
  <c r="I51" i="20"/>
  <c r="T48" i="20"/>
  <c r="AG48" i="20" s="1"/>
  <c r="P51" i="20"/>
  <c r="T47" i="20"/>
  <c r="AG47" i="20" s="1"/>
  <c r="T44" i="20"/>
  <c r="AG44" i="20" s="1"/>
  <c r="D51" i="20"/>
  <c r="K51" i="20"/>
  <c r="T42" i="20"/>
  <c r="AG42" i="20" s="1"/>
  <c r="M51" i="20"/>
  <c r="T35" i="20"/>
  <c r="AG35" i="20" s="1"/>
  <c r="T33" i="20"/>
  <c r="AG33" i="20" s="1"/>
  <c r="B51" i="20"/>
  <c r="C51" i="20"/>
  <c r="L51" i="20"/>
  <c r="D53" i="20"/>
  <c r="D55" i="20" s="1"/>
  <c r="F53" i="20"/>
  <c r="F55" i="20" s="1"/>
  <c r="F83" i="20" s="1"/>
  <c r="S53" i="20"/>
  <c r="S55" i="20" s="1"/>
  <c r="T46" i="20"/>
  <c r="AG46" i="20"/>
  <c r="T41" i="20"/>
  <c r="AG41" i="20" s="1"/>
  <c r="J51" i="20"/>
  <c r="J53" i="20"/>
  <c r="J55" i="20" s="1"/>
  <c r="J99" i="20" s="1"/>
  <c r="E53" i="20"/>
  <c r="E55" i="20" s="1"/>
  <c r="N53" i="20"/>
  <c r="N55" i="20" s="1"/>
  <c r="T50" i="20"/>
  <c r="AG50" i="20" s="1"/>
  <c r="T49" i="20"/>
  <c r="AG49" i="20" s="1"/>
  <c r="T36" i="20"/>
  <c r="AG36" i="20" s="1"/>
  <c r="H53" i="20"/>
  <c r="H55" i="20" s="1"/>
  <c r="H90" i="20" s="1"/>
  <c r="I53" i="20"/>
  <c r="I55" i="20" s="1"/>
  <c r="I99" i="20" s="1"/>
  <c r="Q53" i="20"/>
  <c r="Q55" i="20" s="1"/>
  <c r="M53" i="20"/>
  <c r="M55" i="20" s="1"/>
  <c r="I91" i="20"/>
  <c r="T39" i="20"/>
  <c r="AG39" i="20" s="1"/>
  <c r="R51" i="20"/>
  <c r="G53" i="20"/>
  <c r="G55" i="20" s="1"/>
  <c r="T34" i="20"/>
  <c r="AG34" i="20" s="1"/>
  <c r="T43" i="20"/>
  <c r="AG43" i="20" s="1"/>
  <c r="R53" i="20"/>
  <c r="R55" i="20" s="1"/>
  <c r="R95" i="20" s="1"/>
  <c r="AZ20" i="20" s="1"/>
  <c r="O53" i="20"/>
  <c r="O55" i="20" s="1"/>
  <c r="K53" i="20"/>
  <c r="K55" i="20" s="1"/>
  <c r="K94" i="20" s="1"/>
  <c r="B53" i="20"/>
  <c r="B55" i="20" s="1"/>
  <c r="B98" i="20" s="1"/>
  <c r="T40" i="20"/>
  <c r="AG40" i="20" s="1"/>
  <c r="C53" i="20"/>
  <c r="C55" i="20" s="1"/>
  <c r="C91" i="20" s="1"/>
  <c r="L53" i="20"/>
  <c r="L55" i="20" s="1"/>
  <c r="L97" i="20" s="1"/>
  <c r="P53" i="20"/>
  <c r="P55" i="20" s="1"/>
  <c r="T37" i="20"/>
  <c r="AG37" i="20" s="1"/>
  <c r="V42" i="20"/>
  <c r="X42" i="20" s="1"/>
  <c r="K68" i="20" s="1"/>
  <c r="V37" i="20"/>
  <c r="X37" i="20" s="1"/>
  <c r="F63" i="20" s="1"/>
  <c r="V36" i="20"/>
  <c r="X36" i="20" s="1"/>
  <c r="Q62" i="20" s="1"/>
  <c r="V47" i="20"/>
  <c r="X47" i="20" s="1"/>
  <c r="V39" i="20"/>
  <c r="V34" i="20"/>
  <c r="X34" i="20" s="1"/>
  <c r="V44" i="20"/>
  <c r="V49" i="20"/>
  <c r="V40" i="20"/>
  <c r="V35" i="20"/>
  <c r="X35" i="20" s="1"/>
  <c r="V50" i="20"/>
  <c r="V45" i="20"/>
  <c r="X45" i="20" s="1"/>
  <c r="V48" i="20"/>
  <c r="X48" i="20" s="1"/>
  <c r="G74" i="20" s="1"/>
  <c r="V43" i="20"/>
  <c r="X43" i="20" s="1"/>
  <c r="K69" i="20" s="1"/>
  <c r="V38" i="20"/>
  <c r="V33" i="20"/>
  <c r="X33" i="20" s="1"/>
  <c r="V46" i="20"/>
  <c r="X46" i="20" s="1"/>
  <c r="V41" i="20"/>
  <c r="X41" i="20" s="1"/>
  <c r="AF33" i="20" l="1" a="1"/>
  <c r="F84" i="20"/>
  <c r="R89" i="20"/>
  <c r="N95" i="20"/>
  <c r="AV20" i="20" s="1"/>
  <c r="N97" i="20"/>
  <c r="N85" i="20"/>
  <c r="N91" i="20"/>
  <c r="R97" i="20"/>
  <c r="F98" i="20"/>
  <c r="R91" i="20"/>
  <c r="F94" i="20"/>
  <c r="R92" i="20"/>
  <c r="F88" i="20"/>
  <c r="F93" i="20"/>
  <c r="I82" i="20"/>
  <c r="F95" i="20"/>
  <c r="AN20" i="20" s="1"/>
  <c r="Q84" i="20"/>
  <c r="Q108" i="20" s="1"/>
  <c r="Q130" i="20" s="1"/>
  <c r="Q90" i="20"/>
  <c r="AY9" i="20"/>
  <c r="B82" i="20"/>
  <c r="B85" i="20"/>
  <c r="I90" i="20"/>
  <c r="J91" i="20"/>
  <c r="I98" i="20"/>
  <c r="N83" i="20"/>
  <c r="N82" i="20"/>
  <c r="D97" i="20"/>
  <c r="D92" i="20"/>
  <c r="D90" i="20"/>
  <c r="D89" i="20"/>
  <c r="D95" i="20"/>
  <c r="AL20" i="20" s="1"/>
  <c r="O88" i="20"/>
  <c r="O85" i="20"/>
  <c r="G89" i="20"/>
  <c r="G99" i="20"/>
  <c r="G87" i="20"/>
  <c r="G88" i="20"/>
  <c r="G83" i="20"/>
  <c r="G94" i="20"/>
  <c r="G97" i="20"/>
  <c r="G86" i="20"/>
  <c r="G96" i="20"/>
  <c r="G81" i="20"/>
  <c r="G93" i="20"/>
  <c r="Q83" i="20"/>
  <c r="L88" i="20"/>
  <c r="B92" i="20"/>
  <c r="R81" i="20"/>
  <c r="R96" i="20"/>
  <c r="AZ21" i="20" s="1"/>
  <c r="R87" i="20"/>
  <c r="R88" i="20"/>
  <c r="Q94" i="20"/>
  <c r="B90" i="20"/>
  <c r="B88" i="20"/>
  <c r="B87" i="20"/>
  <c r="J97" i="20"/>
  <c r="J90" i="20"/>
  <c r="Q85" i="20"/>
  <c r="Q99" i="20"/>
  <c r="S91" i="20"/>
  <c r="S90" i="20"/>
  <c r="S97" i="20"/>
  <c r="S87" i="20"/>
  <c r="S94" i="20"/>
  <c r="S93" i="20"/>
  <c r="S82" i="20"/>
  <c r="S83" i="20"/>
  <c r="S98" i="20"/>
  <c r="S92" i="20"/>
  <c r="S84" i="20"/>
  <c r="S85" i="20"/>
  <c r="S88" i="20"/>
  <c r="S96" i="20"/>
  <c r="BA21" i="20" s="1"/>
  <c r="S81" i="20"/>
  <c r="M93" i="20"/>
  <c r="M94" i="20"/>
  <c r="M86" i="20"/>
  <c r="M83" i="20"/>
  <c r="M82" i="20"/>
  <c r="M96" i="20"/>
  <c r="AU21" i="20" s="1"/>
  <c r="M84" i="20"/>
  <c r="M92" i="20"/>
  <c r="M87" i="20"/>
  <c r="M88" i="20"/>
  <c r="M90" i="20"/>
  <c r="M85" i="20"/>
  <c r="M81" i="20"/>
  <c r="M97" i="20"/>
  <c r="E88" i="20"/>
  <c r="E85" i="20"/>
  <c r="E86" i="20"/>
  <c r="E87" i="20"/>
  <c r="E92" i="20"/>
  <c r="E90" i="20"/>
  <c r="K98" i="20"/>
  <c r="J83" i="20"/>
  <c r="H98" i="20"/>
  <c r="J81" i="20"/>
  <c r="J98" i="20"/>
  <c r="N84" i="20"/>
  <c r="J89" i="20"/>
  <c r="O91" i="20"/>
  <c r="N92" i="20"/>
  <c r="J85" i="20"/>
  <c r="J96" i="20"/>
  <c r="AR21" i="20" s="1"/>
  <c r="N89" i="20"/>
  <c r="H81" i="20"/>
  <c r="J84" i="20"/>
  <c r="Q97" i="20"/>
  <c r="H96" i="20"/>
  <c r="AP21" i="20" s="1"/>
  <c r="F81" i="20"/>
  <c r="J93" i="20"/>
  <c r="J94" i="20"/>
  <c r="Q95" i="20"/>
  <c r="Q91" i="20"/>
  <c r="F82" i="20"/>
  <c r="Q98" i="20"/>
  <c r="F92" i="20"/>
  <c r="R93" i="20"/>
  <c r="F97" i="20"/>
  <c r="G90" i="20"/>
  <c r="N87" i="20"/>
  <c r="J86" i="20"/>
  <c r="O92" i="20"/>
  <c r="J82" i="20"/>
  <c r="N96" i="20"/>
  <c r="AV21" i="20" s="1"/>
  <c r="J88" i="20"/>
  <c r="N88" i="20"/>
  <c r="N90" i="20"/>
  <c r="F87" i="20"/>
  <c r="AA33" i="20" a="1"/>
  <c r="AA43" i="20" s="1"/>
  <c r="J95" i="20"/>
  <c r="AR20" i="20" s="1"/>
  <c r="J87" i="20"/>
  <c r="O86" i="20"/>
  <c r="O89" i="20"/>
  <c r="J92" i="20"/>
  <c r="F91" i="20"/>
  <c r="Q81" i="20"/>
  <c r="O81" i="20"/>
  <c r="F85" i="20"/>
  <c r="Q93" i="20"/>
  <c r="N86" i="20"/>
  <c r="N94" i="20"/>
  <c r="Q92" i="20"/>
  <c r="N93" i="20"/>
  <c r="F89" i="20"/>
  <c r="N81" i="20"/>
  <c r="N98" i="20"/>
  <c r="F90" i="20"/>
  <c r="G98" i="20"/>
  <c r="F86" i="20"/>
  <c r="N99" i="20"/>
  <c r="T71" i="20"/>
  <c r="H71" i="20"/>
  <c r="I71" i="20"/>
  <c r="C71" i="20"/>
  <c r="P71" i="20"/>
  <c r="AX18" i="20" s="1"/>
  <c r="E71" i="20"/>
  <c r="J71" i="20"/>
  <c r="G71" i="20"/>
  <c r="F71" i="20"/>
  <c r="Q71" i="20"/>
  <c r="AY18" i="20" s="1"/>
  <c r="L71" i="20"/>
  <c r="S71" i="20"/>
  <c r="K71" i="20"/>
  <c r="D71" i="20"/>
  <c r="B71" i="20"/>
  <c r="O71" i="20"/>
  <c r="M71" i="20"/>
  <c r="N71" i="20"/>
  <c r="R71" i="20"/>
  <c r="T72" i="20"/>
  <c r="I72" i="20"/>
  <c r="S72" i="20"/>
  <c r="R72" i="20"/>
  <c r="Q72" i="20"/>
  <c r="J72" i="20"/>
  <c r="N72" i="20"/>
  <c r="C72" i="20"/>
  <c r="K72" i="20"/>
  <c r="K118" i="20" s="1"/>
  <c r="K140" i="20" s="1"/>
  <c r="D72" i="20"/>
  <c r="L72" i="20"/>
  <c r="F72" i="20"/>
  <c r="P72" i="20"/>
  <c r="AX19" i="20" s="1"/>
  <c r="G72" i="20"/>
  <c r="B72" i="20"/>
  <c r="O72" i="20"/>
  <c r="E72" i="20"/>
  <c r="M72" i="20"/>
  <c r="X40" i="20"/>
  <c r="V51" i="20"/>
  <c r="T61" i="20"/>
  <c r="J61" i="20"/>
  <c r="J107" i="20" s="1"/>
  <c r="J129" i="20" s="1"/>
  <c r="L61" i="20"/>
  <c r="H61" i="20"/>
  <c r="C61" i="20"/>
  <c r="R61" i="20"/>
  <c r="M61" i="20"/>
  <c r="S61" i="20"/>
  <c r="P61" i="20"/>
  <c r="AX8" i="20" s="1"/>
  <c r="D61" i="20"/>
  <c r="I61" i="20"/>
  <c r="B61" i="20"/>
  <c r="O61" i="20"/>
  <c r="G61" i="20"/>
  <c r="AO8" i="20" s="1"/>
  <c r="E61" i="20"/>
  <c r="F61" i="20"/>
  <c r="K61" i="20"/>
  <c r="T60" i="20"/>
  <c r="Q60" i="20"/>
  <c r="AY7" i="20" s="1"/>
  <c r="S60" i="20"/>
  <c r="BA7" i="20" s="1"/>
  <c r="K60" i="20"/>
  <c r="P60" i="20"/>
  <c r="AX7" i="20" s="1"/>
  <c r="N60" i="20"/>
  <c r="H60" i="20"/>
  <c r="G60" i="20"/>
  <c r="R60" i="20"/>
  <c r="L60" i="20"/>
  <c r="E60" i="20"/>
  <c r="F60" i="20"/>
  <c r="M60" i="20"/>
  <c r="AU7" i="20" s="1"/>
  <c r="I60" i="20"/>
  <c r="D60" i="20"/>
  <c r="C60" i="20"/>
  <c r="B60" i="20"/>
  <c r="AJ7" i="20" s="1"/>
  <c r="J60" i="20"/>
  <c r="T73" i="20"/>
  <c r="J73" i="20"/>
  <c r="Q73" i="20"/>
  <c r="N73" i="20"/>
  <c r="N119" i="20" s="1"/>
  <c r="N141" i="20" s="1"/>
  <c r="I73" i="20"/>
  <c r="E73" i="20"/>
  <c r="H73" i="20"/>
  <c r="F73" i="20"/>
  <c r="F119" i="20" s="1"/>
  <c r="F141" i="20" s="1"/>
  <c r="R73" i="20"/>
  <c r="R119" i="20" s="1"/>
  <c r="R141" i="20" s="1"/>
  <c r="K73" i="20"/>
  <c r="S73" i="20"/>
  <c r="D73" i="20"/>
  <c r="D119" i="20" s="1"/>
  <c r="D141" i="20" s="1"/>
  <c r="M73" i="20"/>
  <c r="P73" i="20"/>
  <c r="B73" i="20"/>
  <c r="C73" i="20"/>
  <c r="L73" i="20"/>
  <c r="G73" i="20"/>
  <c r="T68" i="20"/>
  <c r="P68" i="20"/>
  <c r="AX15" i="20" s="1"/>
  <c r="Q68" i="20"/>
  <c r="M68" i="20"/>
  <c r="R68" i="20"/>
  <c r="J68" i="20"/>
  <c r="J114" i="20" s="1"/>
  <c r="J136" i="20" s="1"/>
  <c r="B68" i="20"/>
  <c r="L68" i="20"/>
  <c r="F68" i="20"/>
  <c r="AN15" i="20" s="1"/>
  <c r="H68" i="20"/>
  <c r="D68" i="20"/>
  <c r="G68" i="20"/>
  <c r="AO15" i="20" s="1"/>
  <c r="E68" i="20"/>
  <c r="AM15" i="20" s="1"/>
  <c r="I68" i="20"/>
  <c r="C68" i="20"/>
  <c r="S68" i="20"/>
  <c r="O68" i="20"/>
  <c r="N68" i="20"/>
  <c r="AV15" i="20" s="1"/>
  <c r="O73" i="20"/>
  <c r="G67" i="20"/>
  <c r="P67" i="20"/>
  <c r="S67" i="20"/>
  <c r="E67" i="20"/>
  <c r="O67" i="20"/>
  <c r="C67" i="20"/>
  <c r="K67" i="20"/>
  <c r="L67" i="20"/>
  <c r="T67" i="20"/>
  <c r="N67" i="20"/>
  <c r="D67" i="20"/>
  <c r="Q67" i="20"/>
  <c r="I67" i="20"/>
  <c r="R67" i="20"/>
  <c r="M67" i="20"/>
  <c r="F67" i="20"/>
  <c r="B67" i="20"/>
  <c r="X38" i="20"/>
  <c r="T74" i="20"/>
  <c r="S74" i="20"/>
  <c r="E74" i="20"/>
  <c r="J74" i="20"/>
  <c r="D74" i="20"/>
  <c r="I74" i="20"/>
  <c r="C74" i="20"/>
  <c r="L74" i="20"/>
  <c r="F74" i="20"/>
  <c r="P74" i="20"/>
  <c r="N74" i="20"/>
  <c r="N120" i="20" s="1"/>
  <c r="N142" i="20" s="1"/>
  <c r="B74" i="20"/>
  <c r="O74" i="20"/>
  <c r="R74" i="20"/>
  <c r="K74" i="20"/>
  <c r="X39" i="20"/>
  <c r="X50" i="20"/>
  <c r="H74" i="20"/>
  <c r="T63" i="20"/>
  <c r="N63" i="20"/>
  <c r="L63" i="20"/>
  <c r="H63" i="20"/>
  <c r="C63" i="20"/>
  <c r="K63" i="20"/>
  <c r="J63" i="20"/>
  <c r="E63" i="20"/>
  <c r="R63" i="20"/>
  <c r="Q63" i="20"/>
  <c r="AY10" i="20" s="1"/>
  <c r="I63" i="20"/>
  <c r="S63" i="20"/>
  <c r="BA10" i="20" s="1"/>
  <c r="O63" i="20"/>
  <c r="M63" i="20"/>
  <c r="AU10" i="20" s="1"/>
  <c r="B63" i="20"/>
  <c r="P63" i="20"/>
  <c r="AX10" i="20" s="1"/>
  <c r="D63" i="20"/>
  <c r="M74" i="20"/>
  <c r="N61" i="20"/>
  <c r="J59" i="20"/>
  <c r="P59" i="20"/>
  <c r="AX6" i="20" s="1"/>
  <c r="T59" i="20"/>
  <c r="Q59" i="20"/>
  <c r="AY6" i="20" s="1"/>
  <c r="F59" i="20"/>
  <c r="AN6" i="20" s="1"/>
  <c r="M59" i="20"/>
  <c r="AU6" i="20" s="1"/>
  <c r="L59" i="20"/>
  <c r="S59" i="20"/>
  <c r="BA6" i="20" s="1"/>
  <c r="E59" i="20"/>
  <c r="R59" i="20"/>
  <c r="AZ6" i="20" s="1"/>
  <c r="O59" i="20"/>
  <c r="I59" i="20"/>
  <c r="G59" i="20"/>
  <c r="AO6" i="20" s="1"/>
  <c r="D59" i="20"/>
  <c r="C59" i="20"/>
  <c r="N59" i="20"/>
  <c r="B59" i="20"/>
  <c r="K59" i="20"/>
  <c r="H59" i="20"/>
  <c r="T69" i="20"/>
  <c r="I69" i="20"/>
  <c r="N69" i="20"/>
  <c r="E69" i="20"/>
  <c r="P69" i="20"/>
  <c r="AX16" i="20" s="1"/>
  <c r="C69" i="20"/>
  <c r="M69" i="20"/>
  <c r="J69" i="20"/>
  <c r="J115" i="20" s="1"/>
  <c r="J137" i="20" s="1"/>
  <c r="D69" i="20"/>
  <c r="B69" i="20"/>
  <c r="F69" i="20"/>
  <c r="AN16" i="20" s="1"/>
  <c r="O69" i="20"/>
  <c r="AW16" i="20" s="1"/>
  <c r="Q69" i="20"/>
  <c r="R69" i="20"/>
  <c r="G69" i="20"/>
  <c r="S69" i="20"/>
  <c r="H72" i="20"/>
  <c r="H67" i="20"/>
  <c r="J67" i="20"/>
  <c r="L69" i="20"/>
  <c r="Q74" i="20"/>
  <c r="X49" i="20"/>
  <c r="X44" i="20"/>
  <c r="T62" i="20"/>
  <c r="H62" i="20"/>
  <c r="G62" i="20"/>
  <c r="N62" i="20"/>
  <c r="K62" i="20"/>
  <c r="L62" i="20"/>
  <c r="I62" i="20"/>
  <c r="F62" i="20"/>
  <c r="C62" i="20"/>
  <c r="R62" i="20"/>
  <c r="O62" i="20"/>
  <c r="J62" i="20"/>
  <c r="S62" i="20"/>
  <c r="BA9" i="20" s="1"/>
  <c r="P62" i="20"/>
  <c r="AX9" i="20" s="1"/>
  <c r="E62" i="20"/>
  <c r="B62" i="20"/>
  <c r="M62" i="20"/>
  <c r="Q61" i="20"/>
  <c r="AA37" i="20"/>
  <c r="AA44" i="20"/>
  <c r="AA40" i="20"/>
  <c r="AA38" i="20"/>
  <c r="AA39" i="20"/>
  <c r="AA46" i="20"/>
  <c r="AA45" i="20"/>
  <c r="AA48" i="20"/>
  <c r="D62" i="20"/>
  <c r="H69" i="20"/>
  <c r="O60" i="20"/>
  <c r="G63" i="20"/>
  <c r="P99" i="20"/>
  <c r="P91" i="20"/>
  <c r="P90" i="20"/>
  <c r="P81" i="20"/>
  <c r="P83" i="20"/>
  <c r="P87" i="20"/>
  <c r="P98" i="20"/>
  <c r="P97" i="20"/>
  <c r="P89" i="20"/>
  <c r="P86" i="20"/>
  <c r="P94" i="20"/>
  <c r="P88" i="20"/>
  <c r="P82" i="20"/>
  <c r="P85" i="20"/>
  <c r="P95" i="20"/>
  <c r="P92" i="20"/>
  <c r="P84" i="20"/>
  <c r="P96" i="20"/>
  <c r="P93" i="20"/>
  <c r="L91" i="20"/>
  <c r="L82" i="20"/>
  <c r="L93" i="20"/>
  <c r="L87" i="20"/>
  <c r="L94" i="20"/>
  <c r="L85" i="20"/>
  <c r="L84" i="20"/>
  <c r="L92" i="20"/>
  <c r="L86" i="20"/>
  <c r="L89" i="20"/>
  <c r="L96" i="20"/>
  <c r="AT21" i="20" s="1"/>
  <c r="L83" i="20"/>
  <c r="L99" i="20"/>
  <c r="L95" i="20"/>
  <c r="AT20" i="20" s="1"/>
  <c r="L81" i="20"/>
  <c r="C84" i="20"/>
  <c r="C85" i="20"/>
  <c r="C95" i="20"/>
  <c r="AK20" i="20" s="1"/>
  <c r="C87" i="20"/>
  <c r="C94" i="20"/>
  <c r="C82" i="20"/>
  <c r="C83" i="20"/>
  <c r="C90" i="20"/>
  <c r="C96" i="20"/>
  <c r="AK21" i="20" s="1"/>
  <c r="C89" i="20"/>
  <c r="C88" i="20"/>
  <c r="C81" i="20"/>
  <c r="C98" i="20"/>
  <c r="C92" i="20"/>
  <c r="C97" i="20"/>
  <c r="C86" i="20"/>
  <c r="C99" i="20"/>
  <c r="C93" i="20"/>
  <c r="B99" i="20"/>
  <c r="B84" i="20"/>
  <c r="B95" i="20"/>
  <c r="AJ20" i="20" s="1"/>
  <c r="B81" i="20"/>
  <c r="B89" i="20"/>
  <c r="B96" i="20"/>
  <c r="AJ21" i="20" s="1"/>
  <c r="B83" i="20"/>
  <c r="B97" i="20"/>
  <c r="AB33" i="20" a="1"/>
  <c r="B86" i="20"/>
  <c r="B93" i="20"/>
  <c r="B94" i="20"/>
  <c r="B91" i="20"/>
  <c r="AF33" i="20"/>
  <c r="AH33" i="20" s="1"/>
  <c r="AF48" i="20"/>
  <c r="AH48" i="20" s="1"/>
  <c r="AF47" i="20"/>
  <c r="AH47" i="20" s="1"/>
  <c r="AF36" i="20"/>
  <c r="AH36" i="20" s="1"/>
  <c r="AF39" i="20"/>
  <c r="AH39" i="20" s="1"/>
  <c r="AF40" i="20"/>
  <c r="AH40" i="20" s="1"/>
  <c r="AF42" i="20"/>
  <c r="AH42" i="20" s="1"/>
  <c r="AF34" i="20"/>
  <c r="AH34" i="20" s="1"/>
  <c r="AF43" i="20"/>
  <c r="AH43" i="20" s="1"/>
  <c r="AF45" i="20"/>
  <c r="AH45" i="20" s="1"/>
  <c r="AF49" i="20"/>
  <c r="AH49" i="20" s="1"/>
  <c r="AF35" i="20"/>
  <c r="AH35" i="20" s="1"/>
  <c r="AF46" i="20"/>
  <c r="AH46" i="20" s="1"/>
  <c r="AF44" i="20"/>
  <c r="AH44" i="20" s="1"/>
  <c r="AF37" i="20"/>
  <c r="AH37" i="20" s="1"/>
  <c r="AF41" i="20"/>
  <c r="AH41" i="20" s="1"/>
  <c r="AF50" i="20"/>
  <c r="AH50" i="20" s="1"/>
  <c r="AF38" i="20"/>
  <c r="AH38" i="20" s="1"/>
  <c r="L90" i="20"/>
  <c r="L98" i="20"/>
  <c r="H93" i="20"/>
  <c r="H97" i="20"/>
  <c r="H95" i="20"/>
  <c r="AP20" i="20" s="1"/>
  <c r="H92" i="20"/>
  <c r="H84" i="20"/>
  <c r="H88" i="20"/>
  <c r="H82" i="20"/>
  <c r="H83" i="20"/>
  <c r="H99" i="20"/>
  <c r="H85" i="20"/>
  <c r="H89" i="20"/>
  <c r="H94" i="20"/>
  <c r="H91" i="20"/>
  <c r="H87" i="20"/>
  <c r="H86" i="20"/>
  <c r="D99" i="20"/>
  <c r="D87" i="20"/>
  <c r="D96" i="20"/>
  <c r="AL21" i="20" s="1"/>
  <c r="D88" i="20"/>
  <c r="D84" i="20"/>
  <c r="D86" i="20"/>
  <c r="D83" i="20"/>
  <c r="D91" i="20"/>
  <c r="D85" i="20"/>
  <c r="D81" i="20"/>
  <c r="D94" i="20"/>
  <c r="D98" i="20"/>
  <c r="D93" i="20"/>
  <c r="D82" i="20"/>
  <c r="K82" i="20"/>
  <c r="AS7" i="20" s="1"/>
  <c r="K97" i="20"/>
  <c r="K92" i="20"/>
  <c r="K96" i="20"/>
  <c r="AS21" i="20" s="1"/>
  <c r="K86" i="20"/>
  <c r="K93" i="20"/>
  <c r="AS18" i="20" s="1"/>
  <c r="K89" i="20"/>
  <c r="K87" i="20"/>
  <c r="K81" i="20"/>
  <c r="AS6" i="20" s="1"/>
  <c r="K83" i="20"/>
  <c r="AS8" i="20" s="1"/>
  <c r="K88" i="20"/>
  <c r="K85" i="20"/>
  <c r="AS10" i="20" s="1"/>
  <c r="K91" i="20"/>
  <c r="K90" i="20"/>
  <c r="K95" i="20"/>
  <c r="AS20" i="20" s="1"/>
  <c r="K99" i="20"/>
  <c r="K84" i="20"/>
  <c r="I85" i="20"/>
  <c r="R83" i="20"/>
  <c r="R99" i="20"/>
  <c r="R82" i="20"/>
  <c r="R94" i="20"/>
  <c r="R86" i="20"/>
  <c r="R98" i="20"/>
  <c r="R85" i="20"/>
  <c r="R84" i="20"/>
  <c r="I86" i="20"/>
  <c r="O84" i="20"/>
  <c r="E99" i="20"/>
  <c r="E82" i="20"/>
  <c r="AM7" i="20" s="1"/>
  <c r="E96" i="20"/>
  <c r="AM21" i="20" s="1"/>
  <c r="E83" i="20"/>
  <c r="E97" i="20"/>
  <c r="E98" i="20"/>
  <c r="E94" i="20"/>
  <c r="E95" i="20"/>
  <c r="AM20" i="20" s="1"/>
  <c r="E93" i="20"/>
  <c r="AM18" i="20" s="1"/>
  <c r="E84" i="20"/>
  <c r="E91" i="20"/>
  <c r="AM16" i="20" s="1"/>
  <c r="E81" i="20"/>
  <c r="AM6" i="20" s="1"/>
  <c r="E89" i="20"/>
  <c r="I84" i="20"/>
  <c r="I81" i="20"/>
  <c r="R90" i="20"/>
  <c r="O96" i="20"/>
  <c r="AW21" i="20" s="1"/>
  <c r="O87" i="20"/>
  <c r="O90" i="20"/>
  <c r="O95" i="20"/>
  <c r="AW20" i="20" s="1"/>
  <c r="O99" i="20"/>
  <c r="O82" i="20"/>
  <c r="O93" i="20"/>
  <c r="O83" i="20"/>
  <c r="O97" i="20"/>
  <c r="O98" i="20"/>
  <c r="I94" i="20"/>
  <c r="I88" i="20"/>
  <c r="I83" i="20"/>
  <c r="I95" i="20"/>
  <c r="AQ20" i="20" s="1"/>
  <c r="I92" i="20"/>
  <c r="I96" i="20"/>
  <c r="AQ21" i="20" s="1"/>
  <c r="I93" i="20"/>
  <c r="I89" i="20"/>
  <c r="I97" i="20"/>
  <c r="I87" i="20"/>
  <c r="O94" i="20"/>
  <c r="Q89" i="20"/>
  <c r="G95" i="20"/>
  <c r="AO20" i="20" s="1"/>
  <c r="Q88" i="20"/>
  <c r="S99" i="20"/>
  <c r="S95" i="20"/>
  <c r="BA20" i="20" s="1"/>
  <c r="S89" i="20"/>
  <c r="Q87" i="20"/>
  <c r="G91" i="20"/>
  <c r="M98" i="20"/>
  <c r="M99" i="20"/>
  <c r="M95" i="20"/>
  <c r="AU20" i="20" s="1"/>
  <c r="G85" i="20"/>
  <c r="Q86" i="20"/>
  <c r="Q96" i="20"/>
  <c r="G92" i="20"/>
  <c r="M89" i="20"/>
  <c r="Q82" i="20"/>
  <c r="G84" i="20"/>
  <c r="M91" i="20"/>
  <c r="G82" i="20"/>
  <c r="F96" i="20"/>
  <c r="AN21" i="20" s="1"/>
  <c r="F99" i="20"/>
  <c r="S86" i="20"/>
  <c r="AP16" i="20" l="1"/>
  <c r="AU16" i="20"/>
  <c r="AL6" i="20"/>
  <c r="AL10" i="20"/>
  <c r="AK10" i="20"/>
  <c r="AW18" i="20"/>
  <c r="AK18" i="20"/>
  <c r="AR18" i="20"/>
  <c r="AR10" i="20"/>
  <c r="AZ9" i="20"/>
  <c r="AT9" i="20"/>
  <c r="AP9" i="20"/>
  <c r="AT7" i="20"/>
  <c r="AT8" i="20"/>
  <c r="AA36" i="20"/>
  <c r="AA35" i="20"/>
  <c r="AA50" i="20"/>
  <c r="AA41" i="20"/>
  <c r="AA33" i="20"/>
  <c r="AV6" i="20"/>
  <c r="AA34" i="20"/>
  <c r="AA42" i="20"/>
  <c r="AA49" i="20"/>
  <c r="AA47" i="20"/>
  <c r="AP6" i="20"/>
  <c r="AW6" i="20"/>
  <c r="M120" i="20"/>
  <c r="M142" i="20" s="1"/>
  <c r="AN10" i="20"/>
  <c r="AO16" i="20"/>
  <c r="O109" i="20"/>
  <c r="O131" i="20" s="1"/>
  <c r="AW10" i="20"/>
  <c r="I106" i="20"/>
  <c r="I128" i="20" s="1"/>
  <c r="AQ7" i="20"/>
  <c r="N106" i="20"/>
  <c r="N128" i="20" s="1"/>
  <c r="AV7" i="20"/>
  <c r="AQ8" i="20"/>
  <c r="G117" i="20"/>
  <c r="G139" i="20" s="1"/>
  <c r="AO18" i="20"/>
  <c r="AM8" i="20"/>
  <c r="AL9" i="20"/>
  <c r="AK9" i="20"/>
  <c r="R115" i="20"/>
  <c r="R137" i="20" s="1"/>
  <c r="AZ16" i="20"/>
  <c r="AJ16" i="20"/>
  <c r="C115" i="20"/>
  <c r="C137" i="20" s="1"/>
  <c r="AK16" i="20"/>
  <c r="I115" i="20"/>
  <c r="I137" i="20" s="1"/>
  <c r="AQ16" i="20"/>
  <c r="AJ6" i="20"/>
  <c r="AP10" i="20"/>
  <c r="R120" i="20"/>
  <c r="R142" i="20" s="1"/>
  <c r="S120" i="20"/>
  <c r="S142" i="20" s="1"/>
  <c r="AW15" i="20"/>
  <c r="AZ15" i="20"/>
  <c r="AZ7" i="20"/>
  <c r="AL8" i="20"/>
  <c r="AZ8" i="20"/>
  <c r="AW19" i="20"/>
  <c r="F118" i="20"/>
  <c r="F140" i="20" s="1"/>
  <c r="AN19" i="20"/>
  <c r="AK19" i="20"/>
  <c r="AZ19" i="20"/>
  <c r="R117" i="20"/>
  <c r="R139" i="20" s="1"/>
  <c r="AZ18" i="20"/>
  <c r="AJ18" i="20"/>
  <c r="AT18" i="20"/>
  <c r="J117" i="20"/>
  <c r="J139" i="20" s="1"/>
  <c r="AQ18" i="20"/>
  <c r="AR8" i="20"/>
  <c r="Q107" i="20"/>
  <c r="Q129" i="20" s="1"/>
  <c r="AY8" i="20"/>
  <c r="N115" i="20"/>
  <c r="N137" i="20" s="1"/>
  <c r="AV16" i="20"/>
  <c r="AZ10" i="20"/>
  <c r="S117" i="20"/>
  <c r="S139" i="20" s="1"/>
  <c r="BA18" i="20"/>
  <c r="S101" i="20"/>
  <c r="AM19" i="20"/>
  <c r="AO10" i="20"/>
  <c r="AJ9" i="20"/>
  <c r="J108" i="20"/>
  <c r="J130" i="20" s="1"/>
  <c r="AP19" i="20"/>
  <c r="Q115" i="20"/>
  <c r="Q137" i="20" s="1"/>
  <c r="AY16" i="20"/>
  <c r="AL16" i="20"/>
  <c r="AQ6" i="20"/>
  <c r="N107" i="20"/>
  <c r="N129" i="20" s="1"/>
  <c r="AV8" i="20"/>
  <c r="AJ10" i="20"/>
  <c r="AQ10" i="20"/>
  <c r="J109" i="20"/>
  <c r="J131" i="20" s="1"/>
  <c r="AT10" i="20"/>
  <c r="AT15" i="20"/>
  <c r="AK7" i="20"/>
  <c r="F106" i="20"/>
  <c r="F128" i="20" s="1"/>
  <c r="AN7" i="20"/>
  <c r="AO7" i="20"/>
  <c r="AW8" i="20"/>
  <c r="AK8" i="20"/>
  <c r="AJ19" i="20"/>
  <c r="AT19" i="20"/>
  <c r="AV19" i="20"/>
  <c r="S118" i="20"/>
  <c r="S140" i="20" s="1"/>
  <c r="BA19" i="20"/>
  <c r="AV18" i="20"/>
  <c r="AL18" i="20"/>
  <c r="AP18" i="20"/>
  <c r="AR16" i="20"/>
  <c r="AS19" i="20"/>
  <c r="M107" i="20"/>
  <c r="M129" i="20" s="1"/>
  <c r="AU8" i="20"/>
  <c r="Q118" i="20"/>
  <c r="Q140" i="20" s="1"/>
  <c r="AY19" i="20"/>
  <c r="F109" i="20"/>
  <c r="F131" i="20" s="1"/>
  <c r="K114" i="20"/>
  <c r="AW7" i="20"/>
  <c r="AW9" i="20"/>
  <c r="AQ9" i="20"/>
  <c r="AO9" i="20"/>
  <c r="AT16" i="20"/>
  <c r="S115" i="20"/>
  <c r="S137" i="20" s="1"/>
  <c r="BA16" i="20"/>
  <c r="AK6" i="20"/>
  <c r="AT6" i="20"/>
  <c r="N109" i="20"/>
  <c r="N131" i="20" s="1"/>
  <c r="AV10" i="20"/>
  <c r="AK15" i="20"/>
  <c r="AJ15" i="20"/>
  <c r="AL7" i="20"/>
  <c r="AP7" i="20"/>
  <c r="F107" i="20"/>
  <c r="F129" i="20" s="1"/>
  <c r="AN8" i="20"/>
  <c r="AJ8" i="20"/>
  <c r="S107" i="20"/>
  <c r="S129" i="20" s="1"/>
  <c r="BA8" i="20"/>
  <c r="AP8" i="20"/>
  <c r="M118" i="20"/>
  <c r="M140" i="20" s="1"/>
  <c r="AU19" i="20"/>
  <c r="G118" i="20"/>
  <c r="G140" i="20" s="1"/>
  <c r="AO19" i="20"/>
  <c r="AL19" i="20"/>
  <c r="AQ19" i="20"/>
  <c r="M117" i="20"/>
  <c r="M139" i="20" s="1"/>
  <c r="AU18" i="20"/>
  <c r="F117" i="20"/>
  <c r="F139" i="20" s="1"/>
  <c r="AN18" i="20"/>
  <c r="AR7" i="20"/>
  <c r="AR19" i="20"/>
  <c r="AR6" i="20"/>
  <c r="AM10" i="20"/>
  <c r="G120" i="20"/>
  <c r="G142" i="20" s="1"/>
  <c r="AO21" i="20"/>
  <c r="U101" i="20"/>
  <c r="AM9" i="20"/>
  <c r="D114" i="20"/>
  <c r="D136" i="20" s="1"/>
  <c r="AL15" i="20"/>
  <c r="Q114" i="20"/>
  <c r="Q136" i="20" s="1"/>
  <c r="AY15" i="20"/>
  <c r="K115" i="20"/>
  <c r="K137" i="20" s="1"/>
  <c r="AS16" i="20"/>
  <c r="H115" i="20"/>
  <c r="H137" i="20" s="1"/>
  <c r="I114" i="20"/>
  <c r="I136" i="20" s="1"/>
  <c r="AQ15" i="20"/>
  <c r="H114" i="20"/>
  <c r="H136" i="20" s="1"/>
  <c r="AP15" i="20"/>
  <c r="AR9" i="20"/>
  <c r="AR15" i="20"/>
  <c r="AS15" i="20"/>
  <c r="M108" i="20"/>
  <c r="M130" i="20" s="1"/>
  <c r="AU9" i="20"/>
  <c r="AS9" i="20"/>
  <c r="R100" i="20"/>
  <c r="R101" i="20"/>
  <c r="G100" i="20"/>
  <c r="F108" i="20"/>
  <c r="F130" i="20" s="1"/>
  <c r="AN9" i="20"/>
  <c r="N108" i="20"/>
  <c r="N130" i="20" s="1"/>
  <c r="AV9" i="20"/>
  <c r="S114" i="20"/>
  <c r="S136" i="20" s="1"/>
  <c r="BA15" i="20"/>
  <c r="M114" i="20"/>
  <c r="M136" i="20" s="1"/>
  <c r="AU15" i="20"/>
  <c r="S108" i="20"/>
  <c r="S130" i="20" s="1"/>
  <c r="G107" i="20"/>
  <c r="G129" i="20" s="1"/>
  <c r="J100" i="20"/>
  <c r="N118" i="20"/>
  <c r="N140" i="20" s="1"/>
  <c r="O115" i="20"/>
  <c r="O137" i="20" s="1"/>
  <c r="M109" i="20"/>
  <c r="M131" i="20" s="1"/>
  <c r="Q109" i="20"/>
  <c r="Q131" i="20" s="1"/>
  <c r="J120" i="20"/>
  <c r="J142" i="20" s="1"/>
  <c r="O119" i="20"/>
  <c r="O141" i="20" s="1"/>
  <c r="C114" i="20"/>
  <c r="C136" i="20" s="1"/>
  <c r="L119" i="20"/>
  <c r="L141" i="20" s="1"/>
  <c r="M119" i="20"/>
  <c r="M141" i="20" s="1"/>
  <c r="D106" i="20"/>
  <c r="D128" i="20" s="1"/>
  <c r="H106" i="20"/>
  <c r="H128" i="20" s="1"/>
  <c r="S106" i="20"/>
  <c r="S128" i="20" s="1"/>
  <c r="H107" i="20"/>
  <c r="H129" i="20" s="1"/>
  <c r="J118" i="20"/>
  <c r="J140" i="20" s="1"/>
  <c r="N101" i="20"/>
  <c r="Y88" i="20"/>
  <c r="Q100" i="20"/>
  <c r="M101" i="20"/>
  <c r="J101" i="20"/>
  <c r="Y85" i="20"/>
  <c r="F115" i="20"/>
  <c r="F137" i="20" s="1"/>
  <c r="J106" i="20"/>
  <c r="J128" i="20" s="1"/>
  <c r="O117" i="20"/>
  <c r="O139" i="20" s="1"/>
  <c r="G101" i="20"/>
  <c r="N100" i="20"/>
  <c r="Y98" i="20"/>
  <c r="S109" i="20"/>
  <c r="S131" i="20" s="1"/>
  <c r="E109" i="20"/>
  <c r="E131" i="20" s="1"/>
  <c r="H120" i="20"/>
  <c r="H142" i="20" s="1"/>
  <c r="I120" i="20"/>
  <c r="I142" i="20" s="1"/>
  <c r="E114" i="20"/>
  <c r="E136" i="20" s="1"/>
  <c r="F114" i="20"/>
  <c r="F136" i="20" s="1"/>
  <c r="Q119" i="20"/>
  <c r="Q141" i="20" s="1"/>
  <c r="M106" i="20"/>
  <c r="M128" i="20" s="1"/>
  <c r="O118" i="20"/>
  <c r="O140" i="20" s="1"/>
  <c r="C118" i="20"/>
  <c r="C140" i="20" s="1"/>
  <c r="R118" i="20"/>
  <c r="R140" i="20" s="1"/>
  <c r="T81" i="20" a="1"/>
  <c r="T91" i="20" s="1"/>
  <c r="F100" i="20"/>
  <c r="Y82" i="20"/>
  <c r="N114" i="20"/>
  <c r="N136" i="20" s="1"/>
  <c r="C117" i="20"/>
  <c r="C139" i="20" s="1"/>
  <c r="S100" i="20"/>
  <c r="H100" i="20"/>
  <c r="Y90" i="20"/>
  <c r="Y87" i="20"/>
  <c r="O108" i="20"/>
  <c r="O130" i="20" s="1"/>
  <c r="G108" i="20"/>
  <c r="G130" i="20" s="1"/>
  <c r="D115" i="20"/>
  <c r="D137" i="20" s="1"/>
  <c r="I109" i="20"/>
  <c r="I131" i="20" s="1"/>
  <c r="L109" i="20"/>
  <c r="L131" i="20" s="1"/>
  <c r="G114" i="20"/>
  <c r="G136" i="20" s="1"/>
  <c r="J119" i="20"/>
  <c r="J141" i="20" s="1"/>
  <c r="N117" i="20"/>
  <c r="N139" i="20" s="1"/>
  <c r="Q117" i="20"/>
  <c r="Q139" i="20" s="1"/>
  <c r="O100" i="20"/>
  <c r="K100" i="20"/>
  <c r="K101" i="20"/>
  <c r="AJ41" i="20"/>
  <c r="AJ35" i="20"/>
  <c r="AJ34" i="20"/>
  <c r="AJ36" i="20"/>
  <c r="Y91" i="20"/>
  <c r="Y89" i="20"/>
  <c r="Q105" i="20"/>
  <c r="U63" i="20"/>
  <c r="W63" i="20" s="1"/>
  <c r="B109" i="20"/>
  <c r="AV14" i="20"/>
  <c r="N113" i="20"/>
  <c r="N135" i="20" s="1"/>
  <c r="AK14" i="20"/>
  <c r="C113" i="20"/>
  <c r="C135" i="20" s="1"/>
  <c r="E106" i="20"/>
  <c r="E128" i="20" s="1"/>
  <c r="M100" i="20"/>
  <c r="D100" i="20"/>
  <c r="D101" i="20"/>
  <c r="O101" i="20"/>
  <c r="AJ49" i="20"/>
  <c r="AJ42" i="20"/>
  <c r="AJ47" i="20"/>
  <c r="Y94" i="20"/>
  <c r="Y97" i="20"/>
  <c r="B100" i="20"/>
  <c r="B101" i="20"/>
  <c r="Y81" i="20"/>
  <c r="Y92" i="20"/>
  <c r="D108" i="20"/>
  <c r="D130" i="20" s="1"/>
  <c r="P108" i="20"/>
  <c r="P130" i="20" s="1"/>
  <c r="R108" i="20"/>
  <c r="R130" i="20" s="1"/>
  <c r="L108" i="20"/>
  <c r="L130" i="20" s="1"/>
  <c r="H108" i="20"/>
  <c r="H130" i="20" s="1"/>
  <c r="AR14" i="20"/>
  <c r="J113" i="20"/>
  <c r="E115" i="20"/>
  <c r="E137" i="20" s="1"/>
  <c r="H105" i="20"/>
  <c r="C105" i="20"/>
  <c r="O105" i="20"/>
  <c r="L105" i="20"/>
  <c r="K109" i="20"/>
  <c r="K131" i="20" s="1"/>
  <c r="O120" i="20"/>
  <c r="O142" i="20" s="1"/>
  <c r="F120" i="20"/>
  <c r="F142" i="20" s="1"/>
  <c r="D120" i="20"/>
  <c r="D142" i="20" s="1"/>
  <c r="AJ14" i="20"/>
  <c r="U67" i="20"/>
  <c r="W67" i="20" s="1"/>
  <c r="B113" i="20"/>
  <c r="AQ14" i="20"/>
  <c r="I113" i="20"/>
  <c r="I135" i="20" s="1"/>
  <c r="AW14" i="20"/>
  <c r="O113" i="20"/>
  <c r="O135" i="20" s="1"/>
  <c r="AO14" i="20"/>
  <c r="G113" i="20"/>
  <c r="G135" i="20" s="1"/>
  <c r="P114" i="20"/>
  <c r="P136" i="20" s="1"/>
  <c r="C119" i="20"/>
  <c r="C141" i="20" s="1"/>
  <c r="L106" i="20"/>
  <c r="L128" i="20" s="1"/>
  <c r="Q106" i="20"/>
  <c r="Q128" i="20" s="1"/>
  <c r="E107" i="20"/>
  <c r="E129" i="20" s="1"/>
  <c r="I107" i="20"/>
  <c r="I129" i="20" s="1"/>
  <c r="L107" i="20"/>
  <c r="L129" i="20" s="1"/>
  <c r="Q101" i="20"/>
  <c r="U72" i="20"/>
  <c r="V72" i="20" s="1"/>
  <c r="B118" i="20"/>
  <c r="L118" i="20"/>
  <c r="L140" i="20" s="1"/>
  <c r="B117" i="20"/>
  <c r="U71" i="20"/>
  <c r="V71" i="20" s="1"/>
  <c r="L117" i="20"/>
  <c r="L139" i="20" s="1"/>
  <c r="I117" i="20"/>
  <c r="I139" i="20" s="1"/>
  <c r="AB37" i="20"/>
  <c r="AB44" i="20"/>
  <c r="AB49" i="20"/>
  <c r="AB41" i="20"/>
  <c r="AB47" i="20"/>
  <c r="AB42" i="20"/>
  <c r="AB43" i="20"/>
  <c r="AB35" i="20"/>
  <c r="AB40" i="20"/>
  <c r="AB50" i="20"/>
  <c r="AB33" i="20"/>
  <c r="AB48" i="20"/>
  <c r="AB38" i="20"/>
  <c r="AB39" i="20"/>
  <c r="AB46" i="20"/>
  <c r="AB36" i="20"/>
  <c r="AB34" i="20"/>
  <c r="AB45" i="20"/>
  <c r="F101" i="20"/>
  <c r="E108" i="20"/>
  <c r="I108" i="20"/>
  <c r="I130" i="20" s="1"/>
  <c r="L115" i="20"/>
  <c r="B114" i="20"/>
  <c r="U68" i="20"/>
  <c r="V68" i="20" s="1"/>
  <c r="U61" i="20"/>
  <c r="W61" i="20" s="1"/>
  <c r="B107" i="20"/>
  <c r="AJ37" i="20"/>
  <c r="E100" i="20"/>
  <c r="E101" i="20"/>
  <c r="AJ38" i="20"/>
  <c r="AJ44" i="20"/>
  <c r="AJ45" i="20"/>
  <c r="AJ40" i="20"/>
  <c r="AJ48" i="20"/>
  <c r="Y93" i="20"/>
  <c r="Y83" i="20"/>
  <c r="Y95" i="20"/>
  <c r="H101" i="20"/>
  <c r="P101" i="20"/>
  <c r="P100" i="20"/>
  <c r="G109" i="20"/>
  <c r="G131" i="20" s="1"/>
  <c r="C108" i="20"/>
  <c r="C130" i="20" s="1"/>
  <c r="K108" i="20"/>
  <c r="K130" i="20" s="1"/>
  <c r="T75" i="20"/>
  <c r="D75" i="20"/>
  <c r="O75" i="20"/>
  <c r="I75" i="20"/>
  <c r="L75" i="20"/>
  <c r="P75" i="20"/>
  <c r="S75" i="20"/>
  <c r="G75" i="20"/>
  <c r="J75" i="20"/>
  <c r="J121" i="20" s="1"/>
  <c r="J143" i="20" s="1"/>
  <c r="F75" i="20"/>
  <c r="M75" i="20"/>
  <c r="N75" i="20"/>
  <c r="H75" i="20"/>
  <c r="K75" i="20"/>
  <c r="K121" i="20" s="1"/>
  <c r="K143" i="20" s="1"/>
  <c r="Q75" i="20"/>
  <c r="C75" i="20"/>
  <c r="E75" i="20"/>
  <c r="E121" i="20" s="1"/>
  <c r="E143" i="20" s="1"/>
  <c r="B75" i="20"/>
  <c r="AJ22" i="20" s="1"/>
  <c r="R75" i="20"/>
  <c r="AP14" i="20"/>
  <c r="H113" i="20"/>
  <c r="H135" i="20" s="1"/>
  <c r="G115" i="20"/>
  <c r="G137" i="20" s="1"/>
  <c r="M115" i="20"/>
  <c r="M137" i="20" s="1"/>
  <c r="K105" i="20"/>
  <c r="D105" i="20"/>
  <c r="R105" i="20"/>
  <c r="M105" i="20"/>
  <c r="P105" i="20"/>
  <c r="D109" i="20"/>
  <c r="D131" i="20" s="1"/>
  <c r="R109" i="20"/>
  <c r="R131" i="20" s="1"/>
  <c r="C109" i="20"/>
  <c r="C131" i="20" s="1"/>
  <c r="U74" i="20"/>
  <c r="B120" i="20"/>
  <c r="L120" i="20"/>
  <c r="L142" i="20" s="1"/>
  <c r="T64" i="20"/>
  <c r="I64" i="20"/>
  <c r="L64" i="20"/>
  <c r="Q64" i="20"/>
  <c r="O64" i="20"/>
  <c r="N64" i="20"/>
  <c r="C64" i="20"/>
  <c r="J64" i="20"/>
  <c r="J110" i="20" s="1"/>
  <c r="J132" i="20" s="1"/>
  <c r="K64" i="20"/>
  <c r="K110" i="20" s="1"/>
  <c r="K132" i="20" s="1"/>
  <c r="S64" i="20"/>
  <c r="H64" i="20"/>
  <c r="D64" i="20"/>
  <c r="P64" i="20"/>
  <c r="E64" i="20"/>
  <c r="E110" i="20" s="1"/>
  <c r="E132" i="20" s="1"/>
  <c r="M64" i="20"/>
  <c r="G64" i="20"/>
  <c r="F64" i="20"/>
  <c r="B64" i="20"/>
  <c r="AJ11" i="20" s="1"/>
  <c r="R64" i="20"/>
  <c r="AN14" i="20"/>
  <c r="F113" i="20"/>
  <c r="F135" i="20" s="1"/>
  <c r="AY14" i="20"/>
  <c r="Q113" i="20"/>
  <c r="Q135" i="20" s="1"/>
  <c r="AT14" i="20"/>
  <c r="L113" i="20"/>
  <c r="L135" i="20" s="1"/>
  <c r="AM14" i="20"/>
  <c r="E113" i="20"/>
  <c r="E135" i="20" s="1"/>
  <c r="O114" i="20"/>
  <c r="O136" i="20" s="1"/>
  <c r="R114" i="20"/>
  <c r="R136" i="20" s="1"/>
  <c r="B119" i="20"/>
  <c r="U73" i="20"/>
  <c r="S119" i="20"/>
  <c r="S141" i="20" s="1"/>
  <c r="H119" i="20"/>
  <c r="H141" i="20" s="1"/>
  <c r="U60" i="20"/>
  <c r="W60" i="20" s="1"/>
  <c r="B106" i="20"/>
  <c r="R106" i="20"/>
  <c r="R128" i="20" s="1"/>
  <c r="P106" i="20"/>
  <c r="P128" i="20" s="1"/>
  <c r="V60" i="20"/>
  <c r="D107" i="20"/>
  <c r="R107" i="20"/>
  <c r="R129" i="20" s="1"/>
  <c r="D118" i="20"/>
  <c r="D140" i="20" s="1"/>
  <c r="I118" i="20"/>
  <c r="I140" i="20" s="1"/>
  <c r="D117" i="20"/>
  <c r="D139" i="20" s="1"/>
  <c r="E117" i="20"/>
  <c r="E139" i="20" s="1"/>
  <c r="H117" i="20"/>
  <c r="H139" i="20" s="1"/>
  <c r="T98" i="20"/>
  <c r="T84" i="20"/>
  <c r="T89" i="20"/>
  <c r="T87" i="20"/>
  <c r="L100" i="20"/>
  <c r="L101" i="20"/>
  <c r="K136" i="20"/>
  <c r="P115" i="20"/>
  <c r="P137" i="20" s="1"/>
  <c r="N105" i="20"/>
  <c r="I105" i="20"/>
  <c r="S105" i="20"/>
  <c r="T76" i="20"/>
  <c r="L76" i="20"/>
  <c r="J76" i="20"/>
  <c r="J122" i="20" s="1"/>
  <c r="J144" i="20" s="1"/>
  <c r="H76" i="20"/>
  <c r="K76" i="20"/>
  <c r="K122" i="20" s="1"/>
  <c r="K144" i="20" s="1"/>
  <c r="M76" i="20"/>
  <c r="E76" i="20"/>
  <c r="E122" i="20" s="1"/>
  <c r="E144" i="20" s="1"/>
  <c r="N76" i="20"/>
  <c r="O76" i="20"/>
  <c r="C76" i="20"/>
  <c r="P76" i="20"/>
  <c r="G76" i="20"/>
  <c r="Q76" i="20"/>
  <c r="B76" i="20"/>
  <c r="AJ23" i="20" s="1"/>
  <c r="I76" i="20"/>
  <c r="F76" i="20"/>
  <c r="D76" i="20"/>
  <c r="S76" i="20"/>
  <c r="R76" i="20"/>
  <c r="T65" i="20"/>
  <c r="N65" i="20"/>
  <c r="P65" i="20"/>
  <c r="S65" i="20"/>
  <c r="C65" i="20"/>
  <c r="L65" i="20"/>
  <c r="I65" i="20"/>
  <c r="R65" i="20"/>
  <c r="E65" i="20"/>
  <c r="E111" i="20" s="1"/>
  <c r="E133" i="20" s="1"/>
  <c r="K65" i="20"/>
  <c r="K111" i="20" s="1"/>
  <c r="K133" i="20" s="1"/>
  <c r="Q65" i="20"/>
  <c r="G65" i="20"/>
  <c r="J65" i="20"/>
  <c r="J111" i="20" s="1"/>
  <c r="J133" i="20" s="1"/>
  <c r="H65" i="20"/>
  <c r="O65" i="20"/>
  <c r="F65" i="20"/>
  <c r="D65" i="20"/>
  <c r="M65" i="20"/>
  <c r="B65" i="20"/>
  <c r="AJ12" i="20" s="1"/>
  <c r="P120" i="20"/>
  <c r="P142" i="20" s="1"/>
  <c r="AZ14" i="20"/>
  <c r="R113" i="20"/>
  <c r="R135" i="20" s="1"/>
  <c r="AX14" i="20"/>
  <c r="P113" i="20"/>
  <c r="P135" i="20" s="1"/>
  <c r="I119" i="20"/>
  <c r="I141" i="20" s="1"/>
  <c r="I101" i="20"/>
  <c r="I100" i="20"/>
  <c r="AJ50" i="20"/>
  <c r="AJ46" i="20"/>
  <c r="AJ43" i="20"/>
  <c r="AJ39" i="20"/>
  <c r="AJ33" i="20"/>
  <c r="AH51" i="20"/>
  <c r="Y86" i="20"/>
  <c r="Y96" i="20"/>
  <c r="Y84" i="20"/>
  <c r="C101" i="20"/>
  <c r="C100" i="20"/>
  <c r="O106" i="20"/>
  <c r="O128" i="20" s="1"/>
  <c r="AA51" i="20"/>
  <c r="U62" i="20"/>
  <c r="V62" i="20" s="1"/>
  <c r="B108" i="20"/>
  <c r="T70" i="20"/>
  <c r="N70" i="20"/>
  <c r="S70" i="20"/>
  <c r="F70" i="20"/>
  <c r="K70" i="20"/>
  <c r="K116" i="20" s="1"/>
  <c r="K138" i="20" s="1"/>
  <c r="I70" i="20"/>
  <c r="R70" i="20"/>
  <c r="H70" i="20"/>
  <c r="P70" i="20"/>
  <c r="E70" i="20"/>
  <c r="E116" i="20" s="1"/>
  <c r="E138" i="20" s="1"/>
  <c r="D70" i="20"/>
  <c r="O70" i="20"/>
  <c r="L70" i="20"/>
  <c r="G70" i="20"/>
  <c r="B70" i="20"/>
  <c r="AJ17" i="20" s="1"/>
  <c r="C70" i="20"/>
  <c r="Q70" i="20"/>
  <c r="M70" i="20"/>
  <c r="J70" i="20"/>
  <c r="J116" i="20" s="1"/>
  <c r="J138" i="20" s="1"/>
  <c r="Q120" i="20"/>
  <c r="H118" i="20"/>
  <c r="H140" i="20" s="1"/>
  <c r="B115" i="20"/>
  <c r="U69" i="20"/>
  <c r="W69" i="20" s="1"/>
  <c r="U59" i="20"/>
  <c r="V59" i="20" s="1"/>
  <c r="B105" i="20"/>
  <c r="G105" i="20"/>
  <c r="E105" i="20"/>
  <c r="F105" i="20"/>
  <c r="J105" i="20"/>
  <c r="P109" i="20"/>
  <c r="P131" i="20" s="1"/>
  <c r="H109" i="20"/>
  <c r="H131" i="20" s="1"/>
  <c r="K120" i="20"/>
  <c r="K142" i="20" s="1"/>
  <c r="C120" i="20"/>
  <c r="C142" i="20" s="1"/>
  <c r="E120" i="20"/>
  <c r="E142" i="20" s="1"/>
  <c r="AU14" i="20"/>
  <c r="M113" i="20"/>
  <c r="M135" i="20" s="1"/>
  <c r="AL14" i="20"/>
  <c r="D113" i="20"/>
  <c r="D135" i="20" s="1"/>
  <c r="AS14" i="20"/>
  <c r="K113" i="20"/>
  <c r="K135" i="20" s="1"/>
  <c r="BA14" i="20"/>
  <c r="S113" i="20"/>
  <c r="S135" i="20" s="1"/>
  <c r="L114" i="20"/>
  <c r="L136" i="20" s="1"/>
  <c r="G119" i="20"/>
  <c r="G141" i="20" s="1"/>
  <c r="P119" i="20"/>
  <c r="K119" i="20"/>
  <c r="K141" i="20" s="1"/>
  <c r="E119" i="20"/>
  <c r="E141" i="20" s="1"/>
  <c r="C106" i="20"/>
  <c r="G106" i="20"/>
  <c r="G128" i="20" s="1"/>
  <c r="K106" i="20"/>
  <c r="K128" i="20" s="1"/>
  <c r="K107" i="20"/>
  <c r="K129" i="20" s="1"/>
  <c r="O107" i="20"/>
  <c r="O129" i="20" s="1"/>
  <c r="P107" i="20"/>
  <c r="P129" i="20" s="1"/>
  <c r="C107" i="20"/>
  <c r="C129" i="20" s="1"/>
  <c r="T66" i="20"/>
  <c r="E66" i="20"/>
  <c r="E112" i="20" s="1"/>
  <c r="E134" i="20" s="1"/>
  <c r="S66" i="20"/>
  <c r="G66" i="20"/>
  <c r="D66" i="20"/>
  <c r="M66" i="20"/>
  <c r="L66" i="20"/>
  <c r="K66" i="20"/>
  <c r="K112" i="20" s="1"/>
  <c r="K134" i="20" s="1"/>
  <c r="N66" i="20"/>
  <c r="C66" i="20"/>
  <c r="O66" i="20"/>
  <c r="H66" i="20"/>
  <c r="Q66" i="20"/>
  <c r="J66" i="20"/>
  <c r="J112" i="20" s="1"/>
  <c r="J134" i="20" s="1"/>
  <c r="P66" i="20"/>
  <c r="B66" i="20"/>
  <c r="AJ13" i="20" s="1"/>
  <c r="I66" i="20"/>
  <c r="F66" i="20"/>
  <c r="R66" i="20"/>
  <c r="E118" i="20"/>
  <c r="E140" i="20" s="1"/>
  <c r="P118" i="20"/>
  <c r="P140" i="20" s="1"/>
  <c r="W72" i="20"/>
  <c r="K117" i="20"/>
  <c r="K139" i="20" s="1"/>
  <c r="P117" i="20"/>
  <c r="P139" i="20" s="1"/>
  <c r="W71" i="20"/>
  <c r="AR22" i="20" l="1"/>
  <c r="BA23" i="20"/>
  <c r="AU17" i="20"/>
  <c r="V63" i="20"/>
  <c r="AM17" i="20"/>
  <c r="AM11" i="20"/>
  <c r="T85" i="20"/>
  <c r="T82" i="20"/>
  <c r="AO11" i="20"/>
  <c r="AR12" i="20"/>
  <c r="AS22" i="20"/>
  <c r="AS17" i="20"/>
  <c r="V67" i="20"/>
  <c r="AR17" i="20"/>
  <c r="T81" i="20"/>
  <c r="T92" i="20"/>
  <c r="AZ22" i="20"/>
  <c r="M112" i="20"/>
  <c r="M134" i="20" s="1"/>
  <c r="AU13" i="20"/>
  <c r="C116" i="20"/>
  <c r="C138" i="20" s="1"/>
  <c r="AK17" i="20"/>
  <c r="H116" i="20"/>
  <c r="H138" i="20" s="1"/>
  <c r="AP17" i="20"/>
  <c r="F116" i="20"/>
  <c r="F138" i="20" s="1"/>
  <c r="AN17" i="20"/>
  <c r="R111" i="20"/>
  <c r="R133" i="20" s="1"/>
  <c r="AZ12" i="20"/>
  <c r="D110" i="20"/>
  <c r="D132" i="20" s="1"/>
  <c r="AL11" i="20"/>
  <c r="Q110" i="20"/>
  <c r="Q132" i="20" s="1"/>
  <c r="AY11" i="20"/>
  <c r="G121" i="20"/>
  <c r="G143" i="20" s="1"/>
  <c r="AO22" i="20"/>
  <c r="AM13" i="20"/>
  <c r="I112" i="20"/>
  <c r="I134" i="20" s="1"/>
  <c r="AQ13" i="20"/>
  <c r="Q112" i="20"/>
  <c r="Q134" i="20" s="1"/>
  <c r="AY13" i="20"/>
  <c r="N112" i="20"/>
  <c r="N134" i="20" s="1"/>
  <c r="AV13" i="20"/>
  <c r="D112" i="20"/>
  <c r="D134" i="20" s="1"/>
  <c r="AL13" i="20"/>
  <c r="D116" i="20"/>
  <c r="D138" i="20" s="1"/>
  <c r="AL17" i="20"/>
  <c r="R116" i="20"/>
  <c r="R138" i="20" s="1"/>
  <c r="AZ17" i="20"/>
  <c r="S116" i="20"/>
  <c r="S138" i="20" s="1"/>
  <c r="BA17" i="20"/>
  <c r="O111" i="20"/>
  <c r="O133" i="20" s="1"/>
  <c r="AW12" i="20"/>
  <c r="Q111" i="20"/>
  <c r="Q133" i="20" s="1"/>
  <c r="AY12" i="20"/>
  <c r="I111" i="20"/>
  <c r="I133" i="20" s="1"/>
  <c r="AQ12" i="20"/>
  <c r="P111" i="20"/>
  <c r="P133" i="20" s="1"/>
  <c r="AX12" i="20"/>
  <c r="C122" i="20"/>
  <c r="C144" i="20" s="1"/>
  <c r="AK23" i="20"/>
  <c r="M122" i="20"/>
  <c r="M144" i="20" s="1"/>
  <c r="AU23" i="20"/>
  <c r="L122" i="20"/>
  <c r="L144" i="20" s="1"/>
  <c r="AT23" i="20"/>
  <c r="R110" i="20"/>
  <c r="R132" i="20" s="1"/>
  <c r="AZ11" i="20"/>
  <c r="M110" i="20"/>
  <c r="M132" i="20" s="1"/>
  <c r="AU11" i="20"/>
  <c r="H110" i="20"/>
  <c r="H132" i="20" s="1"/>
  <c r="AP11" i="20"/>
  <c r="C110" i="20"/>
  <c r="C132" i="20" s="1"/>
  <c r="AK11" i="20"/>
  <c r="L110" i="20"/>
  <c r="L132" i="20" s="1"/>
  <c r="AT11" i="20"/>
  <c r="Q121" i="20"/>
  <c r="Q143" i="20" s="1"/>
  <c r="AY22" i="20"/>
  <c r="M121" i="20"/>
  <c r="M143" i="20" s="1"/>
  <c r="AU22" i="20"/>
  <c r="S121" i="20"/>
  <c r="S143" i="20" s="1"/>
  <c r="BA22" i="20"/>
  <c r="O121" i="20"/>
  <c r="O143" i="20" s="1"/>
  <c r="AW22" i="20"/>
  <c r="AS11" i="20"/>
  <c r="AS23" i="20"/>
  <c r="AS13" i="20"/>
  <c r="AM12" i="20"/>
  <c r="O116" i="20"/>
  <c r="O138" i="20" s="1"/>
  <c r="AW17" i="20"/>
  <c r="G111" i="20"/>
  <c r="G133" i="20" s="1"/>
  <c r="AO12" i="20"/>
  <c r="S111" i="20"/>
  <c r="S133" i="20" s="1"/>
  <c r="BA12" i="20"/>
  <c r="R122" i="20"/>
  <c r="R144" i="20" s="1"/>
  <c r="AZ23" i="20"/>
  <c r="I122" i="20"/>
  <c r="I144" i="20" s="1"/>
  <c r="AQ23" i="20"/>
  <c r="P122" i="20"/>
  <c r="P144" i="20" s="1"/>
  <c r="AX23" i="20"/>
  <c r="C121" i="20"/>
  <c r="C143" i="20" s="1"/>
  <c r="AK22" i="20"/>
  <c r="N121" i="20"/>
  <c r="N143" i="20" s="1"/>
  <c r="AV22" i="20"/>
  <c r="I121" i="20"/>
  <c r="I143" i="20" s="1"/>
  <c r="AQ22" i="20"/>
  <c r="AR13" i="20"/>
  <c r="H112" i="20"/>
  <c r="H134" i="20" s="1"/>
  <c r="AP13" i="20"/>
  <c r="G112" i="20"/>
  <c r="G134" i="20" s="1"/>
  <c r="AO13" i="20"/>
  <c r="G116" i="20"/>
  <c r="G138" i="20" s="1"/>
  <c r="AO17" i="20"/>
  <c r="I116" i="20"/>
  <c r="I138" i="20" s="1"/>
  <c r="AQ17" i="20"/>
  <c r="N116" i="20"/>
  <c r="N138" i="20" s="1"/>
  <c r="AV17" i="20"/>
  <c r="M111" i="20"/>
  <c r="M133" i="20" s="1"/>
  <c r="AU12" i="20"/>
  <c r="H111" i="20"/>
  <c r="H133" i="20" s="1"/>
  <c r="AP12" i="20"/>
  <c r="L111" i="20"/>
  <c r="L133" i="20" s="1"/>
  <c r="AT12" i="20"/>
  <c r="N111" i="20"/>
  <c r="N133" i="20" s="1"/>
  <c r="AV12" i="20"/>
  <c r="D122" i="20"/>
  <c r="D144" i="20" s="1"/>
  <c r="AL23" i="20"/>
  <c r="Q122" i="20"/>
  <c r="Q144" i="20" s="1"/>
  <c r="AY23" i="20"/>
  <c r="O122" i="20"/>
  <c r="O144" i="20" s="1"/>
  <c r="AW23" i="20"/>
  <c r="S110" i="20"/>
  <c r="S132" i="20" s="1"/>
  <c r="BA11" i="20"/>
  <c r="N110" i="20"/>
  <c r="N132" i="20" s="1"/>
  <c r="AV11" i="20"/>
  <c r="I110" i="20"/>
  <c r="I132" i="20" s="1"/>
  <c r="AQ11" i="20"/>
  <c r="F121" i="20"/>
  <c r="F143" i="20" s="1"/>
  <c r="AN22" i="20"/>
  <c r="P121" i="20"/>
  <c r="P143" i="20" s="1"/>
  <c r="AX22" i="20"/>
  <c r="D121" i="20"/>
  <c r="D143" i="20" s="1"/>
  <c r="AL22" i="20"/>
  <c r="AM23" i="20"/>
  <c r="AR23" i="20"/>
  <c r="AS12" i="20"/>
  <c r="F112" i="20"/>
  <c r="F134" i="20" s="1"/>
  <c r="AN13" i="20"/>
  <c r="C112" i="20"/>
  <c r="C134" i="20" s="1"/>
  <c r="AK13" i="20"/>
  <c r="F111" i="20"/>
  <c r="F133" i="20" s="1"/>
  <c r="AN12" i="20"/>
  <c r="R112" i="20"/>
  <c r="R134" i="20" s="1"/>
  <c r="AZ13" i="20"/>
  <c r="P112" i="20"/>
  <c r="P134" i="20" s="1"/>
  <c r="AX13" i="20"/>
  <c r="O112" i="20"/>
  <c r="O134" i="20" s="1"/>
  <c r="AW13" i="20"/>
  <c r="L112" i="20"/>
  <c r="L134" i="20" s="1"/>
  <c r="AT13" i="20"/>
  <c r="S112" i="20"/>
  <c r="S134" i="20" s="1"/>
  <c r="BA13" i="20"/>
  <c r="Q116" i="20"/>
  <c r="Q138" i="20" s="1"/>
  <c r="AY17" i="20"/>
  <c r="L116" i="20"/>
  <c r="L138" i="20" s="1"/>
  <c r="AT17" i="20"/>
  <c r="P116" i="20"/>
  <c r="P138" i="20" s="1"/>
  <c r="AX17" i="20"/>
  <c r="D111" i="20"/>
  <c r="D133" i="20" s="1"/>
  <c r="AL12" i="20"/>
  <c r="C111" i="20"/>
  <c r="C133" i="20" s="1"/>
  <c r="AK12" i="20"/>
  <c r="F122" i="20"/>
  <c r="F144" i="20" s="1"/>
  <c r="AN23" i="20"/>
  <c r="G122" i="20"/>
  <c r="G144" i="20" s="1"/>
  <c r="AO23" i="20"/>
  <c r="N122" i="20"/>
  <c r="N144" i="20" s="1"/>
  <c r="AV23" i="20"/>
  <c r="H122" i="20"/>
  <c r="H144" i="20" s="1"/>
  <c r="AP23" i="20"/>
  <c r="F110" i="20"/>
  <c r="F132" i="20" s="1"/>
  <c r="AN11" i="20"/>
  <c r="P110" i="20"/>
  <c r="P132" i="20" s="1"/>
  <c r="AX11" i="20"/>
  <c r="O110" i="20"/>
  <c r="O132" i="20" s="1"/>
  <c r="AW11" i="20"/>
  <c r="H121" i="20"/>
  <c r="H143" i="20" s="1"/>
  <c r="AP22" i="20"/>
  <c r="L121" i="20"/>
  <c r="L143" i="20" s="1"/>
  <c r="AT22" i="20"/>
  <c r="AR11" i="20"/>
  <c r="AM22" i="20"/>
  <c r="G110" i="20"/>
  <c r="G132" i="20" s="1"/>
  <c r="T83" i="20"/>
  <c r="T88" i="20"/>
  <c r="T90" i="20"/>
  <c r="T96" i="20"/>
  <c r="T97" i="20"/>
  <c r="W68" i="20"/>
  <c r="R121" i="20"/>
  <c r="T95" i="20"/>
  <c r="T86" i="20"/>
  <c r="T94" i="20"/>
  <c r="T93" i="20"/>
  <c r="B77" i="20"/>
  <c r="F127" i="20"/>
  <c r="B139" i="20"/>
  <c r="T117" i="20"/>
  <c r="L127" i="20"/>
  <c r="B131" i="20"/>
  <c r="T109" i="20"/>
  <c r="F77" i="20"/>
  <c r="G77" i="20"/>
  <c r="Q142" i="20"/>
  <c r="B130" i="20"/>
  <c r="T108" i="20"/>
  <c r="S127" i="20"/>
  <c r="N127" i="20"/>
  <c r="B128" i="20"/>
  <c r="T106" i="20"/>
  <c r="M77" i="20"/>
  <c r="D77" i="20"/>
  <c r="U75" i="20"/>
  <c r="V75" i="20" s="1"/>
  <c r="B121" i="20"/>
  <c r="E130" i="20"/>
  <c r="B135" i="20"/>
  <c r="T113" i="20"/>
  <c r="V74" i="20"/>
  <c r="L77" i="20"/>
  <c r="C77" i="20"/>
  <c r="J135" i="20"/>
  <c r="U77" i="20"/>
  <c r="W101" i="20" s="1"/>
  <c r="Y101" i="20" s="1"/>
  <c r="I127" i="20"/>
  <c r="U64" i="20"/>
  <c r="W64" i="20" s="1"/>
  <c r="B110" i="20"/>
  <c r="D127" i="20"/>
  <c r="W74" i="20"/>
  <c r="C127" i="20"/>
  <c r="P141" i="20"/>
  <c r="J123" i="20"/>
  <c r="J127" i="20"/>
  <c r="E123" i="20"/>
  <c r="E127" i="20"/>
  <c r="B127" i="20"/>
  <c r="T105" i="20"/>
  <c r="U70" i="20"/>
  <c r="V70" i="20" s="1"/>
  <c r="B116" i="20"/>
  <c r="AJ51" i="20"/>
  <c r="S77" i="20"/>
  <c r="N77" i="20"/>
  <c r="B141" i="20"/>
  <c r="T119" i="20"/>
  <c r="P127" i="20"/>
  <c r="R127" i="20"/>
  <c r="K123" i="20"/>
  <c r="K127" i="20"/>
  <c r="B136" i="20"/>
  <c r="T114" i="20"/>
  <c r="B140" i="20"/>
  <c r="T118" i="20"/>
  <c r="O127" i="20"/>
  <c r="H77" i="20"/>
  <c r="W73" i="20"/>
  <c r="Q127" i="20"/>
  <c r="G127" i="20"/>
  <c r="D129" i="20"/>
  <c r="M127" i="20"/>
  <c r="U81" i="20" a="1"/>
  <c r="U66" i="20"/>
  <c r="B112" i="20"/>
  <c r="V61" i="20"/>
  <c r="C128" i="20"/>
  <c r="J77" i="20"/>
  <c r="E77" i="20"/>
  <c r="B137" i="20"/>
  <c r="T115" i="20"/>
  <c r="M116" i="20"/>
  <c r="B111" i="20"/>
  <c r="U65" i="20"/>
  <c r="W65" i="20" s="1"/>
  <c r="U76" i="20"/>
  <c r="B122" i="20"/>
  <c r="I77" i="20"/>
  <c r="V69" i="20"/>
  <c r="B142" i="20"/>
  <c r="T120" i="20"/>
  <c r="P77" i="20"/>
  <c r="R77" i="20"/>
  <c r="K77" i="20"/>
  <c r="W62" i="20"/>
  <c r="B129" i="20"/>
  <c r="T107" i="20"/>
  <c r="L137" i="20"/>
  <c r="W59" i="20"/>
  <c r="O77" i="20"/>
  <c r="H127" i="20"/>
  <c r="V73" i="20"/>
  <c r="Q77" i="20"/>
  <c r="H123" i="20" l="1"/>
  <c r="N162" i="20"/>
  <c r="T162" i="20" s="1"/>
  <c r="Q18" i="20" s="1"/>
  <c r="W75" i="20"/>
  <c r="Q123" i="20"/>
  <c r="P123" i="20"/>
  <c r="G123" i="20"/>
  <c r="AH27" i="20"/>
  <c r="AM27" i="20" s="1"/>
  <c r="AN27" i="20" s="1"/>
  <c r="O123" i="20"/>
  <c r="C123" i="20"/>
  <c r="L123" i="20"/>
  <c r="R123" i="20"/>
  <c r="M123" i="20"/>
  <c r="D123" i="20"/>
  <c r="I123" i="20"/>
  <c r="N123" i="20"/>
  <c r="F123" i="20"/>
  <c r="P164" i="20"/>
  <c r="T164" i="20" s="1"/>
  <c r="Q20" i="20" s="1"/>
  <c r="J158" i="20"/>
  <c r="T158" i="20" s="1"/>
  <c r="Q14" i="20" s="1"/>
  <c r="AD14" i="20" s="1"/>
  <c r="O163" i="20"/>
  <c r="T163" i="20" s="1"/>
  <c r="Q19" i="20" s="1"/>
  <c r="E153" i="20"/>
  <c r="T153" i="20" s="1"/>
  <c r="Q9" i="20" s="1"/>
  <c r="AD9" i="20" s="1"/>
  <c r="R143" i="20"/>
  <c r="T123" i="20"/>
  <c r="Y59" i="20" a="1"/>
  <c r="Y74" i="20" s="1"/>
  <c r="AA74" i="20" s="1"/>
  <c r="AD18" i="20"/>
  <c r="L17" i="21"/>
  <c r="C90" i="21" s="1"/>
  <c r="D90" i="21" s="1"/>
  <c r="S144" i="20"/>
  <c r="B134" i="20"/>
  <c r="I157" i="20" s="1"/>
  <c r="T157" i="20" s="1"/>
  <c r="Q13" i="20" s="1"/>
  <c r="T112" i="20"/>
  <c r="S123" i="20"/>
  <c r="F154" i="20"/>
  <c r="T154" i="20" s="1"/>
  <c r="Q10" i="20" s="1"/>
  <c r="M138" i="20"/>
  <c r="V76" i="20"/>
  <c r="W66" i="20"/>
  <c r="C151" i="20"/>
  <c r="T151" i="20" s="1"/>
  <c r="Q7" i="20" s="1"/>
  <c r="D152" i="20"/>
  <c r="T152" i="20" s="1"/>
  <c r="Q8" i="20" s="1"/>
  <c r="B143" i="20"/>
  <c r="T121" i="20"/>
  <c r="L160" i="20"/>
  <c r="T160" i="20" s="1"/>
  <c r="Q16" i="20" s="1"/>
  <c r="AD20" i="20"/>
  <c r="B138" i="20"/>
  <c r="T116" i="20"/>
  <c r="B144" i="20"/>
  <c r="T122" i="20"/>
  <c r="B133" i="20"/>
  <c r="H156" i="20" s="1"/>
  <c r="T156" i="20" s="1"/>
  <c r="Q12" i="20" s="1"/>
  <c r="T111" i="20"/>
  <c r="U83" i="20"/>
  <c r="U84" i="20"/>
  <c r="U86" i="20"/>
  <c r="AB64" i="20" s="1"/>
  <c r="AE64" i="20" s="1"/>
  <c r="R11" i="20" s="1"/>
  <c r="U92" i="20"/>
  <c r="AB70" i="20" s="1"/>
  <c r="AE70" i="20" s="1"/>
  <c r="R17" i="20" s="1"/>
  <c r="U94" i="20"/>
  <c r="U87" i="20"/>
  <c r="U89" i="20"/>
  <c r="U96" i="20"/>
  <c r="U81" i="20"/>
  <c r="U98" i="20"/>
  <c r="AB76" i="20" s="1"/>
  <c r="AE76" i="20" s="1"/>
  <c r="R23" i="20" s="1"/>
  <c r="U90" i="20"/>
  <c r="U93" i="20"/>
  <c r="U95" i="20"/>
  <c r="U82" i="20"/>
  <c r="U85" i="20"/>
  <c r="U88" i="20"/>
  <c r="AB66" i="20" s="1"/>
  <c r="AE66" i="20" s="1"/>
  <c r="R13" i="20" s="1"/>
  <c r="U97" i="20"/>
  <c r="AB75" i="20" s="1"/>
  <c r="AE75" i="20" s="1"/>
  <c r="R22" i="20" s="1"/>
  <c r="U91" i="20"/>
  <c r="W76" i="20"/>
  <c r="Q165" i="20"/>
  <c r="T165" i="20" s="1"/>
  <c r="Q21" i="20" s="1"/>
  <c r="K159" i="20"/>
  <c r="T159" i="20" s="1"/>
  <c r="Q15" i="20" s="1"/>
  <c r="B123" i="20"/>
  <c r="V66" i="20"/>
  <c r="B132" i="20"/>
  <c r="T110" i="20"/>
  <c r="V64" i="20"/>
  <c r="V65" i="20"/>
  <c r="W70" i="20"/>
  <c r="L13" i="21" l="1"/>
  <c r="C86" i="21" s="1"/>
  <c r="D86" i="21" s="1"/>
  <c r="L19" i="21"/>
  <c r="C92" i="21" s="1"/>
  <c r="D92" i="21" s="1"/>
  <c r="S167" i="20"/>
  <c r="T167" i="20" s="1"/>
  <c r="Q23" i="20" s="1"/>
  <c r="V23" i="20" s="1"/>
  <c r="AL27" i="20"/>
  <c r="L18" i="21"/>
  <c r="C91" i="21" s="1"/>
  <c r="D91" i="21" s="1"/>
  <c r="Y75" i="20"/>
  <c r="AA75" i="20" s="1"/>
  <c r="AC75" i="20" s="1"/>
  <c r="Y69" i="20"/>
  <c r="AA69" i="20" s="1"/>
  <c r="U105" i="20" a="1"/>
  <c r="U111" i="20" s="1"/>
  <c r="V111" i="20" s="1"/>
  <c r="P12" i="20" s="1"/>
  <c r="Y73" i="20"/>
  <c r="AA73" i="20" s="1"/>
  <c r="Y60" i="20"/>
  <c r="AA60" i="20" s="1"/>
  <c r="Y63" i="20"/>
  <c r="AA63" i="20" s="1"/>
  <c r="AD19" i="20"/>
  <c r="Y68" i="20"/>
  <c r="AA68" i="20" s="1"/>
  <c r="Y61" i="20"/>
  <c r="AA61" i="20" s="1"/>
  <c r="Y72" i="20"/>
  <c r="AA72" i="20" s="1"/>
  <c r="Y71" i="20"/>
  <c r="AA71" i="20" s="1"/>
  <c r="L8" i="21"/>
  <c r="C81" i="21" s="1"/>
  <c r="D81" i="21" s="1"/>
  <c r="Y70" i="20"/>
  <c r="AA70" i="20" s="1"/>
  <c r="AC70" i="20" s="1"/>
  <c r="Y66" i="20"/>
  <c r="AA66" i="20" s="1"/>
  <c r="AC66" i="20" s="1"/>
  <c r="Y67" i="20"/>
  <c r="AA67" i="20" s="1"/>
  <c r="Y64" i="20"/>
  <c r="AA64" i="20" s="1"/>
  <c r="AC64" i="20" s="1"/>
  <c r="Y59" i="20"/>
  <c r="AA59" i="20" s="1"/>
  <c r="Y62" i="20"/>
  <c r="AA62" i="20" s="1"/>
  <c r="Y65" i="20"/>
  <c r="AA65" i="20" s="1"/>
  <c r="Y76" i="20"/>
  <c r="AA76" i="20" s="1"/>
  <c r="AC76" i="20" s="1"/>
  <c r="R166" i="20"/>
  <c r="T166" i="20" s="1"/>
  <c r="Q22" i="20" s="1"/>
  <c r="L21" i="21" s="1"/>
  <c r="C94" i="21" s="1"/>
  <c r="D94" i="21" s="1"/>
  <c r="B150" i="20"/>
  <c r="T150" i="20" s="1"/>
  <c r="Q6" i="20" s="1"/>
  <c r="M161" i="20"/>
  <c r="T161" i="20" s="1"/>
  <c r="Q17" i="20" s="1"/>
  <c r="S23" i="20"/>
  <c r="G22" i="21"/>
  <c r="T23" i="20"/>
  <c r="S17" i="20"/>
  <c r="G16" i="21"/>
  <c r="T17" i="20"/>
  <c r="AD12" i="20"/>
  <c r="L11" i="21"/>
  <c r="C84" i="21" s="1"/>
  <c r="D84" i="21" s="1"/>
  <c r="W82" i="20"/>
  <c r="V82" i="20"/>
  <c r="AB60" i="20"/>
  <c r="AE60" i="20" s="1"/>
  <c r="R7" i="20" s="1"/>
  <c r="W87" i="20"/>
  <c r="V87" i="20"/>
  <c r="S11" i="20"/>
  <c r="G10" i="21"/>
  <c r="T11" i="20"/>
  <c r="V13" i="20"/>
  <c r="S13" i="20"/>
  <c r="G12" i="21"/>
  <c r="T13" i="20"/>
  <c r="G155" i="20"/>
  <c r="T155" i="20" s="1"/>
  <c r="Q11" i="20" s="1"/>
  <c r="V11" i="20" s="1"/>
  <c r="W97" i="20"/>
  <c r="V97" i="20"/>
  <c r="W95" i="20"/>
  <c r="V95" i="20"/>
  <c r="AB73" i="20"/>
  <c r="AE73" i="20" s="1"/>
  <c r="R20" i="20" s="1"/>
  <c r="AB59" i="20"/>
  <c r="AE59" i="20" s="1"/>
  <c r="W81" i="20"/>
  <c r="V81" i="20"/>
  <c r="V94" i="20"/>
  <c r="AB72" i="20"/>
  <c r="AE72" i="20" s="1"/>
  <c r="R19" i="20" s="1"/>
  <c r="W94" i="20"/>
  <c r="W83" i="20"/>
  <c r="V83" i="20"/>
  <c r="AB61" i="20"/>
  <c r="AE61" i="20" s="1"/>
  <c r="R8" i="20" s="1"/>
  <c r="B86" i="21"/>
  <c r="R13" i="21"/>
  <c r="M36" i="21" s="1"/>
  <c r="AB65" i="20"/>
  <c r="AE65" i="20" s="1"/>
  <c r="R12" i="20" s="1"/>
  <c r="AD15" i="20"/>
  <c r="L14" i="21"/>
  <c r="C87" i="21" s="1"/>
  <c r="D87" i="21" s="1"/>
  <c r="W98" i="20"/>
  <c r="V98" i="20"/>
  <c r="AB62" i="20"/>
  <c r="AE62" i="20" s="1"/>
  <c r="R9" i="20" s="1"/>
  <c r="W84" i="20"/>
  <c r="V84" i="20"/>
  <c r="S22" i="20"/>
  <c r="G21" i="21"/>
  <c r="T22" i="20"/>
  <c r="AD21" i="20"/>
  <c r="L20" i="21"/>
  <c r="C93" i="21" s="1"/>
  <c r="D93" i="21" s="1"/>
  <c r="W88" i="20"/>
  <c r="V88" i="20"/>
  <c r="AB71" i="20"/>
  <c r="AE71" i="20" s="1"/>
  <c r="R18" i="20" s="1"/>
  <c r="V93" i="20"/>
  <c r="W93" i="20"/>
  <c r="V96" i="20"/>
  <c r="W96" i="20"/>
  <c r="AB74" i="20"/>
  <c r="AE74" i="20" s="1"/>
  <c r="R21" i="20" s="1"/>
  <c r="W92" i="20"/>
  <c r="V92" i="20"/>
  <c r="AD16" i="20"/>
  <c r="L15" i="21"/>
  <c r="C88" i="21" s="1"/>
  <c r="D88" i="21" s="1"/>
  <c r="AD8" i="20"/>
  <c r="L7" i="21"/>
  <c r="C80" i="21" s="1"/>
  <c r="D80" i="21" s="1"/>
  <c r="AD13" i="20"/>
  <c r="L12" i="21"/>
  <c r="C85" i="21" s="1"/>
  <c r="D85" i="21" s="1"/>
  <c r="V91" i="20"/>
  <c r="W91" i="20"/>
  <c r="AB69" i="20"/>
  <c r="AE69" i="20" s="1"/>
  <c r="R16" i="20" s="1"/>
  <c r="W85" i="20"/>
  <c r="AB63" i="20"/>
  <c r="AE63" i="20" s="1"/>
  <c r="R10" i="20" s="1"/>
  <c r="V85" i="20"/>
  <c r="W90" i="20"/>
  <c r="V90" i="20"/>
  <c r="AB68" i="20"/>
  <c r="AE68" i="20" s="1"/>
  <c r="R15" i="20" s="1"/>
  <c r="V89" i="20"/>
  <c r="W89" i="20"/>
  <c r="AB67" i="20"/>
  <c r="AE67" i="20" s="1"/>
  <c r="R14" i="20" s="1"/>
  <c r="V86" i="20"/>
  <c r="W86" i="20"/>
  <c r="B92" i="21"/>
  <c r="R19" i="21"/>
  <c r="M42" i="21" s="1"/>
  <c r="AD23" i="20"/>
  <c r="L22" i="21"/>
  <c r="C95" i="21" s="1"/>
  <c r="D95" i="21" s="1"/>
  <c r="AD7" i="20"/>
  <c r="L6" i="21"/>
  <c r="C79" i="21" s="1"/>
  <c r="D79" i="21" s="1"/>
  <c r="AD10" i="20"/>
  <c r="L9" i="21"/>
  <c r="C82" i="21" s="1"/>
  <c r="D82" i="21" s="1"/>
  <c r="B90" i="21"/>
  <c r="R17" i="21"/>
  <c r="M40" i="21" s="1"/>
  <c r="U108" i="20" l="1"/>
  <c r="V108" i="20" s="1"/>
  <c r="P9" i="20" s="1"/>
  <c r="K8" i="21" s="1"/>
  <c r="C132" i="21" s="1"/>
  <c r="D132" i="21" s="1"/>
  <c r="U112" i="20"/>
  <c r="V112" i="20" s="1"/>
  <c r="P13" i="20" s="1"/>
  <c r="AC13" i="20" s="1"/>
  <c r="U122" i="20"/>
  <c r="V122" i="20" s="1"/>
  <c r="P23" i="20" s="1"/>
  <c r="AC23" i="20" s="1"/>
  <c r="U120" i="20"/>
  <c r="V120" i="20" s="1"/>
  <c r="P21" i="20" s="1"/>
  <c r="F90" i="21"/>
  <c r="F92" i="21"/>
  <c r="F86" i="21"/>
  <c r="AD22" i="20"/>
  <c r="B81" i="21"/>
  <c r="U118" i="20"/>
  <c r="V118" i="20" s="1"/>
  <c r="P19" i="20" s="1"/>
  <c r="U19" i="20" s="1"/>
  <c r="U109" i="20"/>
  <c r="V109" i="20" s="1"/>
  <c r="P10" i="20" s="1"/>
  <c r="K9" i="21" s="1"/>
  <c r="C133" i="21" s="1"/>
  <c r="D133" i="21" s="1"/>
  <c r="U106" i="20"/>
  <c r="V106" i="20" s="1"/>
  <c r="P7" i="20" s="1"/>
  <c r="K6" i="21" s="1"/>
  <c r="C130" i="21" s="1"/>
  <c r="D130" i="21" s="1"/>
  <c r="U117" i="20"/>
  <c r="V117" i="20" s="1"/>
  <c r="P18" i="20" s="1"/>
  <c r="U116" i="20"/>
  <c r="V116" i="20" s="1"/>
  <c r="P17" i="20" s="1"/>
  <c r="K16" i="21" s="1"/>
  <c r="C140" i="21" s="1"/>
  <c r="D140" i="21" s="1"/>
  <c r="U113" i="20"/>
  <c r="V113" i="20" s="1"/>
  <c r="P14" i="20" s="1"/>
  <c r="K13" i="21" s="1"/>
  <c r="C137" i="21" s="1"/>
  <c r="D137" i="21" s="1"/>
  <c r="V22" i="20"/>
  <c r="U119" i="20"/>
  <c r="V119" i="20" s="1"/>
  <c r="P20" i="20" s="1"/>
  <c r="U110" i="20"/>
  <c r="V110" i="20" s="1"/>
  <c r="P11" i="20" s="1"/>
  <c r="AC11" i="20" s="1"/>
  <c r="U114" i="20"/>
  <c r="V114" i="20" s="1"/>
  <c r="P15" i="20" s="1"/>
  <c r="AC15" i="20" s="1"/>
  <c r="U115" i="20"/>
  <c r="V115" i="20" s="1"/>
  <c r="P16" i="20" s="1"/>
  <c r="U121" i="20"/>
  <c r="V121" i="20" s="1"/>
  <c r="P22" i="20" s="1"/>
  <c r="U22" i="20" s="1"/>
  <c r="U105" i="20"/>
  <c r="U107" i="20"/>
  <c r="V107" i="20" s="1"/>
  <c r="P8" i="20" s="1"/>
  <c r="AC8" i="20" s="1"/>
  <c r="B91" i="21"/>
  <c r="R8" i="21"/>
  <c r="M31" i="21" s="1"/>
  <c r="R18" i="21"/>
  <c r="M41" i="21" s="1"/>
  <c r="AC69" i="20"/>
  <c r="V17" i="20"/>
  <c r="AC74" i="20"/>
  <c r="W120" i="20" s="1"/>
  <c r="AD17" i="20"/>
  <c r="AC71" i="20"/>
  <c r="W117" i="20" s="1"/>
  <c r="AC65" i="20"/>
  <c r="W111" i="20" s="1"/>
  <c r="AC63" i="20"/>
  <c r="W109" i="20" s="1"/>
  <c r="AC59" i="20"/>
  <c r="L16" i="21"/>
  <c r="C89" i="21" s="1"/>
  <c r="D89" i="21" s="1"/>
  <c r="AC73" i="20"/>
  <c r="W119" i="20" s="1"/>
  <c r="K12" i="21"/>
  <c r="C136" i="21" s="1"/>
  <c r="D136" i="21" s="1"/>
  <c r="U13" i="20"/>
  <c r="U11" i="20"/>
  <c r="AC17" i="20"/>
  <c r="B79" i="21"/>
  <c r="R6" i="21"/>
  <c r="M29" i="21" s="1"/>
  <c r="W105" i="20"/>
  <c r="R6" i="20"/>
  <c r="AE77" i="20"/>
  <c r="W112" i="20"/>
  <c r="J12" i="21"/>
  <c r="H12" i="21"/>
  <c r="S7" i="20"/>
  <c r="T7" i="20"/>
  <c r="V7" i="20"/>
  <c r="G6" i="21"/>
  <c r="H22" i="21"/>
  <c r="J22" i="21"/>
  <c r="B82" i="21"/>
  <c r="R9" i="21"/>
  <c r="M32" i="21" s="1"/>
  <c r="V105" i="20"/>
  <c r="V16" i="20"/>
  <c r="G15" i="21"/>
  <c r="S16" i="20"/>
  <c r="T16" i="20"/>
  <c r="AC61" i="20"/>
  <c r="B85" i="21"/>
  <c r="R12" i="21"/>
  <c r="M35" i="21" s="1"/>
  <c r="U21" i="20"/>
  <c r="V21" i="20"/>
  <c r="S21" i="20"/>
  <c r="G20" i="21"/>
  <c r="T21" i="20"/>
  <c r="B93" i="21"/>
  <c r="R20" i="21"/>
  <c r="M43" i="21" s="1"/>
  <c r="H21" i="21"/>
  <c r="J21" i="21"/>
  <c r="W122" i="20"/>
  <c r="V20" i="20"/>
  <c r="U20" i="20"/>
  <c r="S20" i="20"/>
  <c r="G19" i="21"/>
  <c r="T20" i="20"/>
  <c r="W116" i="20"/>
  <c r="W121" i="20"/>
  <c r="AC20" i="20"/>
  <c r="B80" i="21"/>
  <c r="R7" i="21"/>
  <c r="M30" i="21" s="1"/>
  <c r="V19" i="20"/>
  <c r="S19" i="20"/>
  <c r="G18" i="21"/>
  <c r="T19" i="20"/>
  <c r="K18" i="21"/>
  <c r="C142" i="21" s="1"/>
  <c r="D142" i="21" s="1"/>
  <c r="AC9" i="20"/>
  <c r="AC60" i="20"/>
  <c r="AC12" i="20"/>
  <c r="K11" i="21"/>
  <c r="C135" i="21" s="1"/>
  <c r="D135" i="21" s="1"/>
  <c r="V18" i="20"/>
  <c r="U18" i="20"/>
  <c r="G17" i="21"/>
  <c r="S18" i="20"/>
  <c r="T18" i="20"/>
  <c r="B87" i="21"/>
  <c r="R14" i="21"/>
  <c r="M37" i="21" s="1"/>
  <c r="V12" i="20"/>
  <c r="U12" i="20"/>
  <c r="G11" i="21"/>
  <c r="T12" i="20"/>
  <c r="S12" i="20"/>
  <c r="V99" i="20"/>
  <c r="W110" i="20"/>
  <c r="AD11" i="20"/>
  <c r="L10" i="21"/>
  <c r="C83" i="21" s="1"/>
  <c r="D83" i="21" s="1"/>
  <c r="J10" i="21"/>
  <c r="H10" i="21"/>
  <c r="B84" i="21"/>
  <c r="R11" i="21"/>
  <c r="M34" i="21" s="1"/>
  <c r="J16" i="21"/>
  <c r="H16" i="21"/>
  <c r="Q24" i="20"/>
  <c r="AD6" i="20"/>
  <c r="L5" i="21"/>
  <c r="C78" i="21" s="1"/>
  <c r="D78" i="21" s="1"/>
  <c r="V14" i="20"/>
  <c r="U14" i="20"/>
  <c r="S14" i="20"/>
  <c r="G13" i="21"/>
  <c r="T14" i="20"/>
  <c r="U8" i="20"/>
  <c r="G7" i="21"/>
  <c r="T8" i="20"/>
  <c r="V8" i="20"/>
  <c r="S8" i="20"/>
  <c r="K21" i="21"/>
  <c r="C145" i="21" s="1"/>
  <c r="D145" i="21" s="1"/>
  <c r="W115" i="20"/>
  <c r="AC21" i="20"/>
  <c r="K20" i="21"/>
  <c r="C144" i="21" s="1"/>
  <c r="D144" i="21" s="1"/>
  <c r="AC10" i="20"/>
  <c r="AC72" i="20"/>
  <c r="B95" i="21"/>
  <c r="R22" i="21"/>
  <c r="M45" i="21" s="1"/>
  <c r="F95" i="21" s="1"/>
  <c r="V15" i="20"/>
  <c r="S15" i="20"/>
  <c r="T15" i="20"/>
  <c r="G14" i="21"/>
  <c r="V10" i="20"/>
  <c r="T10" i="20"/>
  <c r="S10" i="20"/>
  <c r="G9" i="21"/>
  <c r="AC18" i="20"/>
  <c r="AC14" i="20"/>
  <c r="AC68" i="20"/>
  <c r="B88" i="21"/>
  <c r="R15" i="21"/>
  <c r="M38" i="21" s="1"/>
  <c r="T9" i="20"/>
  <c r="V9" i="20"/>
  <c r="U9" i="20"/>
  <c r="S9" i="20"/>
  <c r="G8" i="21"/>
  <c r="AC62" i="20"/>
  <c r="AC67" i="20"/>
  <c r="B94" i="21"/>
  <c r="R21" i="21"/>
  <c r="M44" i="21" s="1"/>
  <c r="T168" i="20"/>
  <c r="U23" i="20"/>
  <c r="AC19" i="20" l="1"/>
  <c r="K22" i="21"/>
  <c r="C146" i="21" s="1"/>
  <c r="D146" i="21" s="1"/>
  <c r="U17" i="20"/>
  <c r="K10" i="21"/>
  <c r="C134" i="21" s="1"/>
  <c r="D134" i="21" s="1"/>
  <c r="U10" i="20"/>
  <c r="U15" i="20"/>
  <c r="F93" i="21"/>
  <c r="F81" i="21"/>
  <c r="F88" i="21"/>
  <c r="F84" i="21"/>
  <c r="F80" i="21"/>
  <c r="F94" i="21"/>
  <c r="F87" i="21"/>
  <c r="F79" i="21"/>
  <c r="F85" i="21"/>
  <c r="F82" i="21"/>
  <c r="R16" i="21"/>
  <c r="M39" i="21" s="1"/>
  <c r="F91" i="21"/>
  <c r="AC7" i="20"/>
  <c r="U7" i="20"/>
  <c r="K17" i="21"/>
  <c r="C141" i="21" s="1"/>
  <c r="D141" i="21" s="1"/>
  <c r="K19" i="21"/>
  <c r="C143" i="21" s="1"/>
  <c r="D143" i="21" s="1"/>
  <c r="AC16" i="20"/>
  <c r="AC22" i="20"/>
  <c r="U16" i="20"/>
  <c r="K14" i="21"/>
  <c r="C138" i="21" s="1"/>
  <c r="D138" i="21" s="1"/>
  <c r="K7" i="21"/>
  <c r="C131" i="21" s="1"/>
  <c r="D131" i="21" s="1"/>
  <c r="U123" i="20"/>
  <c r="K15" i="21"/>
  <c r="C139" i="21" s="1"/>
  <c r="D139" i="21" s="1"/>
  <c r="B89" i="21"/>
  <c r="AD25" i="20"/>
  <c r="AK27" i="20" s="1"/>
  <c r="J8" i="21"/>
  <c r="H8" i="21"/>
  <c r="H13" i="21"/>
  <c r="J13" i="21"/>
  <c r="H19" i="21"/>
  <c r="J19" i="21"/>
  <c r="W114" i="20"/>
  <c r="B141" i="21"/>
  <c r="H14" i="21"/>
  <c r="J14" i="21"/>
  <c r="B144" i="21"/>
  <c r="Q20" i="21"/>
  <c r="L43" i="21" s="1"/>
  <c r="W106" i="20"/>
  <c r="B142" i="21"/>
  <c r="Q18" i="21"/>
  <c r="L41" i="21" s="1"/>
  <c r="H18" i="21"/>
  <c r="J18" i="21"/>
  <c r="B146" i="21"/>
  <c r="Q22" i="21"/>
  <c r="L45" i="21" s="1"/>
  <c r="J20" i="21"/>
  <c r="H20" i="21"/>
  <c r="W107" i="20"/>
  <c r="B140" i="21"/>
  <c r="Q16" i="21"/>
  <c r="L39" i="21" s="1"/>
  <c r="Q10" i="21"/>
  <c r="L33" i="21" s="1"/>
  <c r="B134" i="21"/>
  <c r="Q12" i="21"/>
  <c r="L35" i="21" s="1"/>
  <c r="B136" i="21"/>
  <c r="Q6" i="21"/>
  <c r="L29" i="21" s="1"/>
  <c r="B130" i="21"/>
  <c r="B83" i="21"/>
  <c r="R10" i="21"/>
  <c r="M33" i="21" s="1"/>
  <c r="H11" i="21"/>
  <c r="J11" i="21"/>
  <c r="J15" i="21"/>
  <c r="H15" i="21"/>
  <c r="H6" i="21"/>
  <c r="J6" i="21"/>
  <c r="W113" i="20"/>
  <c r="B137" i="21"/>
  <c r="Q13" i="21"/>
  <c r="L36" i="21" s="1"/>
  <c r="W118" i="20"/>
  <c r="B133" i="21"/>
  <c r="Q9" i="21"/>
  <c r="L32" i="21" s="1"/>
  <c r="Q21" i="21"/>
  <c r="L44" i="21" s="1"/>
  <c r="B145" i="21"/>
  <c r="B135" i="21"/>
  <c r="Q11" i="21"/>
  <c r="L34" i="21" s="1"/>
  <c r="B132" i="21"/>
  <c r="Q8" i="21"/>
  <c r="L31" i="21" s="1"/>
  <c r="V123" i="20"/>
  <c r="P6" i="20"/>
  <c r="U6" i="20" s="1"/>
  <c r="V6" i="20"/>
  <c r="R24" i="20"/>
  <c r="T6" i="20"/>
  <c r="S6" i="20"/>
  <c r="G5" i="21"/>
  <c r="H9" i="21"/>
  <c r="J9" i="21"/>
  <c r="H7" i="21"/>
  <c r="J7" i="21"/>
  <c r="L23" i="21"/>
  <c r="R5" i="21"/>
  <c r="M28" i="21" s="1"/>
  <c r="S31" i="21" s="1"/>
  <c r="B78" i="21"/>
  <c r="W108" i="20"/>
  <c r="H17" i="21"/>
  <c r="J17" i="21"/>
  <c r="B131" i="21" l="1"/>
  <c r="Q17" i="21"/>
  <c r="L40" i="21" s="1"/>
  <c r="F141" i="21" s="1"/>
  <c r="F136" i="21"/>
  <c r="F146" i="21"/>
  <c r="F142" i="21"/>
  <c r="S32" i="21"/>
  <c r="S44" i="21"/>
  <c r="S34" i="21"/>
  <c r="S45" i="21"/>
  <c r="F78" i="21"/>
  <c r="S28" i="21"/>
  <c r="S40" i="21"/>
  <c r="S36" i="21"/>
  <c r="S42" i="21"/>
  <c r="F132" i="21"/>
  <c r="S29" i="21"/>
  <c r="F145" i="21"/>
  <c r="F137" i="21"/>
  <c r="F130" i="21"/>
  <c r="F134" i="21"/>
  <c r="S41" i="21"/>
  <c r="S35" i="21"/>
  <c r="S30" i="21"/>
  <c r="S38" i="21"/>
  <c r="S43" i="21"/>
  <c r="F135" i="21"/>
  <c r="F133" i="21"/>
  <c r="S33" i="21"/>
  <c r="F83" i="21"/>
  <c r="F140" i="21"/>
  <c r="F144" i="21"/>
  <c r="F89" i="21"/>
  <c r="S39" i="21"/>
  <c r="S37" i="21"/>
  <c r="B138" i="21"/>
  <c r="B143" i="21"/>
  <c r="Q15" i="21"/>
  <c r="L38" i="21" s="1"/>
  <c r="B139" i="21"/>
  <c r="Q19" i="21"/>
  <c r="L42" i="21" s="1"/>
  <c r="Q7" i="21"/>
  <c r="L30" i="21" s="1"/>
  <c r="Q14" i="21"/>
  <c r="L37" i="21" s="1"/>
  <c r="B96" i="21"/>
  <c r="C96" i="21"/>
  <c r="S26" i="20"/>
  <c r="S27" i="20" s="1"/>
  <c r="S24" i="20"/>
  <c r="K5" i="21"/>
  <c r="C129" i="21" s="1"/>
  <c r="D129" i="21" s="1"/>
  <c r="AC6" i="20"/>
  <c r="AC25" i="20" s="1"/>
  <c r="AJ27" i="20" s="1"/>
  <c r="P24" i="20"/>
  <c r="U24" i="20"/>
  <c r="U26" i="20"/>
  <c r="U27" i="20" s="1"/>
  <c r="T26" i="20"/>
  <c r="T27" i="20" s="1"/>
  <c r="T24" i="20"/>
  <c r="V24" i="20"/>
  <c r="V26" i="20"/>
  <c r="V27" i="20" s="1"/>
  <c r="R23" i="21"/>
  <c r="F96" i="21"/>
  <c r="H5" i="21"/>
  <c r="J5" i="21"/>
  <c r="G23" i="21"/>
  <c r="F131" i="21" l="1"/>
  <c r="F143" i="21"/>
  <c r="F138" i="21"/>
  <c r="F139" i="21"/>
  <c r="K23" i="21"/>
  <c r="Q5" i="21"/>
  <c r="L28" i="21" s="1"/>
  <c r="R38" i="21" s="1"/>
  <c r="B129" i="21"/>
  <c r="B147" i="21" s="1"/>
  <c r="R42" i="21" l="1"/>
  <c r="R28" i="21"/>
  <c r="F129" i="21"/>
  <c r="R35" i="21"/>
  <c r="R41" i="21"/>
  <c r="R36" i="21"/>
  <c r="R33" i="21"/>
  <c r="R32" i="21"/>
  <c r="R39" i="21"/>
  <c r="R40" i="21"/>
  <c r="R45" i="21"/>
  <c r="R44" i="21"/>
  <c r="R29" i="21"/>
  <c r="R31" i="21"/>
  <c r="R34" i="21"/>
  <c r="R43" i="21"/>
  <c r="R37" i="21"/>
  <c r="R30" i="21"/>
  <c r="C147" i="21"/>
  <c r="Q23" i="21"/>
  <c r="F147" i="21"/>
  <c r="B52" i="26" a="1"/>
  <c r="S52" i="26" s="1"/>
  <c r="S53" i="26" s="1"/>
  <c r="S55" i="26" s="1"/>
  <c r="AG50" i="26"/>
  <c r="AG51" i="26" s="1"/>
  <c r="Y51" i="26"/>
  <c r="S94" i="26" l="1"/>
  <c r="S82" i="26"/>
  <c r="S91" i="26"/>
  <c r="S86" i="26"/>
  <c r="S89" i="26"/>
  <c r="S95" i="26"/>
  <c r="S85" i="26"/>
  <c r="S84" i="26"/>
  <c r="S93" i="26"/>
  <c r="S97" i="26"/>
  <c r="S90" i="26"/>
  <c r="S87" i="26"/>
  <c r="S92" i="26"/>
  <c r="S96" i="26"/>
  <c r="S98" i="26"/>
  <c r="S81" i="26"/>
  <c r="BA6" i="26" s="1"/>
  <c r="S88" i="26"/>
  <c r="S83" i="26"/>
  <c r="B52" i="26"/>
  <c r="K52" i="26"/>
  <c r="D52" i="26"/>
  <c r="H52" i="26"/>
  <c r="L52" i="26"/>
  <c r="P52" i="26"/>
  <c r="I52" i="26"/>
  <c r="M52" i="26"/>
  <c r="Q52" i="26"/>
  <c r="E52" i="26"/>
  <c r="F52" i="26"/>
  <c r="N52" i="26"/>
  <c r="R52" i="26"/>
  <c r="J52" i="26"/>
  <c r="G52" i="26"/>
  <c r="O52" i="26"/>
  <c r="C52" i="26"/>
  <c r="AH50" i="26"/>
  <c r="AH51" i="26" s="1"/>
  <c r="S99" i="26"/>
  <c r="BA23" i="26" l="1"/>
  <c r="S111" i="26"/>
  <c r="S133" i="26" s="1"/>
  <c r="BA12" i="26"/>
  <c r="S108" i="26"/>
  <c r="S130" i="26" s="1"/>
  <c r="BA9" i="26"/>
  <c r="S110" i="26"/>
  <c r="S132" i="26" s="1"/>
  <c r="BA11" i="26"/>
  <c r="S114" i="26"/>
  <c r="S136" i="26" s="1"/>
  <c r="BA15" i="26"/>
  <c r="S109" i="26"/>
  <c r="S131" i="26" s="1"/>
  <c r="BA10" i="26"/>
  <c r="S115" i="26"/>
  <c r="S137" i="26" s="1"/>
  <c r="BA16" i="26"/>
  <c r="S107" i="26"/>
  <c r="S129" i="26" s="1"/>
  <c r="BA8" i="26"/>
  <c r="S120" i="26"/>
  <c r="S142" i="26" s="1"/>
  <c r="BA21" i="26"/>
  <c r="S121" i="26"/>
  <c r="S143" i="26" s="1"/>
  <c r="BA22" i="26"/>
  <c r="S119" i="26"/>
  <c r="S141" i="26" s="1"/>
  <c r="BA20" i="26"/>
  <c r="S106" i="26"/>
  <c r="S128" i="26" s="1"/>
  <c r="BA7" i="26"/>
  <c r="S112" i="26"/>
  <c r="S134" i="26" s="1"/>
  <c r="BA13" i="26"/>
  <c r="S116" i="26"/>
  <c r="S138" i="26" s="1"/>
  <c r="BA17" i="26"/>
  <c r="S117" i="26"/>
  <c r="S139" i="26" s="1"/>
  <c r="BA18" i="26"/>
  <c r="S113" i="26"/>
  <c r="S135" i="26" s="1"/>
  <c r="BA14" i="26"/>
  <c r="S118" i="26"/>
  <c r="S140" i="26" s="1"/>
  <c r="BA19" i="26"/>
  <c r="P53" i="26"/>
  <c r="P55" i="26" s="1"/>
  <c r="P99" i="26" s="1"/>
  <c r="S101" i="26"/>
  <c r="S100" i="26"/>
  <c r="S105" i="26"/>
  <c r="S122" i="26"/>
  <c r="E53" i="26"/>
  <c r="E55" i="26" s="1"/>
  <c r="E99" i="26" s="1"/>
  <c r="C53" i="26"/>
  <c r="C55" i="26" s="1"/>
  <c r="C99" i="26" s="1"/>
  <c r="R53" i="26"/>
  <c r="R55" i="26" s="1"/>
  <c r="Q53" i="26"/>
  <c r="Q55" i="26" s="1"/>
  <c r="Q99" i="26" s="1"/>
  <c r="L53" i="26"/>
  <c r="L55" i="26" s="1"/>
  <c r="L99" i="26"/>
  <c r="B53" i="26"/>
  <c r="O53" i="26"/>
  <c r="O55" i="26" s="1"/>
  <c r="O99" i="26" s="1"/>
  <c r="N53" i="26"/>
  <c r="N55" i="26" s="1"/>
  <c r="M53" i="26"/>
  <c r="M55" i="26" s="1"/>
  <c r="M99" i="26" s="1"/>
  <c r="H53" i="26"/>
  <c r="H55" i="26" s="1"/>
  <c r="H99" i="26" s="1"/>
  <c r="J53" i="26"/>
  <c r="J55" i="26" s="1"/>
  <c r="J99" i="26" s="1"/>
  <c r="K53" i="26"/>
  <c r="K55" i="26" s="1"/>
  <c r="G53" i="26"/>
  <c r="G55" i="26" s="1"/>
  <c r="G99" i="26" s="1"/>
  <c r="F53" i="26"/>
  <c r="F55" i="26" s="1"/>
  <c r="F99" i="26" s="1"/>
  <c r="I53" i="26"/>
  <c r="I55" i="26" s="1"/>
  <c r="I99" i="26"/>
  <c r="D53" i="26"/>
  <c r="D55" i="26" s="1"/>
  <c r="D99" i="26" s="1"/>
  <c r="R87" i="26" l="1"/>
  <c r="R89" i="26"/>
  <c r="R88" i="26"/>
  <c r="R93" i="26"/>
  <c r="R98" i="26"/>
  <c r="R81" i="26"/>
  <c r="AZ6" i="26" s="1"/>
  <c r="R96" i="26"/>
  <c r="R82" i="26"/>
  <c r="R94" i="26"/>
  <c r="R84" i="26"/>
  <c r="R86" i="26"/>
  <c r="R95" i="26"/>
  <c r="R97" i="26"/>
  <c r="R91" i="26"/>
  <c r="R90" i="26"/>
  <c r="R92" i="26"/>
  <c r="R83" i="26"/>
  <c r="R85" i="26"/>
  <c r="G86" i="26"/>
  <c r="G96" i="26"/>
  <c r="G82" i="26"/>
  <c r="G94" i="26"/>
  <c r="G84" i="26"/>
  <c r="G81" i="26"/>
  <c r="AO6" i="26" s="1"/>
  <c r="G89" i="26"/>
  <c r="G98" i="26"/>
  <c r="G95" i="26"/>
  <c r="G87" i="26"/>
  <c r="G91" i="26"/>
  <c r="G83" i="26"/>
  <c r="G93" i="26"/>
  <c r="G85" i="26"/>
  <c r="G92" i="26"/>
  <c r="G90" i="26"/>
  <c r="G97" i="26"/>
  <c r="G88" i="26"/>
  <c r="J84" i="26"/>
  <c r="J86" i="26"/>
  <c r="J88" i="26"/>
  <c r="J91" i="26"/>
  <c r="J93" i="26"/>
  <c r="J95" i="26"/>
  <c r="J97" i="26"/>
  <c r="J83" i="26"/>
  <c r="J90" i="26"/>
  <c r="J81" i="26"/>
  <c r="J85" i="26"/>
  <c r="J87" i="26"/>
  <c r="J89" i="26"/>
  <c r="J92" i="26"/>
  <c r="J94" i="26"/>
  <c r="J96" i="26"/>
  <c r="J98" i="26"/>
  <c r="J82" i="26"/>
  <c r="M81" i="26"/>
  <c r="AU6" i="26" s="1"/>
  <c r="M96" i="26"/>
  <c r="M82" i="26"/>
  <c r="M94" i="26"/>
  <c r="M88" i="26"/>
  <c r="M95" i="26"/>
  <c r="M91" i="26"/>
  <c r="M89" i="26"/>
  <c r="M92" i="26"/>
  <c r="M83" i="26"/>
  <c r="M87" i="26"/>
  <c r="M98" i="26"/>
  <c r="M90" i="26"/>
  <c r="M85" i="26"/>
  <c r="M97" i="26"/>
  <c r="M93" i="26"/>
  <c r="M86" i="26"/>
  <c r="M84" i="26"/>
  <c r="O87" i="26"/>
  <c r="O89" i="26"/>
  <c r="O88" i="26"/>
  <c r="O93" i="26"/>
  <c r="O81" i="26"/>
  <c r="AW6" i="26" s="1"/>
  <c r="O94" i="26"/>
  <c r="O84" i="26"/>
  <c r="O85" i="26"/>
  <c r="O82" i="26"/>
  <c r="O86" i="26"/>
  <c r="O97" i="26"/>
  <c r="O96" i="26"/>
  <c r="O95" i="26"/>
  <c r="O91" i="26"/>
  <c r="O98" i="26"/>
  <c r="O92" i="26"/>
  <c r="O83" i="26"/>
  <c r="O90" i="26"/>
  <c r="L96" i="26"/>
  <c r="L82" i="26"/>
  <c r="L94" i="26"/>
  <c r="L84" i="26"/>
  <c r="L87" i="26"/>
  <c r="L89" i="26"/>
  <c r="L88" i="26"/>
  <c r="L93" i="26"/>
  <c r="L98" i="26"/>
  <c r="L81" i="26"/>
  <c r="AT6" i="26" s="1"/>
  <c r="L83" i="26"/>
  <c r="L90" i="26"/>
  <c r="L85" i="26"/>
  <c r="L92" i="26"/>
  <c r="L91" i="26"/>
  <c r="L86" i="26"/>
  <c r="L97" i="26"/>
  <c r="L95" i="26"/>
  <c r="R99" i="26"/>
  <c r="E85" i="26"/>
  <c r="E87" i="26"/>
  <c r="E89" i="26"/>
  <c r="E92" i="26"/>
  <c r="E94" i="26"/>
  <c r="E96" i="26"/>
  <c r="E98" i="26"/>
  <c r="E81" i="26"/>
  <c r="E82" i="26"/>
  <c r="E84" i="26"/>
  <c r="E86" i="26"/>
  <c r="E88" i="26"/>
  <c r="E91" i="26"/>
  <c r="E93" i="26"/>
  <c r="E95" i="26"/>
  <c r="E97" i="26"/>
  <c r="E90" i="26"/>
  <c r="E83" i="26"/>
  <c r="I81" i="26"/>
  <c r="AQ6" i="26" s="1"/>
  <c r="I87" i="26"/>
  <c r="I89" i="26"/>
  <c r="I88" i="26"/>
  <c r="I93" i="26"/>
  <c r="I82" i="26"/>
  <c r="I90" i="26"/>
  <c r="I85" i="26"/>
  <c r="I92" i="26"/>
  <c r="I96" i="26"/>
  <c r="I98" i="26"/>
  <c r="I86" i="26"/>
  <c r="I97" i="26"/>
  <c r="I84" i="26"/>
  <c r="I95" i="26"/>
  <c r="I94" i="26"/>
  <c r="I91" i="26"/>
  <c r="I83" i="26"/>
  <c r="K85" i="26"/>
  <c r="K87" i="26"/>
  <c r="K92" i="26"/>
  <c r="K94" i="26"/>
  <c r="K96" i="26"/>
  <c r="K98" i="26"/>
  <c r="K82" i="26"/>
  <c r="K89" i="26"/>
  <c r="K84" i="26"/>
  <c r="K86" i="26"/>
  <c r="K88" i="26"/>
  <c r="K91" i="26"/>
  <c r="K93" i="26"/>
  <c r="K95" i="26"/>
  <c r="K97" i="26"/>
  <c r="K81" i="26"/>
  <c r="K90" i="26"/>
  <c r="K83" i="26"/>
  <c r="N87" i="26"/>
  <c r="N89" i="26"/>
  <c r="N88" i="26"/>
  <c r="N93" i="26"/>
  <c r="N98" i="26"/>
  <c r="N90" i="26"/>
  <c r="N81" i="26"/>
  <c r="AV6" i="26" s="1"/>
  <c r="N96" i="26"/>
  <c r="N82" i="26"/>
  <c r="N94" i="26"/>
  <c r="N84" i="26"/>
  <c r="N86" i="26"/>
  <c r="N97" i="26"/>
  <c r="N95" i="26"/>
  <c r="N91" i="26"/>
  <c r="N92" i="26"/>
  <c r="N83" i="26"/>
  <c r="N85" i="26"/>
  <c r="B55" i="26"/>
  <c r="AA33" i="26" a="1"/>
  <c r="S144" i="26"/>
  <c r="D87" i="26"/>
  <c r="D89" i="26"/>
  <c r="D88" i="26"/>
  <c r="D93" i="26"/>
  <c r="D96" i="26"/>
  <c r="D85" i="26"/>
  <c r="D92" i="26"/>
  <c r="D81" i="26"/>
  <c r="AL6" i="26" s="1"/>
  <c r="D84" i="26"/>
  <c r="D90" i="26"/>
  <c r="D97" i="26"/>
  <c r="D94" i="26"/>
  <c r="D86" i="26"/>
  <c r="D95" i="26"/>
  <c r="D82" i="26"/>
  <c r="D83" i="26"/>
  <c r="D98" i="26"/>
  <c r="D91" i="26"/>
  <c r="F96" i="26"/>
  <c r="F82" i="26"/>
  <c r="F94" i="26"/>
  <c r="F84" i="26"/>
  <c r="F81" i="26"/>
  <c r="AN6" i="26" s="1"/>
  <c r="F87" i="26"/>
  <c r="F89" i="26"/>
  <c r="F88" i="26"/>
  <c r="F93" i="26"/>
  <c r="F98" i="26"/>
  <c r="F91" i="26"/>
  <c r="F83" i="26"/>
  <c r="F85" i="26"/>
  <c r="F92" i="26"/>
  <c r="F90" i="26"/>
  <c r="F97" i="26"/>
  <c r="F86" i="26"/>
  <c r="F95" i="26"/>
  <c r="K99" i="26"/>
  <c r="H87" i="26"/>
  <c r="H89" i="26"/>
  <c r="H88" i="26"/>
  <c r="H93" i="26"/>
  <c r="H98" i="26"/>
  <c r="H90" i="26"/>
  <c r="H96" i="26"/>
  <c r="H82" i="26"/>
  <c r="H94" i="26"/>
  <c r="H84" i="26"/>
  <c r="H86" i="26"/>
  <c r="H97" i="26"/>
  <c r="H81" i="26"/>
  <c r="AP6" i="26" s="1"/>
  <c r="H95" i="26"/>
  <c r="H91" i="26"/>
  <c r="H83" i="26"/>
  <c r="H85" i="26"/>
  <c r="H92" i="26"/>
  <c r="N99" i="26"/>
  <c r="Q81" i="26"/>
  <c r="Q96" i="26"/>
  <c r="Q120" i="26" s="1"/>
  <c r="Q82" i="26"/>
  <c r="Q106" i="26" s="1"/>
  <c r="Q128" i="26" s="1"/>
  <c r="Q94" i="26"/>
  <c r="Q118" i="26" s="1"/>
  <c r="Q140" i="26" s="1"/>
  <c r="Q93" i="26"/>
  <c r="Q117" i="26" s="1"/>
  <c r="Q139" i="26" s="1"/>
  <c r="Q98" i="26"/>
  <c r="Q122" i="26" s="1"/>
  <c r="Q144" i="26" s="1"/>
  <c r="Q91" i="26"/>
  <c r="Q115" i="26" s="1"/>
  <c r="Q137" i="26" s="1"/>
  <c r="Q88" i="26"/>
  <c r="Q112" i="26" s="1"/>
  <c r="Q134" i="26" s="1"/>
  <c r="Q84" i="26"/>
  <c r="Q108" i="26" s="1"/>
  <c r="Q130" i="26" s="1"/>
  <c r="Q90" i="26"/>
  <c r="Q114" i="26" s="1"/>
  <c r="Q136" i="26" s="1"/>
  <c r="Q92" i="26"/>
  <c r="Q116" i="26" s="1"/>
  <c r="Q138" i="26" s="1"/>
  <c r="Q83" i="26"/>
  <c r="Q107" i="26" s="1"/>
  <c r="Q129" i="26" s="1"/>
  <c r="Q89" i="26"/>
  <c r="Q113" i="26" s="1"/>
  <c r="Q135" i="26" s="1"/>
  <c r="Q85" i="26"/>
  <c r="Q109" i="26" s="1"/>
  <c r="Q131" i="26" s="1"/>
  <c r="Q87" i="26"/>
  <c r="Q111" i="26" s="1"/>
  <c r="Q133" i="26" s="1"/>
  <c r="Q97" i="26"/>
  <c r="Q121" i="26" s="1"/>
  <c r="Q143" i="26" s="1"/>
  <c r="Q86" i="26"/>
  <c r="Q110" i="26" s="1"/>
  <c r="Q132" i="26" s="1"/>
  <c r="Q95" i="26"/>
  <c r="Q119" i="26" s="1"/>
  <c r="Q141" i="26" s="1"/>
  <c r="C87" i="26"/>
  <c r="C89" i="26"/>
  <c r="C88" i="26"/>
  <c r="C93" i="26"/>
  <c r="C98" i="26"/>
  <c r="C90" i="26"/>
  <c r="C81" i="26"/>
  <c r="AK6" i="26" s="1"/>
  <c r="C96" i="26"/>
  <c r="C82" i="26"/>
  <c r="C94" i="26"/>
  <c r="C84" i="26"/>
  <c r="C97" i="26"/>
  <c r="C86" i="26"/>
  <c r="C95" i="26"/>
  <c r="C91" i="26"/>
  <c r="C85" i="26"/>
  <c r="C92" i="26"/>
  <c r="C83" i="26"/>
  <c r="S127" i="26"/>
  <c r="S123" i="26"/>
  <c r="P96" i="26"/>
  <c r="P120" i="26" s="1"/>
  <c r="P142" i="26" s="1"/>
  <c r="P82" i="26"/>
  <c r="P106" i="26" s="1"/>
  <c r="P128" i="26" s="1"/>
  <c r="P94" i="26"/>
  <c r="P118" i="26" s="1"/>
  <c r="P140" i="26" s="1"/>
  <c r="P84" i="26"/>
  <c r="P108" i="26" s="1"/>
  <c r="P130" i="26" s="1"/>
  <c r="P87" i="26"/>
  <c r="P111" i="26" s="1"/>
  <c r="P133" i="26" s="1"/>
  <c r="P89" i="26"/>
  <c r="P113" i="26" s="1"/>
  <c r="P135" i="26" s="1"/>
  <c r="P88" i="26"/>
  <c r="P112" i="26" s="1"/>
  <c r="P134" i="26" s="1"/>
  <c r="P93" i="26"/>
  <c r="P117" i="26" s="1"/>
  <c r="P139" i="26" s="1"/>
  <c r="P98" i="26"/>
  <c r="P122" i="26" s="1"/>
  <c r="P144" i="26" s="1"/>
  <c r="P90" i="26"/>
  <c r="P114" i="26" s="1"/>
  <c r="P136" i="26" s="1"/>
  <c r="P92" i="26"/>
  <c r="P116" i="26" s="1"/>
  <c r="P138" i="26" s="1"/>
  <c r="P83" i="26"/>
  <c r="P107" i="26" s="1"/>
  <c r="P129" i="26" s="1"/>
  <c r="P81" i="26"/>
  <c r="P95" i="26"/>
  <c r="P119" i="26" s="1"/>
  <c r="P85" i="26"/>
  <c r="P109" i="26" s="1"/>
  <c r="P131" i="26" s="1"/>
  <c r="P86" i="26"/>
  <c r="P110" i="26" s="1"/>
  <c r="P132" i="26" s="1"/>
  <c r="P97" i="26"/>
  <c r="P121" i="26" s="1"/>
  <c r="P143" i="26" s="1"/>
  <c r="P91" i="26"/>
  <c r="P115" i="26" s="1"/>
  <c r="P137" i="26" s="1"/>
  <c r="C107" i="26" l="1"/>
  <c r="C129" i="26" s="1"/>
  <c r="AK8" i="26"/>
  <c r="C119" i="26"/>
  <c r="C141" i="26" s="1"/>
  <c r="AK20" i="26"/>
  <c r="C118" i="26"/>
  <c r="C140" i="26" s="1"/>
  <c r="AK19" i="26"/>
  <c r="C114" i="26"/>
  <c r="C136" i="26" s="1"/>
  <c r="AK15" i="26"/>
  <c r="C113" i="26"/>
  <c r="C135" i="26" s="1"/>
  <c r="AK14" i="26"/>
  <c r="H115" i="26"/>
  <c r="H137" i="26" s="1"/>
  <c r="AP16" i="26"/>
  <c r="H110" i="26"/>
  <c r="H132" i="26" s="1"/>
  <c r="AP11" i="26"/>
  <c r="H120" i="26"/>
  <c r="H142" i="26" s="1"/>
  <c r="AP21" i="26"/>
  <c r="H112" i="26"/>
  <c r="H134" i="26" s="1"/>
  <c r="AP13" i="26"/>
  <c r="F119" i="26"/>
  <c r="F141" i="26" s="1"/>
  <c r="AN20" i="26"/>
  <c r="F116" i="26"/>
  <c r="F138" i="26" s="1"/>
  <c r="AN17" i="26"/>
  <c r="F122" i="26"/>
  <c r="F144" i="26" s="1"/>
  <c r="AN23" i="26"/>
  <c r="F111" i="26"/>
  <c r="F133" i="26" s="1"/>
  <c r="AN12" i="26"/>
  <c r="F106" i="26"/>
  <c r="F128" i="26" s="1"/>
  <c r="AN7" i="26"/>
  <c r="D107" i="26"/>
  <c r="AL8" i="26"/>
  <c r="D118" i="26"/>
  <c r="D140" i="26" s="1"/>
  <c r="AL19" i="26"/>
  <c r="D117" i="26"/>
  <c r="D139" i="26" s="1"/>
  <c r="AL18" i="26"/>
  <c r="N107" i="26"/>
  <c r="N129" i="26" s="1"/>
  <c r="AV8" i="26"/>
  <c r="N121" i="26"/>
  <c r="N143" i="26" s="1"/>
  <c r="AV22" i="26"/>
  <c r="N106" i="26"/>
  <c r="N128" i="26" s="1"/>
  <c r="AV7" i="26"/>
  <c r="N122" i="26"/>
  <c r="N144" i="26" s="1"/>
  <c r="AV23" i="26"/>
  <c r="N111" i="26"/>
  <c r="N133" i="26" s="1"/>
  <c r="AV12" i="26"/>
  <c r="I115" i="26"/>
  <c r="I137" i="26" s="1"/>
  <c r="AQ16" i="26"/>
  <c r="I121" i="26"/>
  <c r="I143" i="26" s="1"/>
  <c r="AQ22" i="26"/>
  <c r="I116" i="26"/>
  <c r="I138" i="26" s="1"/>
  <c r="AQ17" i="26"/>
  <c r="I117" i="26"/>
  <c r="I139" i="26" s="1"/>
  <c r="AQ18" i="26"/>
  <c r="L119" i="26"/>
  <c r="L141" i="26" s="1"/>
  <c r="AT20" i="26"/>
  <c r="L116" i="26"/>
  <c r="L138" i="26" s="1"/>
  <c r="AT17" i="26"/>
  <c r="L113" i="26"/>
  <c r="L135" i="26" s="1"/>
  <c r="AT14" i="26"/>
  <c r="L106" i="26"/>
  <c r="L128" i="26" s="1"/>
  <c r="AT7" i="26"/>
  <c r="O116" i="26"/>
  <c r="O138" i="26" s="1"/>
  <c r="AW17" i="26"/>
  <c r="O120" i="26"/>
  <c r="O142" i="26" s="1"/>
  <c r="AW21" i="26"/>
  <c r="O109" i="26"/>
  <c r="O131" i="26" s="1"/>
  <c r="AW10" i="26"/>
  <c r="O117" i="26"/>
  <c r="O139" i="26" s="1"/>
  <c r="AW18" i="26"/>
  <c r="M108" i="26"/>
  <c r="M130" i="26" s="1"/>
  <c r="AU9" i="26"/>
  <c r="M109" i="26"/>
  <c r="M131" i="26" s="1"/>
  <c r="AU10" i="26"/>
  <c r="M107" i="26"/>
  <c r="M129" i="26" s="1"/>
  <c r="AU8" i="26"/>
  <c r="M119" i="26"/>
  <c r="M141" i="26" s="1"/>
  <c r="AU20" i="26"/>
  <c r="M120" i="26"/>
  <c r="M142" i="26" s="1"/>
  <c r="AU21" i="26"/>
  <c r="G112" i="26"/>
  <c r="G134" i="26" s="1"/>
  <c r="AO13" i="26"/>
  <c r="G109" i="26"/>
  <c r="G131" i="26" s="1"/>
  <c r="AO10" i="26"/>
  <c r="G111" i="26"/>
  <c r="G133" i="26" s="1"/>
  <c r="AO12" i="26"/>
  <c r="G120" i="26"/>
  <c r="G142" i="26" s="1"/>
  <c r="AO21" i="26"/>
  <c r="R116" i="26"/>
  <c r="R138" i="26" s="1"/>
  <c r="AZ17" i="26"/>
  <c r="R119" i="26"/>
  <c r="R141" i="26" s="1"/>
  <c r="AZ20" i="26"/>
  <c r="R106" i="26"/>
  <c r="R128" i="26" s="1"/>
  <c r="AZ7" i="26"/>
  <c r="R117" i="26"/>
  <c r="R139" i="26" s="1"/>
  <c r="AZ18" i="26"/>
  <c r="C116" i="26"/>
  <c r="C138" i="26" s="1"/>
  <c r="AK17" i="26"/>
  <c r="C110" i="26"/>
  <c r="C132" i="26" s="1"/>
  <c r="AK11" i="26"/>
  <c r="C122" i="26"/>
  <c r="C144" i="26" s="1"/>
  <c r="AK23" i="26"/>
  <c r="C111" i="26"/>
  <c r="C133" i="26" s="1"/>
  <c r="AK12" i="26"/>
  <c r="H116" i="26"/>
  <c r="H138" i="26" s="1"/>
  <c r="AP17" i="26"/>
  <c r="H119" i="26"/>
  <c r="H141" i="26" s="1"/>
  <c r="AP20" i="26"/>
  <c r="H108" i="26"/>
  <c r="H130" i="26" s="1"/>
  <c r="AP9" i="26"/>
  <c r="H114" i="26"/>
  <c r="H136" i="26" s="1"/>
  <c r="AP15" i="26"/>
  <c r="H113" i="26"/>
  <c r="H135" i="26" s="1"/>
  <c r="AP14" i="26"/>
  <c r="F110" i="26"/>
  <c r="F132" i="26" s="1"/>
  <c r="AN11" i="26"/>
  <c r="F109" i="26"/>
  <c r="F131" i="26" s="1"/>
  <c r="AN10" i="26"/>
  <c r="F117" i="26"/>
  <c r="F139" i="26" s="1"/>
  <c r="AN18" i="26"/>
  <c r="F120" i="26"/>
  <c r="F142" i="26" s="1"/>
  <c r="AN21" i="26"/>
  <c r="D106" i="26"/>
  <c r="D128" i="26" s="1"/>
  <c r="AL7" i="26"/>
  <c r="D121" i="26"/>
  <c r="D143" i="26" s="1"/>
  <c r="AL22" i="26"/>
  <c r="D116" i="26"/>
  <c r="D138" i="26" s="1"/>
  <c r="AL17" i="26"/>
  <c r="D112" i="26"/>
  <c r="D134" i="26" s="1"/>
  <c r="AL13" i="26"/>
  <c r="N116" i="26"/>
  <c r="N138" i="26" s="1"/>
  <c r="AV17" i="26"/>
  <c r="N110" i="26"/>
  <c r="N132" i="26" s="1"/>
  <c r="AV11" i="26"/>
  <c r="N120" i="26"/>
  <c r="N142" i="26" s="1"/>
  <c r="AV21" i="26"/>
  <c r="AV18" i="26"/>
  <c r="I118" i="26"/>
  <c r="I140" i="26" s="1"/>
  <c r="AQ19" i="26"/>
  <c r="I110" i="26"/>
  <c r="I132" i="26" s="1"/>
  <c r="AQ11" i="26"/>
  <c r="I109" i="26"/>
  <c r="I131" i="26" s="1"/>
  <c r="AQ10" i="26"/>
  <c r="I112" i="26"/>
  <c r="I134" i="26" s="1"/>
  <c r="AQ13" i="26"/>
  <c r="L121" i="26"/>
  <c r="L143" i="26" s="1"/>
  <c r="AT22" i="26"/>
  <c r="L109" i="26"/>
  <c r="L131" i="26" s="1"/>
  <c r="AT10" i="26"/>
  <c r="L122" i="26"/>
  <c r="L144" i="26" s="1"/>
  <c r="AT23" i="26"/>
  <c r="L111" i="26"/>
  <c r="L133" i="26" s="1"/>
  <c r="AT12" i="26"/>
  <c r="L120" i="26"/>
  <c r="L142" i="26" s="1"/>
  <c r="AT21" i="26"/>
  <c r="O122" i="26"/>
  <c r="O144" i="26" s="1"/>
  <c r="AW23" i="26"/>
  <c r="O121" i="26"/>
  <c r="O143" i="26" s="1"/>
  <c r="AW22" i="26"/>
  <c r="O108" i="26"/>
  <c r="O130" i="26" s="1"/>
  <c r="AW9" i="26"/>
  <c r="O112" i="26"/>
  <c r="O134" i="26" s="1"/>
  <c r="AW13" i="26"/>
  <c r="M110" i="26"/>
  <c r="M132" i="26" s="1"/>
  <c r="AU11" i="26"/>
  <c r="M114" i="26"/>
  <c r="M136" i="26" s="1"/>
  <c r="AU15" i="26"/>
  <c r="M116" i="26"/>
  <c r="AU17" i="26"/>
  <c r="M112" i="26"/>
  <c r="M134" i="26" s="1"/>
  <c r="AU13" i="26"/>
  <c r="G121" i="26"/>
  <c r="G143" i="26" s="1"/>
  <c r="AO22" i="26"/>
  <c r="G117" i="26"/>
  <c r="G139" i="26" s="1"/>
  <c r="AO18" i="26"/>
  <c r="G119" i="26"/>
  <c r="G141" i="26" s="1"/>
  <c r="AO20" i="26"/>
  <c r="G108" i="26"/>
  <c r="G130" i="26" s="1"/>
  <c r="AO9" i="26"/>
  <c r="G110" i="26"/>
  <c r="AO11" i="26"/>
  <c r="R114" i="26"/>
  <c r="R136" i="26" s="1"/>
  <c r="AZ15" i="26"/>
  <c r="R110" i="26"/>
  <c r="R132" i="26" s="1"/>
  <c r="AZ11" i="26"/>
  <c r="R120" i="26"/>
  <c r="R142" i="26" s="1"/>
  <c r="AZ21" i="26"/>
  <c r="R112" i="26"/>
  <c r="R134" i="26" s="1"/>
  <c r="AZ13" i="26"/>
  <c r="C109" i="26"/>
  <c r="C131" i="26" s="1"/>
  <c r="AK10" i="26"/>
  <c r="C121" i="26"/>
  <c r="C143" i="26" s="1"/>
  <c r="AK22" i="26"/>
  <c r="C120" i="26"/>
  <c r="C142" i="26" s="1"/>
  <c r="AK21" i="26"/>
  <c r="C117" i="26"/>
  <c r="C139" i="26" s="1"/>
  <c r="AK18" i="26"/>
  <c r="H109" i="26"/>
  <c r="H131" i="26" s="1"/>
  <c r="AP10" i="26"/>
  <c r="H118" i="26"/>
  <c r="H140" i="26" s="1"/>
  <c r="AP19" i="26"/>
  <c r="H122" i="26"/>
  <c r="H144" i="26" s="1"/>
  <c r="AP23" i="26"/>
  <c r="H111" i="26"/>
  <c r="AP12" i="26"/>
  <c r="F121" i="26"/>
  <c r="F143" i="26" s="1"/>
  <c r="AN22" i="26"/>
  <c r="F107" i="26"/>
  <c r="F129" i="26" s="1"/>
  <c r="AN8" i="26"/>
  <c r="F112" i="26"/>
  <c r="F134" i="26" s="1"/>
  <c r="AN13" i="26"/>
  <c r="F108" i="26"/>
  <c r="F130" i="26" s="1"/>
  <c r="AN9" i="26"/>
  <c r="D115" i="26"/>
  <c r="D137" i="26" s="1"/>
  <c r="AL16" i="26"/>
  <c r="D119" i="26"/>
  <c r="D141" i="26" s="1"/>
  <c r="AL20" i="26"/>
  <c r="D114" i="26"/>
  <c r="D136" i="26" s="1"/>
  <c r="AL15" i="26"/>
  <c r="D109" i="26"/>
  <c r="D131" i="26" s="1"/>
  <c r="AL10" i="26"/>
  <c r="D113" i="26"/>
  <c r="D135" i="26" s="1"/>
  <c r="AL14" i="26"/>
  <c r="N115" i="26"/>
  <c r="N137" i="26" s="1"/>
  <c r="AV16" i="26"/>
  <c r="N108" i="26"/>
  <c r="N130" i="26" s="1"/>
  <c r="AV9" i="26"/>
  <c r="N112" i="26"/>
  <c r="N134" i="26" s="1"/>
  <c r="AV13" i="26"/>
  <c r="I119" i="26"/>
  <c r="I141" i="26" s="1"/>
  <c r="AQ20" i="26"/>
  <c r="I122" i="26"/>
  <c r="I144" i="26" s="1"/>
  <c r="AQ23" i="26"/>
  <c r="I114" i="26"/>
  <c r="I136" i="26" s="1"/>
  <c r="AQ15" i="26"/>
  <c r="I113" i="26"/>
  <c r="I135" i="26" s="1"/>
  <c r="AQ14" i="26"/>
  <c r="L110" i="26"/>
  <c r="L132" i="26" s="1"/>
  <c r="AT11" i="26"/>
  <c r="L114" i="26"/>
  <c r="L136" i="26" s="1"/>
  <c r="AT15" i="26"/>
  <c r="L117" i="26"/>
  <c r="L139" i="26" s="1"/>
  <c r="AT18" i="26"/>
  <c r="L108" i="26"/>
  <c r="L130" i="26" s="1"/>
  <c r="AT9" i="26"/>
  <c r="O114" i="26"/>
  <c r="O136" i="26" s="1"/>
  <c r="AW15" i="26"/>
  <c r="O115" i="26"/>
  <c r="O137" i="26" s="1"/>
  <c r="AW16" i="26"/>
  <c r="O110" i="26"/>
  <c r="O132" i="26" s="1"/>
  <c r="AW11" i="26"/>
  <c r="O118" i="26"/>
  <c r="AW19" i="26"/>
  <c r="O113" i="26"/>
  <c r="O135" i="26" s="1"/>
  <c r="AW14" i="26"/>
  <c r="M117" i="26"/>
  <c r="M139" i="26" s="1"/>
  <c r="AU18" i="26"/>
  <c r="M122" i="26"/>
  <c r="M144" i="26" s="1"/>
  <c r="AU23" i="26"/>
  <c r="M113" i="26"/>
  <c r="M135" i="26" s="1"/>
  <c r="AU14" i="26"/>
  <c r="M118" i="26"/>
  <c r="M140" i="26" s="1"/>
  <c r="AU19" i="26"/>
  <c r="G114" i="26"/>
  <c r="G136" i="26" s="1"/>
  <c r="AO15" i="26"/>
  <c r="G107" i="26"/>
  <c r="G129" i="26" s="1"/>
  <c r="AO8" i="26"/>
  <c r="G122" i="26"/>
  <c r="G144" i="26" s="1"/>
  <c r="AO23" i="26"/>
  <c r="G118" i="26"/>
  <c r="G140" i="26" s="1"/>
  <c r="AO19" i="26"/>
  <c r="R109" i="26"/>
  <c r="R131" i="26" s="1"/>
  <c r="AZ10" i="26"/>
  <c r="R115" i="26"/>
  <c r="R137" i="26" s="1"/>
  <c r="AZ16" i="26"/>
  <c r="R108" i="26"/>
  <c r="R130" i="26" s="1"/>
  <c r="AZ9" i="26"/>
  <c r="R113" i="26"/>
  <c r="R135" i="26" s="1"/>
  <c r="AZ14" i="26"/>
  <c r="C106" i="26"/>
  <c r="C128" i="26" s="1"/>
  <c r="AK7" i="26"/>
  <c r="C115" i="26"/>
  <c r="C137" i="26" s="1"/>
  <c r="AK16" i="26"/>
  <c r="C108" i="26"/>
  <c r="C130" i="26" s="1"/>
  <c r="AK9" i="26"/>
  <c r="C112" i="26"/>
  <c r="C134" i="26" s="1"/>
  <c r="AK13" i="26"/>
  <c r="H107" i="26"/>
  <c r="H129" i="26" s="1"/>
  <c r="AP8" i="26"/>
  <c r="H121" i="26"/>
  <c r="H143" i="26" s="1"/>
  <c r="AP22" i="26"/>
  <c r="H106" i="26"/>
  <c r="H128" i="26" s="1"/>
  <c r="AP7" i="26"/>
  <c r="H117" i="26"/>
  <c r="H139" i="26" s="1"/>
  <c r="AP18" i="26"/>
  <c r="F114" i="26"/>
  <c r="F136" i="26" s="1"/>
  <c r="AN15" i="26"/>
  <c r="F115" i="26"/>
  <c r="F137" i="26" s="1"/>
  <c r="AN16" i="26"/>
  <c r="F113" i="26"/>
  <c r="F135" i="26" s="1"/>
  <c r="AN14" i="26"/>
  <c r="F118" i="26"/>
  <c r="F140" i="26" s="1"/>
  <c r="AN19" i="26"/>
  <c r="D122" i="26"/>
  <c r="D144" i="26" s="1"/>
  <c r="AL23" i="26"/>
  <c r="D110" i="26"/>
  <c r="D132" i="26" s="1"/>
  <c r="AL11" i="26"/>
  <c r="D108" i="26"/>
  <c r="D130" i="26" s="1"/>
  <c r="AL9" i="26"/>
  <c r="D120" i="26"/>
  <c r="D142" i="26" s="1"/>
  <c r="AL21" i="26"/>
  <c r="D111" i="26"/>
  <c r="D133" i="26" s="1"/>
  <c r="AL12" i="26"/>
  <c r="N109" i="26"/>
  <c r="N131" i="26" s="1"/>
  <c r="AV10" i="26"/>
  <c r="N119" i="26"/>
  <c r="N141" i="26" s="1"/>
  <c r="AV20" i="26"/>
  <c r="N118" i="26"/>
  <c r="N140" i="26" s="1"/>
  <c r="AV19" i="26"/>
  <c r="N114" i="26"/>
  <c r="N136" i="26" s="1"/>
  <c r="AV15" i="26"/>
  <c r="N113" i="26"/>
  <c r="N135" i="26" s="1"/>
  <c r="AV14" i="26"/>
  <c r="I107" i="26"/>
  <c r="I129" i="26" s="1"/>
  <c r="AQ8" i="26"/>
  <c r="I108" i="26"/>
  <c r="I130" i="26" s="1"/>
  <c r="AQ9" i="26"/>
  <c r="I120" i="26"/>
  <c r="I142" i="26" s="1"/>
  <c r="AQ21" i="26"/>
  <c r="I106" i="26"/>
  <c r="I128" i="26" s="1"/>
  <c r="AQ7" i="26"/>
  <c r="I111" i="26"/>
  <c r="I133" i="26" s="1"/>
  <c r="AQ12" i="26"/>
  <c r="L115" i="26"/>
  <c r="L137" i="26" s="1"/>
  <c r="AT16" i="26"/>
  <c r="L107" i="26"/>
  <c r="L129" i="26" s="1"/>
  <c r="AT8" i="26"/>
  <c r="L112" i="26"/>
  <c r="L134" i="26" s="1"/>
  <c r="AT13" i="26"/>
  <c r="L118" i="26"/>
  <c r="L140" i="26" s="1"/>
  <c r="AT19" i="26"/>
  <c r="O107" i="26"/>
  <c r="O129" i="26" s="1"/>
  <c r="AW8" i="26"/>
  <c r="O119" i="26"/>
  <c r="O141" i="26" s="1"/>
  <c r="AW20" i="26"/>
  <c r="O106" i="26"/>
  <c r="O128" i="26" s="1"/>
  <c r="AW7" i="26"/>
  <c r="O111" i="26"/>
  <c r="O133" i="26" s="1"/>
  <c r="AW12" i="26"/>
  <c r="M121" i="26"/>
  <c r="M143" i="26" s="1"/>
  <c r="AU22" i="26"/>
  <c r="M111" i="26"/>
  <c r="M133" i="26" s="1"/>
  <c r="AU12" i="26"/>
  <c r="M115" i="26"/>
  <c r="M137" i="26" s="1"/>
  <c r="AU16" i="26"/>
  <c r="M106" i="26"/>
  <c r="M128" i="26" s="1"/>
  <c r="AU7" i="26"/>
  <c r="G116" i="26"/>
  <c r="G138" i="26" s="1"/>
  <c r="AO17" i="26"/>
  <c r="G115" i="26"/>
  <c r="G137" i="26" s="1"/>
  <c r="AO16" i="26"/>
  <c r="G113" i="26"/>
  <c r="G135" i="26" s="1"/>
  <c r="AO14" i="26"/>
  <c r="G106" i="26"/>
  <c r="G128" i="26" s="1"/>
  <c r="AO7" i="26"/>
  <c r="R107" i="26"/>
  <c r="R129" i="26" s="1"/>
  <c r="AZ8" i="26"/>
  <c r="AZ22" i="26"/>
  <c r="R118" i="26"/>
  <c r="R140" i="26" s="1"/>
  <c r="AZ19" i="26"/>
  <c r="R122" i="26"/>
  <c r="R144" i="26" s="1"/>
  <c r="AZ23" i="26"/>
  <c r="R111" i="26"/>
  <c r="R133" i="26" s="1"/>
  <c r="AZ12" i="26"/>
  <c r="P105" i="26"/>
  <c r="P100" i="26"/>
  <c r="P101" i="26"/>
  <c r="F105" i="26"/>
  <c r="F101" i="26"/>
  <c r="F100" i="26"/>
  <c r="AS22" i="26"/>
  <c r="K121" i="26"/>
  <c r="K143" i="26" s="1"/>
  <c r="AS7" i="26"/>
  <c r="K106" i="26"/>
  <c r="K128" i="26" s="1"/>
  <c r="I105" i="26"/>
  <c r="I100" i="26"/>
  <c r="I101" i="26"/>
  <c r="AR12" i="26"/>
  <c r="J111" i="26"/>
  <c r="J133" i="26" s="1"/>
  <c r="AR8" i="26"/>
  <c r="J107" i="26"/>
  <c r="J129" i="26" s="1"/>
  <c r="AR16" i="26"/>
  <c r="J115" i="26"/>
  <c r="J137" i="26" s="1"/>
  <c r="G105" i="26"/>
  <c r="G100" i="26"/>
  <c r="G101" i="26"/>
  <c r="Q142" i="26"/>
  <c r="H105" i="26"/>
  <c r="H100" i="26"/>
  <c r="H101" i="26"/>
  <c r="H133" i="26"/>
  <c r="AA35" i="26"/>
  <c r="AA39" i="26"/>
  <c r="AA43" i="26"/>
  <c r="AA47" i="26"/>
  <c r="AA36" i="26"/>
  <c r="AA40" i="26"/>
  <c r="AA44" i="26"/>
  <c r="AA48" i="26"/>
  <c r="AA33" i="26"/>
  <c r="AA37" i="26"/>
  <c r="AA41" i="26"/>
  <c r="AA45" i="26"/>
  <c r="AA49" i="26"/>
  <c r="AA34" i="26"/>
  <c r="AA38" i="26"/>
  <c r="AA50" i="26"/>
  <c r="AA42" i="26"/>
  <c r="AA46" i="26"/>
  <c r="N117" i="26"/>
  <c r="AS8" i="26"/>
  <c r="K107" i="26"/>
  <c r="K129" i="26" s="1"/>
  <c r="AS20" i="26"/>
  <c r="K119" i="26"/>
  <c r="K141" i="26" s="1"/>
  <c r="AS11" i="26"/>
  <c r="K110" i="26"/>
  <c r="K132" i="26" s="1"/>
  <c r="AS23" i="26"/>
  <c r="K122" i="26"/>
  <c r="K144" i="26" s="1"/>
  <c r="AS12" i="26"/>
  <c r="K111" i="26"/>
  <c r="K133" i="26" s="1"/>
  <c r="AM8" i="26"/>
  <c r="E107" i="26"/>
  <c r="E129" i="26" s="1"/>
  <c r="AM18" i="26"/>
  <c r="E117" i="26"/>
  <c r="E139" i="26" s="1"/>
  <c r="AM9" i="26"/>
  <c r="E108" i="26"/>
  <c r="AM21" i="26"/>
  <c r="E120" i="26"/>
  <c r="E142" i="26" s="1"/>
  <c r="AM12" i="26"/>
  <c r="E111" i="26"/>
  <c r="E133" i="26" s="1"/>
  <c r="M138" i="26"/>
  <c r="M105" i="26"/>
  <c r="M100" i="26"/>
  <c r="M101" i="26"/>
  <c r="AR19" i="26"/>
  <c r="J118" i="26"/>
  <c r="J140" i="26" s="1"/>
  <c r="AR10" i="26"/>
  <c r="J109" i="26"/>
  <c r="J131" i="26" s="1"/>
  <c r="AR22" i="26"/>
  <c r="J121" i="26"/>
  <c r="J143" i="26" s="1"/>
  <c r="AR13" i="26"/>
  <c r="J112" i="26"/>
  <c r="J134" i="26" s="1"/>
  <c r="G132" i="26"/>
  <c r="AM20" i="26"/>
  <c r="E119" i="26"/>
  <c r="E141" i="26" s="1"/>
  <c r="AM23" i="26"/>
  <c r="E122" i="26"/>
  <c r="E144" i="26" s="1"/>
  <c r="AM14" i="26"/>
  <c r="E113" i="26"/>
  <c r="E135" i="26" s="1"/>
  <c r="C105" i="26"/>
  <c r="C101" i="26"/>
  <c r="C100" i="26"/>
  <c r="Q105" i="26"/>
  <c r="Q101" i="26"/>
  <c r="Q100" i="26"/>
  <c r="B96" i="26"/>
  <c r="AJ21" i="26" s="1"/>
  <c r="B82" i="26"/>
  <c r="AJ7" i="26" s="1"/>
  <c r="B94" i="26"/>
  <c r="AJ19" i="26" s="1"/>
  <c r="B84" i="26"/>
  <c r="AJ9" i="26" s="1"/>
  <c r="B81" i="26"/>
  <c r="B87" i="26"/>
  <c r="AJ12" i="26" s="1"/>
  <c r="B90" i="26"/>
  <c r="AJ15" i="26" s="1"/>
  <c r="B86" i="26"/>
  <c r="AJ11" i="26" s="1"/>
  <c r="B95" i="26"/>
  <c r="AJ20" i="26" s="1"/>
  <c r="B93" i="26"/>
  <c r="AJ18" i="26" s="1"/>
  <c r="B91" i="26"/>
  <c r="AJ16" i="26" s="1"/>
  <c r="B88" i="26"/>
  <c r="AJ13" i="26" s="1"/>
  <c r="B98" i="26"/>
  <c r="AJ23" i="26" s="1"/>
  <c r="B85" i="26"/>
  <c r="AJ10" i="26" s="1"/>
  <c r="B92" i="26"/>
  <c r="AJ17" i="26" s="1"/>
  <c r="B83" i="26"/>
  <c r="AJ8" i="26" s="1"/>
  <c r="B89" i="26"/>
  <c r="AJ14" i="26" s="1"/>
  <c r="B97" i="26"/>
  <c r="AJ22" i="26" s="1"/>
  <c r="AB33" i="26" a="1"/>
  <c r="B99" i="26"/>
  <c r="T81" i="26" s="1" a="1"/>
  <c r="N105" i="26"/>
  <c r="N100" i="26"/>
  <c r="N101" i="26"/>
  <c r="AS15" i="26"/>
  <c r="K114" i="26"/>
  <c r="K117" i="26"/>
  <c r="K139" i="26" s="1"/>
  <c r="AS18" i="26"/>
  <c r="AS9" i="26"/>
  <c r="K108" i="26"/>
  <c r="K130" i="26" s="1"/>
  <c r="AS21" i="26"/>
  <c r="K120" i="26"/>
  <c r="K142" i="26" s="1"/>
  <c r="AS10" i="26"/>
  <c r="K109" i="26"/>
  <c r="K131" i="26" s="1"/>
  <c r="AM15" i="26"/>
  <c r="E114" i="26"/>
  <c r="E136" i="26" s="1"/>
  <c r="E115" i="26"/>
  <c r="E137" i="26" s="1"/>
  <c r="AM16" i="26"/>
  <c r="AM7" i="26"/>
  <c r="E106" i="26"/>
  <c r="E128" i="26" s="1"/>
  <c r="AM19" i="26"/>
  <c r="E118" i="26"/>
  <c r="E140" i="26" s="1"/>
  <c r="AM10" i="26"/>
  <c r="E109" i="26"/>
  <c r="E131" i="26" s="1"/>
  <c r="O140" i="26"/>
  <c r="AR7" i="26"/>
  <c r="J106" i="26"/>
  <c r="J128" i="26" s="1"/>
  <c r="AR17" i="26"/>
  <c r="J116" i="26"/>
  <c r="J138" i="26" s="1"/>
  <c r="J105" i="26"/>
  <c r="AR6" i="26"/>
  <c r="J100" i="26"/>
  <c r="J101" i="26"/>
  <c r="AR20" i="26"/>
  <c r="J119" i="26"/>
  <c r="J141" i="26" s="1"/>
  <c r="AR11" i="26"/>
  <c r="J110" i="26"/>
  <c r="J132" i="26" s="1"/>
  <c r="R105" i="26"/>
  <c r="R100" i="26"/>
  <c r="R101" i="26"/>
  <c r="K112" i="26"/>
  <c r="K134" i="26" s="1"/>
  <c r="AS13" i="26"/>
  <c r="AS17" i="26"/>
  <c r="K116" i="26"/>
  <c r="K138" i="26" s="1"/>
  <c r="AM11" i="26"/>
  <c r="E110" i="26"/>
  <c r="E132" i="26" s="1"/>
  <c r="L105" i="26"/>
  <c r="L100" i="26"/>
  <c r="L101" i="26"/>
  <c r="J120" i="26"/>
  <c r="J142" i="26" s="1"/>
  <c r="AR21" i="26"/>
  <c r="P141" i="26"/>
  <c r="D129" i="26"/>
  <c r="D105" i="26"/>
  <c r="D100" i="26"/>
  <c r="D101" i="26"/>
  <c r="AS6" i="26"/>
  <c r="K105" i="26"/>
  <c r="K100" i="26"/>
  <c r="K101" i="26"/>
  <c r="AS16" i="26"/>
  <c r="K115" i="26"/>
  <c r="K137" i="26" s="1"/>
  <c r="AS14" i="26"/>
  <c r="K113" i="26"/>
  <c r="K135" i="26" s="1"/>
  <c r="AS19" i="26"/>
  <c r="K118" i="26"/>
  <c r="K140" i="26" s="1"/>
  <c r="AM22" i="26"/>
  <c r="E121" i="26"/>
  <c r="E143" i="26" s="1"/>
  <c r="AM13" i="26"/>
  <c r="E112" i="26"/>
  <c r="E134" i="26" s="1"/>
  <c r="E105" i="26"/>
  <c r="AM6" i="26"/>
  <c r="E100" i="26"/>
  <c r="E101" i="26"/>
  <c r="AM17" i="26"/>
  <c r="E116" i="26"/>
  <c r="E138" i="26" s="1"/>
  <c r="O105" i="26"/>
  <c r="O100" i="26"/>
  <c r="O101" i="26"/>
  <c r="AR23" i="26"/>
  <c r="J122" i="26"/>
  <c r="J144" i="26" s="1"/>
  <c r="AR14" i="26"/>
  <c r="J113" i="26"/>
  <c r="AR15" i="26"/>
  <c r="J114" i="26"/>
  <c r="J136" i="26" s="1"/>
  <c r="AR18" i="26"/>
  <c r="J117" i="26"/>
  <c r="J139" i="26" s="1"/>
  <c r="AR9" i="26"/>
  <c r="J108" i="26"/>
  <c r="J130" i="26" s="1"/>
  <c r="R121" i="26"/>
  <c r="AJ6" i="26" l="1"/>
  <c r="AH27" i="26" s="1"/>
  <c r="AM27" i="26" s="1"/>
  <c r="AN27" i="26" s="1"/>
  <c r="R127" i="26"/>
  <c r="R123" i="26"/>
  <c r="J123" i="26"/>
  <c r="J127" i="26"/>
  <c r="B121" i="26"/>
  <c r="Y97" i="26"/>
  <c r="AA75" i="26" s="1"/>
  <c r="B117" i="26"/>
  <c r="Y93" i="26"/>
  <c r="AA71" i="26" s="1"/>
  <c r="B106" i="26"/>
  <c r="Y82" i="26"/>
  <c r="AA60" i="26" s="1"/>
  <c r="N139" i="26"/>
  <c r="F123" i="26"/>
  <c r="F127" i="26"/>
  <c r="O127" i="26"/>
  <c r="O123" i="26"/>
  <c r="E123" i="26"/>
  <c r="E127" i="26"/>
  <c r="K136" i="26"/>
  <c r="N123" i="26"/>
  <c r="N127" i="26"/>
  <c r="B113" i="26"/>
  <c r="Y89" i="26"/>
  <c r="AA67" i="26" s="1"/>
  <c r="B122" i="26"/>
  <c r="Y98" i="26"/>
  <c r="AA76" i="26" s="1"/>
  <c r="B119" i="26"/>
  <c r="Y95" i="26"/>
  <c r="AA73" i="26" s="1"/>
  <c r="B105" i="26"/>
  <c r="B101" i="26"/>
  <c r="Y81" i="26"/>
  <c r="AA59" i="26" s="1"/>
  <c r="U101" i="26"/>
  <c r="W101" i="26" s="1"/>
  <c r="Y101" i="26" s="1"/>
  <c r="B100" i="26"/>
  <c r="U81" i="26" s="1" a="1"/>
  <c r="B120" i="26"/>
  <c r="Y96" i="26"/>
  <c r="AA74" i="26" s="1"/>
  <c r="I123" i="26"/>
  <c r="I127" i="26"/>
  <c r="B109" i="26"/>
  <c r="Y85" i="26"/>
  <c r="AA63" i="26" s="1"/>
  <c r="B111" i="26"/>
  <c r="Y87" i="26"/>
  <c r="AA65" i="26" s="1"/>
  <c r="Q123" i="26"/>
  <c r="Q127" i="26"/>
  <c r="G127" i="26"/>
  <c r="G123" i="26"/>
  <c r="K127" i="26"/>
  <c r="K123" i="26"/>
  <c r="D127" i="26"/>
  <c r="D123" i="26"/>
  <c r="T81" i="26"/>
  <c r="T82" i="26"/>
  <c r="T95" i="26"/>
  <c r="T88" i="26"/>
  <c r="T91" i="26"/>
  <c r="T94" i="26"/>
  <c r="T90" i="26"/>
  <c r="T87" i="26"/>
  <c r="T86" i="26"/>
  <c r="T89" i="26"/>
  <c r="T83" i="26"/>
  <c r="T85" i="26"/>
  <c r="T97" i="26"/>
  <c r="T98" i="26"/>
  <c r="T96" i="26"/>
  <c r="T92" i="26"/>
  <c r="T84" i="26"/>
  <c r="T93" i="26"/>
  <c r="B107" i="26"/>
  <c r="Y83" i="26"/>
  <c r="AA61" i="26" s="1"/>
  <c r="B112" i="26"/>
  <c r="Y88" i="26"/>
  <c r="AA66" i="26" s="1"/>
  <c r="B110" i="26"/>
  <c r="Y86" i="26"/>
  <c r="AA64" i="26" s="1"/>
  <c r="B108" i="26"/>
  <c r="Y84" i="26"/>
  <c r="AA62" i="26" s="1"/>
  <c r="E130" i="26"/>
  <c r="AA51" i="26"/>
  <c r="R143" i="26"/>
  <c r="J135" i="26"/>
  <c r="L127" i="26"/>
  <c r="L123" i="26"/>
  <c r="AB45" i="26"/>
  <c r="AB40" i="26"/>
  <c r="AB44" i="26"/>
  <c r="AB37" i="26"/>
  <c r="AB48" i="26"/>
  <c r="AB35" i="26"/>
  <c r="AB49" i="26"/>
  <c r="AB36" i="26"/>
  <c r="AB39" i="26"/>
  <c r="AB43" i="26"/>
  <c r="AB38" i="26"/>
  <c r="AB47" i="26"/>
  <c r="AB33" i="26"/>
  <c r="AB46" i="26"/>
  <c r="AB41" i="26"/>
  <c r="AB42" i="26"/>
  <c r="AB50" i="26"/>
  <c r="AB34" i="26"/>
  <c r="B116" i="26"/>
  <c r="Y92" i="26"/>
  <c r="AA70" i="26" s="1"/>
  <c r="B115" i="26"/>
  <c r="Y91" i="26"/>
  <c r="AA69" i="26" s="1"/>
  <c r="B114" i="26"/>
  <c r="Y90" i="26"/>
  <c r="AA68" i="26" s="1"/>
  <c r="B118" i="26"/>
  <c r="Y94" i="26"/>
  <c r="AA72" i="26" s="1"/>
  <c r="C127" i="26"/>
  <c r="C123" i="26"/>
  <c r="M123" i="26"/>
  <c r="M127" i="26"/>
  <c r="H123" i="26"/>
  <c r="H127" i="26"/>
  <c r="P127" i="26"/>
  <c r="P123" i="26"/>
  <c r="AL27" i="26" l="1"/>
  <c r="B132" i="26"/>
  <c r="T110" i="26"/>
  <c r="G155" i="26"/>
  <c r="T155" i="26" s="1"/>
  <c r="Q11" i="26" s="1"/>
  <c r="L10" i="13" s="1"/>
  <c r="B136" i="26"/>
  <c r="T114" i="26"/>
  <c r="B138" i="26"/>
  <c r="M161" i="26" s="1"/>
  <c r="T161" i="26" s="1"/>
  <c r="Q17" i="26" s="1"/>
  <c r="L16" i="13" s="1"/>
  <c r="T116" i="26"/>
  <c r="B141" i="26"/>
  <c r="P164" i="26" s="1"/>
  <c r="T164" i="26" s="1"/>
  <c r="Q20" i="26" s="1"/>
  <c r="L19" i="13" s="1"/>
  <c r="T119" i="26"/>
  <c r="B135" i="26"/>
  <c r="T113" i="26"/>
  <c r="B139" i="26"/>
  <c r="N162" i="26" s="1"/>
  <c r="T162" i="26" s="1"/>
  <c r="Q18" i="26" s="1"/>
  <c r="L17" i="13" s="1"/>
  <c r="T117" i="26"/>
  <c r="B129" i="26"/>
  <c r="D152" i="26" s="1"/>
  <c r="T152" i="26" s="1"/>
  <c r="Q8" i="26" s="1"/>
  <c r="L7" i="13" s="1"/>
  <c r="T107" i="26"/>
  <c r="B130" i="26"/>
  <c r="E153" i="26" s="1"/>
  <c r="T153" i="26" s="1"/>
  <c r="Q9" i="26" s="1"/>
  <c r="L8" i="13" s="1"/>
  <c r="T108" i="26"/>
  <c r="B134" i="26"/>
  <c r="I157" i="26" s="1"/>
  <c r="T157" i="26" s="1"/>
  <c r="Q13" i="26" s="1"/>
  <c r="L12" i="13" s="1"/>
  <c r="T112" i="26"/>
  <c r="K159" i="26"/>
  <c r="T159" i="26" s="1"/>
  <c r="Q15" i="26" s="1"/>
  <c r="L14" i="13" s="1"/>
  <c r="T109" i="26"/>
  <c r="B131" i="26"/>
  <c r="F154" i="26" s="1"/>
  <c r="T154" i="26" s="1"/>
  <c r="Q10" i="26" s="1"/>
  <c r="L9" i="13" s="1"/>
  <c r="B142" i="26"/>
  <c r="Q165" i="26" s="1"/>
  <c r="T165" i="26" s="1"/>
  <c r="Q21" i="26" s="1"/>
  <c r="L20" i="13" s="1"/>
  <c r="T120" i="26"/>
  <c r="B133" i="26"/>
  <c r="H156" i="26" s="1"/>
  <c r="T156" i="26" s="1"/>
  <c r="Q12" i="26" s="1"/>
  <c r="L11" i="13" s="1"/>
  <c r="T111" i="26"/>
  <c r="J158" i="26"/>
  <c r="T158" i="26" s="1"/>
  <c r="Q14" i="26" s="1"/>
  <c r="L13" i="13" s="1"/>
  <c r="T118" i="26"/>
  <c r="B140" i="26"/>
  <c r="O163" i="26" s="1"/>
  <c r="T163" i="26" s="1"/>
  <c r="Q19" i="26" s="1"/>
  <c r="L18" i="13" s="1"/>
  <c r="T115" i="26"/>
  <c r="B137" i="26"/>
  <c r="L160" i="26" s="1"/>
  <c r="T160" i="26" s="1"/>
  <c r="Q16" i="26" s="1"/>
  <c r="L15" i="13" s="1"/>
  <c r="U89" i="26"/>
  <c r="AB67" i="26" s="1"/>
  <c r="AE67" i="26" s="1"/>
  <c r="R14" i="26" s="1"/>
  <c r="G13" i="13" s="1"/>
  <c r="U94" i="26"/>
  <c r="AB72" i="26" s="1"/>
  <c r="AE72" i="26" s="1"/>
  <c r="R19" i="26" s="1"/>
  <c r="G18" i="13" s="1"/>
  <c r="U97" i="26"/>
  <c r="AB75" i="26" s="1"/>
  <c r="AE75" i="26" s="1"/>
  <c r="R22" i="26" s="1"/>
  <c r="G21" i="13" s="1"/>
  <c r="U95" i="26"/>
  <c r="AB73" i="26" s="1"/>
  <c r="AE73" i="26" s="1"/>
  <c r="R20" i="26" s="1"/>
  <c r="G19" i="13" s="1"/>
  <c r="U83" i="26"/>
  <c r="AB61" i="26" s="1"/>
  <c r="AE61" i="26" s="1"/>
  <c r="R8" i="26" s="1"/>
  <c r="G7" i="13" s="1"/>
  <c r="U86" i="26"/>
  <c r="AB64" i="26" s="1"/>
  <c r="AE64" i="26" s="1"/>
  <c r="R11" i="26" s="1"/>
  <c r="G10" i="13" s="1"/>
  <c r="U93" i="26"/>
  <c r="AB71" i="26" s="1"/>
  <c r="AE71" i="26" s="1"/>
  <c r="R18" i="26" s="1"/>
  <c r="G17" i="13" s="1"/>
  <c r="U88" i="26"/>
  <c r="AB66" i="26" s="1"/>
  <c r="AE66" i="26" s="1"/>
  <c r="R13" i="26" s="1"/>
  <c r="G12" i="13" s="1"/>
  <c r="U82" i="26"/>
  <c r="AB60" i="26" s="1"/>
  <c r="AE60" i="26" s="1"/>
  <c r="R7" i="26" s="1"/>
  <c r="G6" i="13" s="1"/>
  <c r="U92" i="26"/>
  <c r="AB70" i="26" s="1"/>
  <c r="AE70" i="26" s="1"/>
  <c r="R17" i="26" s="1"/>
  <c r="G16" i="13" s="1"/>
  <c r="U87" i="26"/>
  <c r="AB65" i="26" s="1"/>
  <c r="AE65" i="26" s="1"/>
  <c r="R12" i="26" s="1"/>
  <c r="G11" i="13" s="1"/>
  <c r="U91" i="26"/>
  <c r="AB69" i="26" s="1"/>
  <c r="AE69" i="26" s="1"/>
  <c r="R16" i="26" s="1"/>
  <c r="G15" i="13" s="1"/>
  <c r="U96" i="26"/>
  <c r="AB74" i="26" s="1"/>
  <c r="AE74" i="26" s="1"/>
  <c r="R21" i="26" s="1"/>
  <c r="G20" i="13" s="1"/>
  <c r="U84" i="26"/>
  <c r="AB62" i="26" s="1"/>
  <c r="AE62" i="26" s="1"/>
  <c r="R9" i="26" s="1"/>
  <c r="G8" i="13" s="1"/>
  <c r="U90" i="26"/>
  <c r="AB68" i="26" s="1"/>
  <c r="AE68" i="26" s="1"/>
  <c r="R15" i="26" s="1"/>
  <c r="G14" i="13" s="1"/>
  <c r="U98" i="26"/>
  <c r="AB76" i="26" s="1"/>
  <c r="AE76" i="26" s="1"/>
  <c r="R23" i="26" s="1"/>
  <c r="G22" i="13" s="1"/>
  <c r="U81" i="26"/>
  <c r="AB59" i="26" s="1"/>
  <c r="AC59" i="26" s="1"/>
  <c r="U85" i="26"/>
  <c r="AB63" i="26" s="1"/>
  <c r="AE63" i="26" s="1"/>
  <c r="R10" i="26" s="1"/>
  <c r="G9" i="13" s="1"/>
  <c r="B127" i="26"/>
  <c r="B123" i="26"/>
  <c r="U105" i="26" s="1" a="1"/>
  <c r="T123" i="26"/>
  <c r="T105" i="26"/>
  <c r="B144" i="26"/>
  <c r="S167" i="26" s="1"/>
  <c r="T167" i="26" s="1"/>
  <c r="Q23" i="26" s="1"/>
  <c r="L22" i="13" s="1"/>
  <c r="T122" i="26"/>
  <c r="B128" i="26"/>
  <c r="C151" i="26" s="1"/>
  <c r="T151" i="26" s="1"/>
  <c r="Q7" i="26" s="1"/>
  <c r="L6" i="13" s="1"/>
  <c r="T106" i="26"/>
  <c r="B143" i="26"/>
  <c r="R166" i="26" s="1"/>
  <c r="T166" i="26" s="1"/>
  <c r="Q22" i="26" s="1"/>
  <c r="L21" i="13" s="1"/>
  <c r="T121" i="26"/>
  <c r="H22" i="13" l="1"/>
  <c r="J22" i="13"/>
  <c r="J15" i="13"/>
  <c r="H15" i="13"/>
  <c r="H12" i="13"/>
  <c r="J12" i="13"/>
  <c r="H19" i="13"/>
  <c r="J19" i="13"/>
  <c r="B88" i="13"/>
  <c r="C88" i="13"/>
  <c r="D88" i="13" s="1"/>
  <c r="R15" i="13"/>
  <c r="M38" i="13" s="1"/>
  <c r="B86" i="13"/>
  <c r="C86" i="13"/>
  <c r="D86" i="13" s="1"/>
  <c r="R13" i="13"/>
  <c r="M36" i="13" s="1"/>
  <c r="B93" i="13"/>
  <c r="C93" i="13"/>
  <c r="D93" i="13" s="1"/>
  <c r="R20" i="13"/>
  <c r="M43" i="13" s="1"/>
  <c r="B83" i="13"/>
  <c r="C83" i="13"/>
  <c r="D83" i="13" s="1"/>
  <c r="R10" i="13"/>
  <c r="M33" i="13" s="1"/>
  <c r="B94" i="13"/>
  <c r="C94" i="13"/>
  <c r="D94" i="13" s="1"/>
  <c r="R21" i="13"/>
  <c r="M44" i="13" s="1"/>
  <c r="J11" i="13"/>
  <c r="H11" i="13"/>
  <c r="H21" i="13"/>
  <c r="J21" i="13"/>
  <c r="B82" i="13"/>
  <c r="C82" i="13"/>
  <c r="D82" i="13" s="1"/>
  <c r="R9" i="13"/>
  <c r="M32" i="13" s="1"/>
  <c r="B85" i="13"/>
  <c r="C85" i="13"/>
  <c r="D85" i="13" s="1"/>
  <c r="R12" i="13"/>
  <c r="M35" i="13" s="1"/>
  <c r="B80" i="13"/>
  <c r="C80" i="13"/>
  <c r="D80" i="13" s="1"/>
  <c r="R7" i="13"/>
  <c r="M30" i="13" s="1"/>
  <c r="B89" i="13"/>
  <c r="C89" i="13"/>
  <c r="D89" i="13" s="1"/>
  <c r="R16" i="13"/>
  <c r="M39" i="13" s="1"/>
  <c r="B95" i="13"/>
  <c r="C95" i="13"/>
  <c r="D95" i="13" s="1"/>
  <c r="R22" i="13"/>
  <c r="M45" i="13" s="1"/>
  <c r="H14" i="13"/>
  <c r="J14" i="13"/>
  <c r="H17" i="13"/>
  <c r="J17" i="13"/>
  <c r="J9" i="13"/>
  <c r="H9" i="13"/>
  <c r="H8" i="13"/>
  <c r="J8" i="13"/>
  <c r="H16" i="13"/>
  <c r="J16" i="13"/>
  <c r="H10" i="13"/>
  <c r="J10" i="13"/>
  <c r="J18" i="13"/>
  <c r="H18" i="13"/>
  <c r="B91" i="13"/>
  <c r="C91" i="13"/>
  <c r="D91" i="13" s="1"/>
  <c r="R18" i="13"/>
  <c r="M41" i="13" s="1"/>
  <c r="B84" i="13"/>
  <c r="C84" i="13"/>
  <c r="D84" i="13" s="1"/>
  <c r="R11" i="13"/>
  <c r="M34" i="13" s="1"/>
  <c r="B79" i="13"/>
  <c r="C79" i="13"/>
  <c r="D79" i="13" s="1"/>
  <c r="R6" i="13"/>
  <c r="M29" i="13" s="1"/>
  <c r="H20" i="13"/>
  <c r="J20" i="13"/>
  <c r="J6" i="13"/>
  <c r="H6" i="13"/>
  <c r="J7" i="13"/>
  <c r="H7" i="13"/>
  <c r="H13" i="13"/>
  <c r="J13" i="13"/>
  <c r="B87" i="13"/>
  <c r="C87" i="13"/>
  <c r="D87" i="13" s="1"/>
  <c r="R14" i="13"/>
  <c r="M37" i="13" s="1"/>
  <c r="B81" i="13"/>
  <c r="C81" i="13"/>
  <c r="D81" i="13" s="1"/>
  <c r="R8" i="13"/>
  <c r="M31" i="13" s="1"/>
  <c r="B90" i="13"/>
  <c r="C90" i="13"/>
  <c r="D90" i="13" s="1"/>
  <c r="R17" i="13"/>
  <c r="M40" i="13" s="1"/>
  <c r="B92" i="13"/>
  <c r="C92" i="13"/>
  <c r="D92" i="13" s="1"/>
  <c r="R19" i="13"/>
  <c r="M42" i="13" s="1"/>
  <c r="AC61" i="26"/>
  <c r="V83" i="26"/>
  <c r="AC73" i="26"/>
  <c r="W119" i="26" s="1"/>
  <c r="V86" i="26"/>
  <c r="W84" i="26"/>
  <c r="AC63" i="26"/>
  <c r="AE59" i="26"/>
  <c r="AE77" i="26" s="1"/>
  <c r="V94" i="26"/>
  <c r="B150" i="26"/>
  <c r="T150" i="26" s="1"/>
  <c r="Q6" i="26" s="1"/>
  <c r="L5" i="13" s="1"/>
  <c r="W92" i="26"/>
  <c r="V81" i="26"/>
  <c r="V95" i="26"/>
  <c r="AC66" i="26"/>
  <c r="W112" i="26" s="1"/>
  <c r="AD7" i="26"/>
  <c r="AD18" i="26"/>
  <c r="W105" i="26"/>
  <c r="AD16" i="26"/>
  <c r="AD12" i="26"/>
  <c r="AD22" i="26"/>
  <c r="AD8" i="26"/>
  <c r="AD10" i="26"/>
  <c r="AD19" i="26"/>
  <c r="AD21" i="26"/>
  <c r="S12" i="26"/>
  <c r="T12" i="26"/>
  <c r="V12" i="26"/>
  <c r="AD14" i="26"/>
  <c r="AC68" i="26"/>
  <c r="AD17" i="26"/>
  <c r="W98" i="26"/>
  <c r="T10" i="26"/>
  <c r="S10" i="26"/>
  <c r="V10" i="26"/>
  <c r="S17" i="26"/>
  <c r="V17" i="26"/>
  <c r="T17" i="26"/>
  <c r="S11" i="26"/>
  <c r="V11" i="26"/>
  <c r="T11" i="26"/>
  <c r="S19" i="26"/>
  <c r="V19" i="26"/>
  <c r="T19" i="26"/>
  <c r="V88" i="26"/>
  <c r="V85" i="26"/>
  <c r="W107" i="26"/>
  <c r="AC75" i="26"/>
  <c r="W81" i="26"/>
  <c r="W86" i="26"/>
  <c r="V84" i="26"/>
  <c r="AC71" i="26"/>
  <c r="W90" i="26"/>
  <c r="W96" i="26"/>
  <c r="AC70" i="26"/>
  <c r="W94" i="26"/>
  <c r="V98" i="26"/>
  <c r="AC62" i="26"/>
  <c r="AD11" i="26"/>
  <c r="T15" i="26"/>
  <c r="S15" i="26"/>
  <c r="V15" i="26"/>
  <c r="T22" i="26"/>
  <c r="S22" i="26"/>
  <c r="V22" i="26"/>
  <c r="W87" i="26"/>
  <c r="AD9" i="26"/>
  <c r="V9" i="26"/>
  <c r="T9" i="26"/>
  <c r="S9" i="26"/>
  <c r="U109" i="26"/>
  <c r="U113" i="26"/>
  <c r="U120" i="26"/>
  <c r="U107" i="26"/>
  <c r="V107" i="26" s="1"/>
  <c r="P8" i="26" s="1"/>
  <c r="K7" i="13" s="1"/>
  <c r="U110" i="26"/>
  <c r="V110" i="26" s="1"/>
  <c r="P11" i="26" s="1"/>
  <c r="U118" i="26"/>
  <c r="U117" i="26"/>
  <c r="U108" i="26"/>
  <c r="V108" i="26" s="1"/>
  <c r="P9" i="26" s="1"/>
  <c r="K8" i="13" s="1"/>
  <c r="U115" i="26"/>
  <c r="V115" i="26" s="1"/>
  <c r="P16" i="26" s="1"/>
  <c r="U114" i="26"/>
  <c r="V114" i="26" s="1"/>
  <c r="P15" i="26" s="1"/>
  <c r="K14" i="13" s="1"/>
  <c r="U112" i="26"/>
  <c r="V112" i="26" s="1"/>
  <c r="P13" i="26" s="1"/>
  <c r="U105" i="26"/>
  <c r="U106" i="26"/>
  <c r="V106" i="26" s="1"/>
  <c r="P7" i="26" s="1"/>
  <c r="K6" i="13" s="1"/>
  <c r="U122" i="26"/>
  <c r="V122" i="26" s="1"/>
  <c r="P23" i="26" s="1"/>
  <c r="U111" i="26"/>
  <c r="V111" i="26" s="1"/>
  <c r="P12" i="26" s="1"/>
  <c r="K11" i="13" s="1"/>
  <c r="U121" i="26"/>
  <c r="V121" i="26" s="1"/>
  <c r="P22" i="26" s="1"/>
  <c r="K21" i="13" s="1"/>
  <c r="U116" i="26"/>
  <c r="V116" i="26" s="1"/>
  <c r="P17" i="26" s="1"/>
  <c r="K16" i="13" s="1"/>
  <c r="U119" i="26"/>
  <c r="V119" i="26" s="1"/>
  <c r="P20" i="26" s="1"/>
  <c r="K19" i="13" s="1"/>
  <c r="T21" i="26"/>
  <c r="S21" i="26"/>
  <c r="V21" i="26"/>
  <c r="S7" i="26"/>
  <c r="T7" i="26"/>
  <c r="V7" i="26"/>
  <c r="S8" i="26"/>
  <c r="V8" i="26"/>
  <c r="T8" i="26"/>
  <c r="S14" i="26"/>
  <c r="T14" i="26"/>
  <c r="V14" i="26"/>
  <c r="W88" i="26"/>
  <c r="W85" i="26"/>
  <c r="AC64" i="26"/>
  <c r="V118" i="26"/>
  <c r="P19" i="26" s="1"/>
  <c r="K18" i="13" s="1"/>
  <c r="AC60" i="26"/>
  <c r="AC76" i="26"/>
  <c r="V109" i="26"/>
  <c r="P10" i="26" s="1"/>
  <c r="K9" i="13" s="1"/>
  <c r="W91" i="26"/>
  <c r="V97" i="26"/>
  <c r="AC69" i="26"/>
  <c r="AC67" i="26"/>
  <c r="V90" i="26"/>
  <c r="V96" i="26"/>
  <c r="V113" i="26"/>
  <c r="P14" i="26" s="1"/>
  <c r="W82" i="26"/>
  <c r="V89" i="26"/>
  <c r="W93" i="26"/>
  <c r="T18" i="26"/>
  <c r="S18" i="26"/>
  <c r="V18" i="26"/>
  <c r="AC65" i="26"/>
  <c r="AD23" i="26"/>
  <c r="V23" i="26"/>
  <c r="S23" i="26"/>
  <c r="T23" i="26"/>
  <c r="T16" i="26"/>
  <c r="V16" i="26"/>
  <c r="S16" i="26"/>
  <c r="S13" i="26"/>
  <c r="T13" i="26"/>
  <c r="V13" i="26"/>
  <c r="T20" i="26"/>
  <c r="S20" i="26"/>
  <c r="V20" i="26"/>
  <c r="AD13" i="26"/>
  <c r="V87" i="26"/>
  <c r="V92" i="26"/>
  <c r="AD20" i="26"/>
  <c r="V120" i="26"/>
  <c r="P21" i="26" s="1"/>
  <c r="K20" i="13" s="1"/>
  <c r="AD15" i="26"/>
  <c r="V91" i="26"/>
  <c r="W97" i="26"/>
  <c r="AC72" i="26"/>
  <c r="W95" i="26"/>
  <c r="W83" i="26"/>
  <c r="V117" i="26"/>
  <c r="P18" i="26" s="1"/>
  <c r="AC74" i="26"/>
  <c r="V82" i="26"/>
  <c r="W89" i="26"/>
  <c r="V93" i="26"/>
  <c r="B133" i="13" l="1"/>
  <c r="C133" i="13"/>
  <c r="D133" i="13" s="1"/>
  <c r="Q9" i="13"/>
  <c r="L32" i="13" s="1"/>
  <c r="B135" i="13"/>
  <c r="C135" i="13"/>
  <c r="D135" i="13" s="1"/>
  <c r="Q11" i="13"/>
  <c r="L34" i="13" s="1"/>
  <c r="U13" i="26"/>
  <c r="K12" i="13"/>
  <c r="F87" i="13"/>
  <c r="F80" i="13"/>
  <c r="F83" i="13"/>
  <c r="B140" i="13"/>
  <c r="C140" i="13"/>
  <c r="D140" i="13" s="1"/>
  <c r="Q16" i="13"/>
  <c r="L39" i="13" s="1"/>
  <c r="B142" i="13"/>
  <c r="C142" i="13"/>
  <c r="D142" i="13" s="1"/>
  <c r="Q18" i="13"/>
  <c r="L41" i="13" s="1"/>
  <c r="B143" i="13"/>
  <c r="C143" i="13"/>
  <c r="D143" i="13" s="1"/>
  <c r="Q19" i="13"/>
  <c r="L42" i="13" s="1"/>
  <c r="U23" i="26"/>
  <c r="K22" i="13"/>
  <c r="B138" i="13"/>
  <c r="C138" i="13"/>
  <c r="D138" i="13" s="1"/>
  <c r="Q14" i="13"/>
  <c r="L37" i="13" s="1"/>
  <c r="F81" i="13"/>
  <c r="F91" i="13"/>
  <c r="F89" i="13"/>
  <c r="F94" i="13"/>
  <c r="F88" i="13"/>
  <c r="B130" i="13"/>
  <c r="C130" i="13"/>
  <c r="D130" i="13" s="1"/>
  <c r="Q6" i="13"/>
  <c r="L29" i="13" s="1"/>
  <c r="U11" i="26"/>
  <c r="K10" i="13"/>
  <c r="B78" i="13"/>
  <c r="B96" i="13" s="1"/>
  <c r="L23" i="13"/>
  <c r="C78" i="13"/>
  <c r="R5" i="13"/>
  <c r="F90" i="13"/>
  <c r="F84" i="13"/>
  <c r="F95" i="13"/>
  <c r="F82" i="13"/>
  <c r="F86" i="13"/>
  <c r="B144" i="13"/>
  <c r="C144" i="13"/>
  <c r="D144" i="13" s="1"/>
  <c r="Q20" i="13"/>
  <c r="L43" i="13" s="1"/>
  <c r="U16" i="26"/>
  <c r="K15" i="13"/>
  <c r="U18" i="26"/>
  <c r="K17" i="13"/>
  <c r="U14" i="26"/>
  <c r="K13" i="13"/>
  <c r="B145" i="13"/>
  <c r="C145" i="13"/>
  <c r="D145" i="13" s="1"/>
  <c r="Q21" i="13"/>
  <c r="L44" i="13" s="1"/>
  <c r="B132" i="13"/>
  <c r="C132" i="13"/>
  <c r="D132" i="13" s="1"/>
  <c r="Q8" i="13"/>
  <c r="L31" i="13" s="1"/>
  <c r="B131" i="13"/>
  <c r="C131" i="13"/>
  <c r="D131" i="13" s="1"/>
  <c r="Q7" i="13"/>
  <c r="L30" i="13" s="1"/>
  <c r="F92" i="13"/>
  <c r="F79" i="13"/>
  <c r="F85" i="13"/>
  <c r="F93" i="13"/>
  <c r="T168" i="26"/>
  <c r="W109" i="26"/>
  <c r="V99" i="26"/>
  <c r="R6" i="26"/>
  <c r="AC22" i="26"/>
  <c r="U22" i="26"/>
  <c r="AC12" i="26"/>
  <c r="U12" i="26"/>
  <c r="AC9" i="26"/>
  <c r="U9" i="26"/>
  <c r="AC20" i="26"/>
  <c r="U20" i="26"/>
  <c r="AC15" i="26"/>
  <c r="U15" i="26"/>
  <c r="AC7" i="26"/>
  <c r="U7" i="26"/>
  <c r="AC8" i="26"/>
  <c r="AD6" i="26"/>
  <c r="AD25" i="26" s="1"/>
  <c r="AK27" i="26" s="1"/>
  <c r="Q24" i="26"/>
  <c r="W106" i="26"/>
  <c r="W117" i="26"/>
  <c r="W121" i="26"/>
  <c r="W114" i="26"/>
  <c r="AC21" i="26"/>
  <c r="W120" i="26"/>
  <c r="W113" i="26"/>
  <c r="AC19" i="26"/>
  <c r="W116" i="26"/>
  <c r="AC17" i="26"/>
  <c r="AC18" i="26"/>
  <c r="W118" i="26"/>
  <c r="S6" i="26"/>
  <c r="AC16" i="26"/>
  <c r="AC11" i="26"/>
  <c r="AC14" i="26"/>
  <c r="W115" i="26"/>
  <c r="AC10" i="26"/>
  <c r="W110" i="26"/>
  <c r="U21" i="26"/>
  <c r="W108" i="26"/>
  <c r="U19" i="26"/>
  <c r="U17" i="26"/>
  <c r="W111" i="26"/>
  <c r="AC13" i="26"/>
  <c r="W122" i="26"/>
  <c r="U8" i="26"/>
  <c r="U123" i="26"/>
  <c r="AC23" i="26"/>
  <c r="U10" i="26"/>
  <c r="V105" i="26"/>
  <c r="F132" i="13" l="1"/>
  <c r="B141" i="13"/>
  <c r="C141" i="13"/>
  <c r="D141" i="13" s="1"/>
  <c r="Q17" i="13"/>
  <c r="L40" i="13" s="1"/>
  <c r="F144" i="13"/>
  <c r="F138" i="13"/>
  <c r="F142" i="13"/>
  <c r="B136" i="13"/>
  <c r="C136" i="13"/>
  <c r="D136" i="13" s="1"/>
  <c r="Q12" i="13"/>
  <c r="L35" i="13" s="1"/>
  <c r="R24" i="26"/>
  <c r="G5" i="13"/>
  <c r="F131" i="13"/>
  <c r="R23" i="13"/>
  <c r="M28" i="13"/>
  <c r="B134" i="13"/>
  <c r="C134" i="13"/>
  <c r="D134" i="13" s="1"/>
  <c r="Q10" i="13"/>
  <c r="L33" i="13" s="1"/>
  <c r="F143" i="13"/>
  <c r="F133" i="13"/>
  <c r="B137" i="13"/>
  <c r="C137" i="13"/>
  <c r="D137" i="13" s="1"/>
  <c r="Q13" i="13"/>
  <c r="L36" i="13" s="1"/>
  <c r="B139" i="13"/>
  <c r="C139" i="13"/>
  <c r="D139" i="13" s="1"/>
  <c r="Q15" i="13"/>
  <c r="L38" i="13" s="1"/>
  <c r="C96" i="13"/>
  <c r="D78" i="13"/>
  <c r="F135" i="13"/>
  <c r="F145" i="13"/>
  <c r="F130" i="13"/>
  <c r="B146" i="13"/>
  <c r="C146" i="13"/>
  <c r="D146" i="13" s="1"/>
  <c r="Q22" i="13"/>
  <c r="L45" i="13" s="1"/>
  <c r="F140" i="13"/>
  <c r="T6" i="26"/>
  <c r="T26" i="26" s="1"/>
  <c r="T27" i="26" s="1"/>
  <c r="V6" i="26"/>
  <c r="V24" i="26" s="1"/>
  <c r="S26" i="26"/>
  <c r="S27" i="26" s="1"/>
  <c r="S24" i="26"/>
  <c r="P6" i="26"/>
  <c r="K5" i="13" s="1"/>
  <c r="V123" i="26"/>
  <c r="B129" i="13" l="1"/>
  <c r="B147" i="13" s="1"/>
  <c r="K23" i="13"/>
  <c r="C129" i="13"/>
  <c r="Q5" i="13"/>
  <c r="F146" i="13"/>
  <c r="F78" i="13"/>
  <c r="F96" i="13" s="1"/>
  <c r="S28" i="13"/>
  <c r="S40" i="13"/>
  <c r="S45" i="13"/>
  <c r="S36" i="13"/>
  <c r="S42" i="13"/>
  <c r="S35" i="13"/>
  <c r="S37" i="13"/>
  <c r="S33" i="13"/>
  <c r="S31" i="13"/>
  <c r="S39" i="13"/>
  <c r="S38" i="13"/>
  <c r="S34" i="13"/>
  <c r="S32" i="13"/>
  <c r="S29" i="13"/>
  <c r="S43" i="13"/>
  <c r="S30" i="13"/>
  <c r="S41" i="13"/>
  <c r="S44" i="13"/>
  <c r="J5" i="13"/>
  <c r="G23" i="13"/>
  <c r="H5" i="13"/>
  <c r="F134" i="13"/>
  <c r="F137" i="13"/>
  <c r="F136" i="13"/>
  <c r="F139" i="13"/>
  <c r="F141" i="13"/>
  <c r="T24" i="26"/>
  <c r="V26" i="26"/>
  <c r="V27" i="26" s="1"/>
  <c r="AC6" i="26"/>
  <c r="AC25" i="26" s="1"/>
  <c r="AJ27" i="26" s="1"/>
  <c r="P24" i="26"/>
  <c r="U6" i="26"/>
  <c r="L28" i="13" l="1"/>
  <c r="Q23" i="13"/>
  <c r="C147" i="13"/>
  <c r="D129" i="13"/>
  <c r="U26" i="26"/>
  <c r="U27" i="26" s="1"/>
  <c r="U24" i="26"/>
  <c r="F129" i="13" l="1"/>
  <c r="F147" i="13" s="1"/>
  <c r="R28" i="13"/>
  <c r="R37" i="13"/>
  <c r="R42" i="13"/>
  <c r="R34" i="13"/>
  <c r="R29" i="13"/>
  <c r="R31" i="13"/>
  <c r="R30" i="13"/>
  <c r="R43" i="13"/>
  <c r="R41" i="13"/>
  <c r="R32" i="13"/>
  <c r="R44" i="13"/>
  <c r="R39" i="13"/>
  <c r="R40" i="13"/>
  <c r="R45" i="13"/>
  <c r="R33" i="13"/>
  <c r="R35" i="13"/>
  <c r="R36" i="13"/>
  <c r="R38" i="13"/>
  <c r="E147" i="13"/>
</calcChain>
</file>

<file path=xl/sharedStrings.xml><?xml version="1.0" encoding="utf-8"?>
<sst xmlns="http://schemas.openxmlformats.org/spreadsheetml/2006/main" count="4260" uniqueCount="329">
  <si>
    <t>Andalucía</t>
  </si>
  <si>
    <t>Aragón</t>
  </si>
  <si>
    <t>Principado De Asturias</t>
  </si>
  <si>
    <t>Illes Balears</t>
  </si>
  <si>
    <t>Canarias</t>
  </si>
  <si>
    <t>Cantabria</t>
  </si>
  <si>
    <t>Castilla y León</t>
  </si>
  <si>
    <t>Castilla-La Mancha</t>
  </si>
  <si>
    <t>Cataluña</t>
  </si>
  <si>
    <t>Comunidad Valenciana</t>
  </si>
  <si>
    <t>Extremadura</t>
  </si>
  <si>
    <t>Galicia</t>
  </si>
  <si>
    <t>Comunidad de Madrid</t>
  </si>
  <si>
    <t>Región de Murcia</t>
  </si>
  <si>
    <t>Comunidad Foral De Navarra</t>
  </si>
  <si>
    <t>País Vasco</t>
  </si>
  <si>
    <t>La Rioja</t>
  </si>
  <si>
    <t>Ceuta y Melilla</t>
  </si>
  <si>
    <t>Ex</t>
  </si>
  <si>
    <t>An</t>
  </si>
  <si>
    <t>Ba</t>
  </si>
  <si>
    <t>Cana</t>
  </si>
  <si>
    <t>Cnt</t>
  </si>
  <si>
    <t>C-M</t>
  </si>
  <si>
    <t>Cat</t>
  </si>
  <si>
    <t>Va</t>
  </si>
  <si>
    <t>Ga</t>
  </si>
  <si>
    <t>Ma</t>
  </si>
  <si>
    <t>Mu</t>
  </si>
  <si>
    <t>Na</t>
  </si>
  <si>
    <t>PV</t>
  </si>
  <si>
    <t>Ri</t>
  </si>
  <si>
    <t>CyMel</t>
  </si>
  <si>
    <t>Total</t>
  </si>
  <si>
    <t>Ara</t>
  </si>
  <si>
    <t>Ast</t>
  </si>
  <si>
    <t>C-L</t>
  </si>
  <si>
    <t>E</t>
  </si>
  <si>
    <t>IR</t>
  </si>
  <si>
    <t>Autonomous Communities AC's</t>
  </si>
  <si>
    <t>Source:</t>
  </si>
  <si>
    <t>IMPORT</t>
  </si>
  <si>
    <t>Asturias, Principado de</t>
  </si>
  <si>
    <t>Balears, Illes</t>
  </si>
  <si>
    <t>Comunitat Valenciana</t>
  </si>
  <si>
    <t>Madrid, Comunidad de</t>
  </si>
  <si>
    <t>Murcia, Región de</t>
  </si>
  <si>
    <t>Navarra, Comunidad Foral de</t>
  </si>
  <si>
    <t>Rioja, La</t>
  </si>
  <si>
    <t>Ceuta</t>
  </si>
  <si>
    <t>Melilla</t>
  </si>
  <si>
    <t>source</t>
  </si>
  <si>
    <t>Matrix [T]</t>
  </si>
  <si>
    <t>Population Egalitarian</t>
  </si>
  <si>
    <t>FB</t>
  </si>
  <si>
    <t>AFB</t>
  </si>
  <si>
    <t>Eg</t>
  </si>
  <si>
    <t>Individually Rational</t>
  </si>
  <si>
    <t>Gross Domestic Product</t>
  </si>
  <si>
    <t>GPD</t>
  </si>
  <si>
    <t>Balanced Tax Rule</t>
  </si>
  <si>
    <t>Adjusted Fiscal Balance</t>
  </si>
  <si>
    <t>Total Expenditures</t>
  </si>
  <si>
    <t>R</t>
  </si>
  <si>
    <t>Initial rank</t>
  </si>
  <si>
    <t>Final rank</t>
  </si>
  <si>
    <t xml:space="preserve"> Balanced Tax Rule</t>
  </si>
  <si>
    <t>Population Egalitarian Tax Rule</t>
  </si>
  <si>
    <t>IGDP</t>
  </si>
  <si>
    <t>IGDPpc</t>
  </si>
  <si>
    <t>IDGPpc</t>
  </si>
  <si>
    <t>http://datacomex.comercio.es/principal_comex_es.aspx</t>
  </si>
  <si>
    <t>Coalitional analysis</t>
  </si>
  <si>
    <t>Coalition</t>
  </si>
  <si>
    <t>Comunidades Autónomas</t>
  </si>
  <si>
    <t>EXPORT</t>
  </si>
  <si>
    <t>2011</t>
  </si>
  <si>
    <t>2012</t>
  </si>
  <si>
    <t>2013</t>
  </si>
  <si>
    <t>2014</t>
  </si>
  <si>
    <t xml:space="preserve">Exportación, Importación 'Todos el mundo' realizado por 'Andalucía, Aragón, Asturias, Principado de, Balears, Illes, Canarias, Cantabria, Castilla y León, Castilla-La Mancha, Cataluña, Comunitat Valenciana, Extremadura, Galicia, Madrid, Comunidad de, Murcia, Región de, Navarra, Comunidad Foral de, País Vasco, Rioja, La, Ceuta, Melilla' referente al grupo de productos: 'Todos los sectores' con modo de transporte: 'Todos los transportes' condiciones de entrega: 'Todas las condiciones' en el periodo: 'desglose de Total Fechas'. Unidades: 'Millones Euros'. </t>
  </si>
  <si>
    <t>IT</t>
  </si>
  <si>
    <t>Indirect taxes</t>
  </si>
  <si>
    <t>http://www.minhafp.gob.es/es-ES/CDI/Paginas/OtraInformacionEconomica/Sistema-cuentas-territorializadas.aspx</t>
  </si>
  <si>
    <t>http://212.227.102.53/explotacion_multidimensional_comercio_interregional/estadisticas.aspx</t>
  </si>
  <si>
    <t>EgGDP</t>
  </si>
  <si>
    <t>M Imports</t>
  </si>
  <si>
    <t>DT+IT=</t>
  </si>
  <si>
    <t>DX+DS</t>
  </si>
  <si>
    <t>DT=</t>
  </si>
  <si>
    <t>IT=</t>
  </si>
  <si>
    <t>j</t>
  </si>
  <si>
    <t>Contabilidad Regional de España - Base 2010</t>
  </si>
  <si>
    <t>Producto interior bruto a precios de mercado, base 2010</t>
  </si>
  <si>
    <t>http://www.estadief.minhap.es/bancodedatos/cmacromagnitudes-base2010.htm</t>
  </si>
  <si>
    <t>Precios corrientes</t>
  </si>
  <si>
    <t>Comunidad y Ciudad Autónoma</t>
  </si>
  <si>
    <t>2000 (P)</t>
  </si>
  <si>
    <t>2001 (P)</t>
  </si>
  <si>
    <t>2002 (P)</t>
  </si>
  <si>
    <t>2003 (P)</t>
  </si>
  <si>
    <t>2004 (P)</t>
  </si>
  <si>
    <t>2005(P)</t>
  </si>
  <si>
    <t>2006(P)</t>
  </si>
  <si>
    <t>2007(P)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</si>
  <si>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</si>
  <si>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</si>
  <si>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</si>
  <si>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</si>
  <si>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</si>
  <si>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</si>
  <si>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</si>
  <si>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</si>
  <si>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</si>
  <si>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</si>
  <si>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</si>
  <si>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</si>
  <si>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</si>
  <si>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</si>
  <si>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</si>
  <si>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</si>
  <si>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</si>
  <si>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</si>
  <si>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</si>
  <si>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EXTRA-REGIO</t>
  </si>
  <si>
    <t>Total Nacional</t>
  </si>
  <si>
    <t>2008(P)</t>
  </si>
  <si>
    <t>2009(P)</t>
  </si>
  <si>
    <t>20010(P)</t>
  </si>
  <si>
    <t>2011(P)</t>
  </si>
  <si>
    <t>2012(P)</t>
  </si>
  <si>
    <t>FUENTE:INE</t>
  </si>
  <si>
    <t>(P)  Provisional.</t>
  </si>
  <si>
    <t>(E)  Estimación</t>
  </si>
  <si>
    <r>
      <t xml:space="preserve">Nota: El Valor Añadido Bruto de la Extra-Regio está generado en la </t>
    </r>
    <r>
      <rPr>
        <sz val="10"/>
        <color indexed="8"/>
        <rFont val="Univers"/>
        <family val="2"/>
      </rPr>
      <t>rama agregada</t>
    </r>
    <r>
      <rPr>
        <sz val="10"/>
        <rFont val="Univers"/>
        <family val="2"/>
      </rPr>
      <t xml:space="preserve"> </t>
    </r>
    <r>
      <rPr>
        <i/>
        <sz val="10"/>
        <rFont val="Univers"/>
        <family val="2"/>
      </rPr>
      <t>Administración pública y defensa; seguridad social obligatoria; educación; actividades sanitarias y de servicios sociales</t>
    </r>
  </si>
  <si>
    <t xml:space="preserve">    Andalucía</t>
  </si>
  <si>
    <t xml:space="preserve">    Aragón</t>
  </si>
  <si>
    <t xml:space="preserve">    Asturias, Principado de</t>
  </si>
  <si>
    <t xml:space="preserve">    Balears, Illes</t>
  </si>
  <si>
    <t xml:space="preserve">    Canarias</t>
  </si>
  <si>
    <t xml:space="preserve">    Cantabria</t>
  </si>
  <si>
    <t xml:space="preserve">    Castilla y León</t>
  </si>
  <si>
    <t xml:space="preserve">    Castilla - La Mancha</t>
  </si>
  <si>
    <t xml:space="preserve">    Cataluña</t>
  </si>
  <si>
    <t xml:space="preserve">    Comunitat Valenciana</t>
  </si>
  <si>
    <t xml:space="preserve">    Extremadura</t>
  </si>
  <si>
    <t xml:space="preserve">    Galicia</t>
  </si>
  <si>
    <t xml:space="preserve">    Madrid, Comunidad de</t>
  </si>
  <si>
    <t xml:space="preserve">    Murcia, Región de</t>
  </si>
  <si>
    <t xml:space="preserve">    Navarra, Comunidad Foral de</t>
  </si>
  <si>
    <t xml:space="preserve">    País Vasco</t>
  </si>
  <si>
    <t xml:space="preserve">    Rioja, La</t>
  </si>
  <si>
    <t>P</t>
  </si>
  <si>
    <t xml:space="preserve"> Population</t>
  </si>
  <si>
    <r>
      <rPr>
        <i/>
        <sz val="12"/>
        <color theme="1"/>
        <rFont val="Symbol"/>
        <family val="1"/>
        <charset val="2"/>
      </rPr>
      <t>j</t>
    </r>
    <r>
      <rPr>
        <i/>
        <sz val="10"/>
        <color theme="1"/>
        <rFont val="Calibri"/>
        <family val="2"/>
        <scheme val="minor"/>
      </rPr>
      <t>GDP</t>
    </r>
  </si>
  <si>
    <r>
      <t xml:space="preserve">parameter </t>
    </r>
    <r>
      <rPr>
        <sz val="10"/>
        <color theme="1"/>
        <rFont val="Symbol"/>
        <family val="1"/>
        <charset val="2"/>
      </rPr>
      <t>a</t>
    </r>
  </si>
  <si>
    <r>
      <t>DX+</t>
    </r>
    <r>
      <rPr>
        <b/>
        <sz val="10"/>
        <color rgb="FFFFFFFF"/>
        <rFont val="Symbol"/>
        <family val="1"/>
        <charset val="2"/>
      </rPr>
      <t>a</t>
    </r>
    <r>
      <rPr>
        <b/>
        <sz val="10"/>
        <color rgb="FFFFFFFF"/>
        <rFont val="Calibri"/>
        <family val="2"/>
        <scheme val="minor"/>
      </rPr>
      <t>DS</t>
    </r>
  </si>
  <si>
    <t>IR-Eg</t>
  </si>
  <si>
    <t>Change the value from 0 to 1</t>
  </si>
  <si>
    <t>Thousands euros</t>
  </si>
  <si>
    <t>FB=E-R  Fiscal Balance</t>
  </si>
  <si>
    <t>IGDP        per capita</t>
  </si>
  <si>
    <r>
      <t>it</t>
    </r>
    <r>
      <rPr>
        <b/>
        <vertAlign val="subscript"/>
        <sz val="12"/>
        <color rgb="FFFFFFFF"/>
        <rFont val="Calibri"/>
        <family val="2"/>
        <scheme val="minor"/>
      </rPr>
      <t>i</t>
    </r>
  </si>
  <si>
    <t>TP Total purchases</t>
  </si>
  <si>
    <t>Put 1 in the column if the Autonomus Community belongs to the coalition, and 0 otherwise</t>
  </si>
  <si>
    <t>Format</t>
  </si>
  <si>
    <t>Adjusted Revenues</t>
  </si>
  <si>
    <t>AFB=E-AR  Adjusted Fiscal Balance</t>
  </si>
  <si>
    <t>T+FD =</t>
  </si>
  <si>
    <t xml:space="preserve">Fiscal Debt </t>
  </si>
  <si>
    <t>FD = E - R</t>
  </si>
  <si>
    <t>Indirect Taxes</t>
  </si>
  <si>
    <t>X     Exports</t>
  </si>
  <si>
    <t>X</t>
  </si>
  <si>
    <t>M</t>
  </si>
  <si>
    <t>AR=R+D</t>
  </si>
  <si>
    <t>D</t>
  </si>
  <si>
    <t>Debt</t>
  </si>
  <si>
    <t>Max</t>
  </si>
  <si>
    <t>AC</t>
  </si>
  <si>
    <t>E-IR</t>
  </si>
  <si>
    <r>
      <t>Filas:</t>
    </r>
    <r>
      <rPr>
        <sz val="7"/>
        <color theme="1"/>
        <rFont val="Calibri"/>
        <family val="2"/>
        <scheme val="minor"/>
      </rPr>
      <t xml:space="preserve"> </t>
    </r>
    <r>
      <rPr>
        <b/>
        <sz val="7"/>
        <color theme="1"/>
        <rFont val="Calibri"/>
        <family val="2"/>
        <scheme val="minor"/>
      </rPr>
      <t>CCAA origen</t>
    </r>
    <r>
      <rPr>
        <sz val="7"/>
        <color theme="1"/>
        <rFont val="Calibri"/>
        <family val="2"/>
        <scheme val="minor"/>
      </rPr>
      <t xml:space="preserve">: Todos; </t>
    </r>
  </si>
  <si>
    <r>
      <t>Columnas:</t>
    </r>
    <r>
      <rPr>
        <sz val="7"/>
        <color theme="1"/>
        <rFont val="Calibri"/>
        <family val="2"/>
        <scheme val="minor"/>
      </rPr>
      <t xml:space="preserve"> </t>
    </r>
    <r>
      <rPr>
        <b/>
        <sz val="7"/>
        <color theme="1"/>
        <rFont val="Calibri"/>
        <family val="2"/>
        <scheme val="minor"/>
      </rPr>
      <t>Unidades</t>
    </r>
    <r>
      <rPr>
        <sz val="7"/>
        <color theme="1"/>
        <rFont val="Calibri"/>
        <family val="2"/>
        <scheme val="minor"/>
      </rPr>
      <t xml:space="preserve">; </t>
    </r>
    <r>
      <rPr>
        <b/>
        <sz val="7"/>
        <color theme="1"/>
        <rFont val="Calibri"/>
        <family val="2"/>
        <scheme val="minor"/>
      </rPr>
      <t>CCAA destino</t>
    </r>
    <r>
      <rPr>
        <sz val="7"/>
        <color theme="1"/>
        <rFont val="Calibri"/>
        <family val="2"/>
        <scheme val="minor"/>
      </rPr>
      <t xml:space="preserve">: Todos; </t>
    </r>
  </si>
  <si>
    <r>
      <t>Flujo:</t>
    </r>
    <r>
      <rPr>
        <sz val="7"/>
        <color theme="1"/>
        <rFont val="Calibri"/>
        <family val="2"/>
        <scheme val="minor"/>
      </rPr>
      <t xml:space="preserve"> Inter + Intra</t>
    </r>
  </si>
  <si>
    <t>Millones €</t>
  </si>
  <si>
    <t>SOURCE</t>
  </si>
  <si>
    <r>
      <t xml:space="preserve">Dato acumulado de los años: </t>
    </r>
    <r>
      <rPr>
        <sz val="7"/>
        <color theme="1"/>
        <rFont val="Calibri"/>
        <family val="2"/>
        <scheme val="minor"/>
      </rPr>
      <t>2013</t>
    </r>
  </si>
  <si>
    <r>
      <t xml:space="preserve">Dato acumulado de los años: </t>
    </r>
    <r>
      <rPr>
        <sz val="7"/>
        <color theme="1"/>
        <rFont val="Calibri"/>
        <family val="2"/>
        <scheme val="minor"/>
      </rPr>
      <t>2012</t>
    </r>
  </si>
  <si>
    <r>
      <t xml:space="preserve">Dato acumulado de los años: </t>
    </r>
    <r>
      <rPr>
        <sz val="7"/>
        <color theme="1"/>
        <rFont val="Calibri"/>
        <family val="2"/>
        <scheme val="minor"/>
      </rPr>
      <t>2011</t>
    </r>
  </si>
  <si>
    <t>TS Total Sales</t>
  </si>
  <si>
    <t>TP Total Purchases</t>
  </si>
  <si>
    <t>M           Imports</t>
  </si>
  <si>
    <t>Total  Expenditures</t>
  </si>
  <si>
    <t>Spanish Rule</t>
  </si>
  <si>
    <t>Sp</t>
  </si>
  <si>
    <t>SpGDP</t>
  </si>
  <si>
    <t xml:space="preserve">Total   </t>
  </si>
  <si>
    <t>NC</t>
  </si>
  <si>
    <t>TM+TP</t>
  </si>
  <si>
    <r>
      <t>TM+</t>
    </r>
    <r>
      <rPr>
        <b/>
        <sz val="10"/>
        <color rgb="FFFFFFFF"/>
        <rFont val="Symbol"/>
        <family val="1"/>
        <charset val="2"/>
      </rPr>
      <t>a</t>
    </r>
    <r>
      <rPr>
        <b/>
        <sz val="10"/>
        <color rgb="FFFFFFFF"/>
        <rFont val="Calibri"/>
        <family val="2"/>
        <scheme val="minor"/>
      </rPr>
      <t>TP</t>
    </r>
  </si>
  <si>
    <t>Direct Tax Purchases</t>
  </si>
  <si>
    <t>Indirect Tax Sales</t>
  </si>
  <si>
    <t>ItaxP</t>
  </si>
  <si>
    <t>ItaxM</t>
  </si>
  <si>
    <t>Output  DtP+ItS</t>
  </si>
  <si>
    <t>Net Contribution   Out - Imp</t>
  </si>
  <si>
    <t>Input    DtS+ItP</t>
  </si>
  <si>
    <t>Internal sales</t>
  </si>
  <si>
    <t>Internal purchases</t>
  </si>
  <si>
    <t>Source (Millions euros)</t>
  </si>
  <si>
    <t>Millions €</t>
  </si>
  <si>
    <t>Internal comercial balance = IP-IS</t>
  </si>
  <si>
    <t>foreign trade balance = M-X</t>
  </si>
  <si>
    <t>Total trade balance</t>
  </si>
  <si>
    <t xml:space="preserve"> Population (millions)</t>
  </si>
  <si>
    <t>Direct Revenues</t>
  </si>
  <si>
    <t>DR</t>
  </si>
  <si>
    <t>Direct Revenues Sales</t>
  </si>
  <si>
    <t>Total  Revenues</t>
  </si>
  <si>
    <t>Total Revenues</t>
  </si>
  <si>
    <t>DR Direct Revenues</t>
  </si>
  <si>
    <r>
      <t xml:space="preserve">Dato acumulado de los años: </t>
    </r>
    <r>
      <rPr>
        <sz val="7"/>
        <color theme="1"/>
        <rFont val="Calibri"/>
        <family val="2"/>
        <scheme val="minor"/>
      </rPr>
      <t>2014</t>
    </r>
  </si>
  <si>
    <t>Year 2014</t>
  </si>
  <si>
    <t>Encuesta Anual de Servicios (CNAE-2009). Año 2014</t>
  </si>
  <si>
    <t>Resultados por Comunidades y Ciudades Autónomas</t>
  </si>
  <si>
    <t xml:space="preserve">    TOTAL</t>
  </si>
  <si>
    <t xml:space="preserve">    Ciudad autónoma de Ceuta</t>
  </si>
  <si>
    <t xml:space="preserve">    Ciudad autónoma de Melilla</t>
  </si>
  <si>
    <t>Servicios</t>
  </si>
  <si>
    <t>Bienes + servicios</t>
  </si>
  <si>
    <t>Matrix [T/W]</t>
  </si>
  <si>
    <t>w- Balanced Tax Rule</t>
  </si>
  <si>
    <t>IGDP-AFB(Sp)</t>
  </si>
  <si>
    <t>IGDP-AFB(Eg)</t>
  </si>
  <si>
    <r>
      <t>IGDP-AFB(</t>
    </r>
    <r>
      <rPr>
        <i/>
        <sz val="12"/>
        <color indexed="8"/>
        <rFont val="Symbol"/>
        <family val="1"/>
        <charset val="2"/>
      </rPr>
      <t>j)</t>
    </r>
  </si>
  <si>
    <r>
      <rPr>
        <i/>
        <sz val="12"/>
        <color theme="1"/>
        <rFont val="Symbol"/>
        <family val="1"/>
        <charset val="2"/>
      </rPr>
      <t>j</t>
    </r>
    <r>
      <rPr>
        <i/>
        <vertAlign val="superscript"/>
        <sz val="12"/>
        <color theme="1"/>
        <rFont val="Symbol"/>
        <family val="1"/>
        <charset val="2"/>
      </rPr>
      <t>w</t>
    </r>
    <r>
      <rPr>
        <i/>
        <sz val="10"/>
        <color theme="1"/>
        <rFont val="Calibri"/>
        <family val="2"/>
        <scheme val="minor"/>
      </rPr>
      <t>GDP</t>
    </r>
  </si>
  <si>
    <r>
      <t>IGDP-AFB(</t>
    </r>
    <r>
      <rPr>
        <i/>
        <sz val="12"/>
        <color indexed="8"/>
        <rFont val="Symbol"/>
        <family val="1"/>
        <charset val="2"/>
      </rPr>
      <t>j</t>
    </r>
    <r>
      <rPr>
        <i/>
        <vertAlign val="superscript"/>
        <sz val="12"/>
        <color rgb="FF000000"/>
        <rFont val="Book Antiqua"/>
        <family val="1"/>
      </rPr>
      <t>w</t>
    </r>
    <r>
      <rPr>
        <i/>
        <sz val="12"/>
        <color rgb="FF000000"/>
        <rFont val="Arial"/>
        <family val="2"/>
      </rPr>
      <t>)</t>
    </r>
  </si>
  <si>
    <t>GPD=SpGDP</t>
  </si>
  <si>
    <t>GDP+AFB(Sp)  Initial GDP</t>
  </si>
  <si>
    <r>
      <t>IGDP</t>
    </r>
    <r>
      <rPr>
        <i/>
        <vertAlign val="superscript"/>
        <sz val="10"/>
        <color rgb="FF000000"/>
        <rFont val="Book Antiqua"/>
        <family val="1"/>
      </rPr>
      <t>h</t>
    </r>
  </si>
  <si>
    <r>
      <rPr>
        <i/>
        <sz val="12"/>
        <color indexed="8"/>
        <rFont val="Symbol"/>
        <family val="1"/>
        <charset val="2"/>
      </rPr>
      <t>j</t>
    </r>
    <r>
      <rPr>
        <i/>
        <sz val="10"/>
        <color indexed="8"/>
        <rFont val="Book Antiqua"/>
        <family val="1"/>
        <charset val="204"/>
      </rPr>
      <t>GDP</t>
    </r>
    <r>
      <rPr>
        <i/>
        <vertAlign val="superscript"/>
        <sz val="10"/>
        <color rgb="FF000000"/>
        <rFont val="Book Antiqua"/>
        <family val="1"/>
      </rPr>
      <t>h</t>
    </r>
  </si>
  <si>
    <r>
      <rPr>
        <i/>
        <sz val="12"/>
        <color theme="1"/>
        <rFont val="Symbol"/>
        <family val="1"/>
        <charset val="2"/>
      </rPr>
      <t>j</t>
    </r>
    <r>
      <rPr>
        <i/>
        <vertAlign val="superscript"/>
        <sz val="12"/>
        <color theme="1"/>
        <rFont val="Calibri"/>
        <family val="2"/>
      </rPr>
      <t>w</t>
    </r>
    <r>
      <rPr>
        <i/>
        <sz val="10"/>
        <color theme="1"/>
        <rFont val="Book Antiqua"/>
        <family val="1"/>
      </rPr>
      <t>GDP</t>
    </r>
    <r>
      <rPr>
        <i/>
        <vertAlign val="superscript"/>
        <sz val="10"/>
        <color theme="1"/>
        <rFont val="Book Antiqua"/>
        <family val="1"/>
      </rPr>
      <t>h</t>
    </r>
  </si>
  <si>
    <r>
      <t>EgGDP</t>
    </r>
    <r>
      <rPr>
        <i/>
        <vertAlign val="superscript"/>
        <sz val="10"/>
        <color rgb="FF000000"/>
        <rFont val="Book Antiqua"/>
        <family val="1"/>
      </rPr>
      <t>h</t>
    </r>
  </si>
  <si>
    <r>
      <t>SpGDP</t>
    </r>
    <r>
      <rPr>
        <i/>
        <vertAlign val="superscript"/>
        <sz val="10"/>
        <color rgb="FF000000"/>
        <rFont val="Book Antiqua"/>
        <family val="1"/>
      </rPr>
      <t>h</t>
    </r>
  </si>
  <si>
    <r>
      <rPr>
        <i/>
        <sz val="12"/>
        <color indexed="8"/>
        <rFont val="Symbol"/>
        <family val="1"/>
        <charset val="2"/>
      </rPr>
      <t>j</t>
    </r>
    <r>
      <rPr>
        <i/>
        <vertAlign val="superscript"/>
        <sz val="10"/>
        <color rgb="FF000000"/>
        <rFont val="Book Antiqua"/>
        <family val="1"/>
      </rPr>
      <t>h</t>
    </r>
  </si>
  <si>
    <r>
      <t>Eg</t>
    </r>
    <r>
      <rPr>
        <i/>
        <vertAlign val="superscript"/>
        <sz val="10"/>
        <color rgb="FF000000"/>
        <rFont val="Book Antiqua"/>
        <family val="1"/>
      </rPr>
      <t>h</t>
    </r>
  </si>
  <si>
    <r>
      <rPr>
        <i/>
        <sz val="12"/>
        <color indexed="8"/>
        <rFont val="Symbol"/>
        <family val="1"/>
        <charset val="2"/>
      </rPr>
      <t>j</t>
    </r>
    <r>
      <rPr>
        <i/>
        <vertAlign val="superscript"/>
        <sz val="12"/>
        <color rgb="FF000000"/>
        <rFont val="Book Antiqua"/>
        <family val="1"/>
      </rPr>
      <t>wh</t>
    </r>
  </si>
  <si>
    <r>
      <t>Sp</t>
    </r>
    <r>
      <rPr>
        <i/>
        <vertAlign val="superscript"/>
        <sz val="10"/>
        <color rgb="FF000000"/>
        <rFont val="Book Antiqua"/>
        <family val="1"/>
      </rPr>
      <t>h</t>
    </r>
  </si>
  <si>
    <t>Itax Internal  Purchases</t>
  </si>
  <si>
    <r>
      <t>rt</t>
    </r>
    <r>
      <rPr>
        <b/>
        <vertAlign val="subscript"/>
        <sz val="11"/>
        <color rgb="FFFFFFFF"/>
        <rFont val="Calibri"/>
        <family val="2"/>
        <scheme val="minor"/>
      </rPr>
      <t>i</t>
    </r>
  </si>
  <si>
    <t>T</t>
  </si>
  <si>
    <t>I</t>
  </si>
  <si>
    <t>Matrix [R]</t>
  </si>
  <si>
    <t>Matrix  [I]</t>
  </si>
  <si>
    <t>INEbase</t>
  </si>
  <si>
    <t>Encuestas globales del sector servicios</t>
  </si>
  <si>
    <t>Porcentage de consumo interno de servicios</t>
  </si>
  <si>
    <t>Total servicios</t>
  </si>
  <si>
    <t>Exportaciones servicios</t>
  </si>
  <si>
    <t>Interregional Trades    goods and services  (millions €)</t>
  </si>
  <si>
    <t>TS          Total Sales</t>
  </si>
  <si>
    <t>X       Exports</t>
  </si>
  <si>
    <t>Regional Trades   2014</t>
  </si>
  <si>
    <t>M imports</t>
  </si>
  <si>
    <r>
      <t xml:space="preserve">Matrix  </t>
    </r>
    <r>
      <rPr>
        <i/>
        <sz val="12"/>
        <color rgb="FFFFFFFF"/>
        <rFont val="Calibri"/>
        <family val="2"/>
        <scheme val="minor"/>
      </rPr>
      <t>I</t>
    </r>
  </si>
  <si>
    <t>X exports</t>
  </si>
  <si>
    <r>
      <t xml:space="preserve">Matrix </t>
    </r>
    <r>
      <rPr>
        <i/>
        <sz val="12"/>
        <color rgb="FFFFFFFF"/>
        <rFont val="Calibri"/>
        <family val="2"/>
        <scheme val="minor"/>
      </rPr>
      <t>R</t>
    </r>
  </si>
  <si>
    <t>w-Balanced Tax Rule</t>
  </si>
  <si>
    <t>Millones€</t>
  </si>
  <si>
    <t>Year 2011</t>
  </si>
  <si>
    <t>Year 2012</t>
  </si>
  <si>
    <t>Year 2013</t>
  </si>
  <si>
    <t>IGDP        per head</t>
  </si>
  <si>
    <t>ranking GDP per head</t>
  </si>
  <si>
    <t>weighted  Balanced Tax Rule</t>
  </si>
  <si>
    <r>
      <t>IGD</t>
    </r>
    <r>
      <rPr>
        <i/>
        <vertAlign val="superscript"/>
        <sz val="10"/>
        <color theme="1"/>
        <rFont val="Calibri"/>
        <family val="2"/>
        <scheme val="minor"/>
      </rPr>
      <t>h</t>
    </r>
  </si>
  <si>
    <t>Average</t>
  </si>
  <si>
    <t>ranking GDP per head (less variations implies more ordinality)</t>
  </si>
  <si>
    <t>Year</t>
  </si>
  <si>
    <t>Source: Own elaboration</t>
  </si>
  <si>
    <t>Table 1</t>
  </si>
  <si>
    <t>Source: Own elaboration from SCPT 2014</t>
  </si>
  <si>
    <t>Table 2</t>
  </si>
  <si>
    <r>
      <t>IGDP</t>
    </r>
    <r>
      <rPr>
        <i/>
        <vertAlign val="superscript"/>
        <sz val="10"/>
        <color indexed="8"/>
        <rFont val="Book Antiqua"/>
        <family val="1"/>
      </rPr>
      <t>h</t>
    </r>
  </si>
  <si>
    <r>
      <t>SpGDP</t>
    </r>
    <r>
      <rPr>
        <i/>
        <vertAlign val="superscript"/>
        <sz val="10"/>
        <color indexed="8"/>
        <rFont val="Book Antiqua"/>
        <family val="1"/>
      </rPr>
      <t>h</t>
    </r>
  </si>
  <si>
    <r>
      <t>Sp</t>
    </r>
    <r>
      <rPr>
        <i/>
        <vertAlign val="superscript"/>
        <sz val="10"/>
        <color indexed="8"/>
        <rFont val="Book Antiqua"/>
        <family val="1"/>
      </rPr>
      <t>h</t>
    </r>
  </si>
  <si>
    <t>ACs</t>
  </si>
  <si>
    <t>Acs</t>
  </si>
  <si>
    <t xml:space="preserve">Source: Own elaboration </t>
  </si>
  <si>
    <t>AFB(Sp)</t>
  </si>
  <si>
    <t>AFB(Eg)</t>
  </si>
  <si>
    <t xml:space="preserve"> Sp </t>
  </si>
  <si>
    <t xml:space="preserve"> Eg </t>
  </si>
  <si>
    <r>
      <t>Eg</t>
    </r>
    <r>
      <rPr>
        <i/>
        <vertAlign val="superscript"/>
        <sz val="10"/>
        <color indexed="8"/>
        <rFont val="Book Antiqua"/>
        <family val="1"/>
      </rPr>
      <t>h</t>
    </r>
  </si>
  <si>
    <r>
      <t>EgGDP</t>
    </r>
    <r>
      <rPr>
        <i/>
        <vertAlign val="superscript"/>
        <sz val="10"/>
        <color indexed="8"/>
        <rFont val="Book Antiqua"/>
        <family val="1"/>
      </rPr>
      <t>h</t>
    </r>
  </si>
  <si>
    <t>Table 3</t>
  </si>
  <si>
    <t>Table 4</t>
  </si>
  <si>
    <t>w- Balanced Allocation</t>
  </si>
  <si>
    <t>Balanced Allocation</t>
  </si>
  <si>
    <r>
      <rPr>
        <i/>
        <sz val="10"/>
        <color indexed="8"/>
        <rFont val="Symbol"/>
        <family val="1"/>
        <charset val="2"/>
      </rPr>
      <t>j</t>
    </r>
    <r>
      <rPr>
        <i/>
        <vertAlign val="superscript"/>
        <sz val="12"/>
        <color theme="1"/>
        <rFont val="Book Antiqua"/>
        <family val="1"/>
      </rPr>
      <t>w</t>
    </r>
  </si>
  <si>
    <t>Table 5</t>
  </si>
  <si>
    <r>
      <t>IGDP</t>
    </r>
    <r>
      <rPr>
        <i/>
        <vertAlign val="superscript"/>
        <sz val="10"/>
        <color indexed="8"/>
        <rFont val="Book Antiqua"/>
        <family val="1"/>
      </rPr>
      <t xml:space="preserve">h </t>
    </r>
  </si>
  <si>
    <r>
      <t>RIGDP</t>
    </r>
    <r>
      <rPr>
        <i/>
        <vertAlign val="superscript"/>
        <sz val="10"/>
        <color indexed="8"/>
        <rFont val="Book Antiqua"/>
        <family val="1"/>
      </rPr>
      <t>h</t>
    </r>
    <r>
      <rPr>
        <i/>
        <sz val="10"/>
        <color indexed="8"/>
        <rFont val="Book Antiqua"/>
        <family val="1"/>
        <charset val="204"/>
      </rPr>
      <t xml:space="preserve"> </t>
    </r>
  </si>
  <si>
    <r>
      <rPr>
        <sz val="12"/>
        <color theme="1"/>
        <rFont val="Symbol"/>
        <family val="1"/>
        <charset val="2"/>
      </rPr>
      <t>a(</t>
    </r>
    <r>
      <rPr>
        <i/>
        <sz val="12"/>
        <color theme="1"/>
        <rFont val="Book Antiqua"/>
        <family val="1"/>
      </rPr>
      <t>Sp</t>
    </r>
    <r>
      <rPr>
        <sz val="12"/>
        <color theme="1"/>
        <rFont val="Book Antiqua"/>
        <family val="1"/>
      </rPr>
      <t>)</t>
    </r>
  </si>
  <si>
    <r>
      <rPr>
        <sz val="12"/>
        <color theme="1"/>
        <rFont val="Symbol"/>
        <family val="1"/>
        <charset val="2"/>
      </rPr>
      <t>a(</t>
    </r>
    <r>
      <rPr>
        <i/>
        <sz val="12"/>
        <color theme="1"/>
        <rFont val="Symbol"/>
        <family val="1"/>
        <charset val="2"/>
      </rPr>
      <t>j</t>
    </r>
    <r>
      <rPr>
        <sz val="12"/>
        <color theme="1"/>
        <rFont val="Book Antiqua"/>
        <family val="1"/>
      </rPr>
      <t>)</t>
    </r>
  </si>
  <si>
    <r>
      <rPr>
        <sz val="12"/>
        <color theme="1"/>
        <rFont val="Symbol"/>
        <family val="1"/>
        <charset val="2"/>
      </rPr>
      <t>a(</t>
    </r>
    <r>
      <rPr>
        <i/>
        <sz val="12"/>
        <color theme="1"/>
        <rFont val="Symbol"/>
        <family val="1"/>
        <charset val="2"/>
      </rPr>
      <t>j</t>
    </r>
    <r>
      <rPr>
        <i/>
        <vertAlign val="superscript"/>
        <sz val="12"/>
        <color theme="1"/>
        <rFont val="Book Antiqua"/>
        <family val="1"/>
      </rPr>
      <t>w</t>
    </r>
    <r>
      <rPr>
        <sz val="12"/>
        <color theme="1"/>
        <rFont val="Book Antiqua"/>
        <family val="1"/>
      </rPr>
      <t>)</t>
    </r>
  </si>
  <si>
    <t>Table 6</t>
  </si>
  <si>
    <t>N =Spain</t>
  </si>
  <si>
    <r>
      <t>IGDP</t>
    </r>
    <r>
      <rPr>
        <i/>
        <vertAlign val="superscript"/>
        <sz val="10"/>
        <color indexed="8"/>
        <rFont val="Book Antiqua"/>
        <family val="1"/>
      </rPr>
      <t>h</t>
    </r>
    <r>
      <rPr>
        <i/>
        <sz val="10"/>
        <color indexed="8"/>
        <rFont val="Book Antiqua"/>
        <family val="1"/>
        <charset val="204"/>
      </rPr>
      <t xml:space="preserve"> </t>
    </r>
  </si>
  <si>
    <t>FB=T-Sp  Fiscal Balance</t>
  </si>
  <si>
    <t xml:space="preserve"> Adjusted Fiscal Balance</t>
  </si>
  <si>
    <t>IGDP=GDP+AFB(Sp)</t>
  </si>
  <si>
    <t xml:space="preserve"> Initial GDP</t>
  </si>
  <si>
    <t>Adjusted Total Revenues</t>
  </si>
  <si>
    <t>AT=T+D</t>
  </si>
  <si>
    <t>AFB=AT-Sp</t>
  </si>
  <si>
    <t>AFB=AT-Sp  Adjusted Fiscal Balance</t>
  </si>
  <si>
    <t>FD = Sp - T</t>
  </si>
  <si>
    <t>AT</t>
  </si>
  <si>
    <t>AFB(Sp) =AT-Sp</t>
  </si>
  <si>
    <t xml:space="preserve">Full Sovereignty </t>
  </si>
  <si>
    <t>AT-Sp</t>
  </si>
  <si>
    <r>
      <t xml:space="preserve"> -(AT-Sp)</t>
    </r>
    <r>
      <rPr>
        <i/>
        <vertAlign val="superscript"/>
        <sz val="10"/>
        <color rgb="FF000000"/>
        <rFont val="Book Antiqua"/>
        <family val="1"/>
      </rPr>
      <t>h</t>
    </r>
  </si>
  <si>
    <r>
      <rPr>
        <i/>
        <sz val="12"/>
        <color theme="1"/>
        <rFont val="Book Antiqua"/>
        <family val="1"/>
      </rPr>
      <t>AT</t>
    </r>
    <r>
      <rPr>
        <i/>
        <sz val="12"/>
        <color theme="1"/>
        <rFont val="Symbol"/>
        <family val="1"/>
        <charset val="2"/>
      </rPr>
      <t>-j</t>
    </r>
    <r>
      <rPr>
        <i/>
        <vertAlign val="superscript"/>
        <sz val="12"/>
        <color theme="1"/>
        <rFont val="Book Antiqua"/>
        <family val="1"/>
      </rPr>
      <t>w</t>
    </r>
  </si>
  <si>
    <r>
      <rPr>
        <i/>
        <sz val="12"/>
        <color theme="1"/>
        <rFont val="Book Antiqua"/>
        <family val="1"/>
      </rPr>
      <t>AT</t>
    </r>
    <r>
      <rPr>
        <i/>
        <sz val="12"/>
        <color theme="1"/>
        <rFont val="Symbol"/>
        <family val="1"/>
        <charset val="2"/>
      </rPr>
      <t>-j</t>
    </r>
  </si>
  <si>
    <r>
      <rPr>
        <i/>
        <sz val="10"/>
        <color indexed="8"/>
        <rFont val="Book Antiqua"/>
        <family val="1"/>
      </rPr>
      <t>(</t>
    </r>
    <r>
      <rPr>
        <i/>
        <sz val="12"/>
        <color indexed="8"/>
        <rFont val="Symbol"/>
        <family val="1"/>
        <charset val="2"/>
      </rPr>
      <t>j</t>
    </r>
    <r>
      <rPr>
        <i/>
        <sz val="10"/>
        <color indexed="8"/>
        <rFont val="Book Antiqua"/>
        <family val="1"/>
        <charset val="204"/>
      </rPr>
      <t>-AT)</t>
    </r>
    <r>
      <rPr>
        <i/>
        <vertAlign val="superscript"/>
        <sz val="10"/>
        <color rgb="FF000000"/>
        <rFont val="Book Antiqua"/>
        <family val="1"/>
      </rPr>
      <t>h</t>
    </r>
  </si>
  <si>
    <t>AT-Eg</t>
  </si>
  <si>
    <r>
      <t>(Eg-AT)</t>
    </r>
    <r>
      <rPr>
        <i/>
        <vertAlign val="superscript"/>
        <sz val="10"/>
        <color rgb="FF000000"/>
        <rFont val="Book Antiqua"/>
        <family val="1"/>
      </rPr>
      <t>h</t>
    </r>
  </si>
  <si>
    <r>
      <t xml:space="preserve"> (</t>
    </r>
    <r>
      <rPr>
        <i/>
        <sz val="12"/>
        <color indexed="8"/>
        <rFont val="Symbol"/>
        <family val="1"/>
        <charset val="2"/>
      </rPr>
      <t>j</t>
    </r>
    <r>
      <rPr>
        <i/>
        <vertAlign val="superscript"/>
        <sz val="12"/>
        <color indexed="8"/>
        <rFont val="Book Antiqua"/>
        <family val="1"/>
      </rPr>
      <t>w</t>
    </r>
    <r>
      <rPr>
        <i/>
        <sz val="12"/>
        <color indexed="8"/>
        <rFont val="Book Antiqua"/>
        <family val="1"/>
      </rPr>
      <t>-AT</t>
    </r>
    <r>
      <rPr>
        <i/>
        <sz val="10"/>
        <color indexed="8"/>
        <rFont val="Book Antiqua"/>
        <family val="1"/>
        <charset val="204"/>
      </rPr>
      <t>)</t>
    </r>
    <r>
      <rPr>
        <i/>
        <vertAlign val="superscript"/>
        <sz val="10"/>
        <color rgb="FF000000"/>
        <rFont val="Book Antiqua"/>
        <family val="1"/>
      </rPr>
      <t>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</si>
</sst>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#,##0;#,##0"/>
    <numFmt numFmtId="165" formatCode="#,##0_ ;[Red]\-#,##0\ "/>
    <numFmt numFmtId="166" formatCode="0.000"/>
    <numFmt numFmtId="167" formatCode="#,##0.000"/>
    <numFmt numFmtId="168" formatCode="#,##0.00000"/>
    <numFmt numFmtId="169" formatCode="0.000_ ;[Red]\-0.000\ "/>
    <numFmt numFmtId="170" formatCode="[$-10C0A]#,##0.##"/>
    <numFmt numFmtId="171" formatCode="#,##0.000_ ;[Red]\-#,##0.000\ "/>
    <numFmt numFmtId="172" formatCode="#,##0.0"/>
    <numFmt numFmtId="173" formatCode="#,##0.0_ ;[Red]\-#,##0.0\ "/>
    <numFmt numFmtId="174" formatCode="#,##0.0;#,##0.0"/>
  </numFmts>
  <fonts count="10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80008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indexed="8"/>
      <name val="Book Antiqua"/>
      <family val="1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rgb="FFFFFFFF"/>
      <name val="Calibri"/>
      <family val="2"/>
      <scheme val="minor"/>
    </font>
    <font>
      <sz val="10"/>
      <color theme="1"/>
      <name val="Arial"/>
      <family val="2"/>
    </font>
    <font>
      <sz val="8"/>
      <color rgb="FF000000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i/>
      <sz val="8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4"/>
      <color rgb="FFFFFFFF"/>
      <name val="Calibri"/>
      <family val="2"/>
    </font>
    <font>
      <i/>
      <sz val="12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indexed="8"/>
      <name val="Book Antiqua"/>
      <family val="1"/>
    </font>
    <font>
      <sz val="9"/>
      <color theme="0"/>
      <name val="Times New Roman"/>
      <family val="1"/>
    </font>
    <font>
      <sz val="8"/>
      <color theme="0"/>
      <name val="Tahoma"/>
      <family val="2"/>
    </font>
    <font>
      <sz val="8"/>
      <color theme="8" tint="-0.249977111117893"/>
      <name val="Tahoma"/>
      <family val="2"/>
    </font>
    <font>
      <sz val="8"/>
      <color indexed="8"/>
      <name val="Tahoma"/>
      <family val="2"/>
    </font>
    <font>
      <sz val="9"/>
      <color theme="0"/>
      <name val="Times New Roman"/>
      <family val="1"/>
    </font>
    <font>
      <i/>
      <sz val="11"/>
      <color theme="1"/>
      <name val="Calibri"/>
      <family val="2"/>
      <scheme val="minor"/>
    </font>
    <font>
      <b/>
      <i/>
      <sz val="14"/>
      <color theme="0"/>
      <name val="Calibri"/>
      <family val="2"/>
    </font>
    <font>
      <i/>
      <sz val="10"/>
      <color theme="1"/>
      <name val="Book Antiqua"/>
      <family val="1"/>
    </font>
    <font>
      <i/>
      <sz val="12"/>
      <color theme="1"/>
      <name val="Symbol"/>
      <family val="1"/>
      <charset val="2"/>
    </font>
    <font>
      <i/>
      <vertAlign val="superscript"/>
      <sz val="12"/>
      <color theme="1"/>
      <name val="Calibri"/>
      <family val="2"/>
    </font>
    <font>
      <i/>
      <sz val="12"/>
      <color indexed="8"/>
      <name val="Symbol"/>
      <family val="1"/>
      <charset val="2"/>
    </font>
    <font>
      <i/>
      <vertAlign val="superscript"/>
      <sz val="12"/>
      <color indexed="8"/>
      <name val="Book Antiqua"/>
      <family val="1"/>
    </font>
    <font>
      <i/>
      <vertAlign val="superscript"/>
      <sz val="12"/>
      <color theme="1"/>
      <name val="Book Antiqua"/>
      <family val="1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name val="Arial Greek"/>
    </font>
    <font>
      <b/>
      <sz val="10"/>
      <name val="Arial"/>
      <family val="2"/>
    </font>
    <font>
      <b/>
      <sz val="10"/>
      <name val="Arial Greek"/>
      <family val="2"/>
      <charset val="161"/>
    </font>
    <font>
      <sz val="10"/>
      <name val="Univers"/>
      <family val="2"/>
    </font>
    <font>
      <sz val="10"/>
      <name val="Univers"/>
      <family val="2"/>
    </font>
    <font>
      <sz val="10"/>
      <color indexed="8"/>
      <name val="Univers"/>
      <family val="2"/>
    </font>
    <font>
      <i/>
      <sz val="10"/>
      <name val="Univers"/>
      <family val="2"/>
    </font>
    <font>
      <sz val="10"/>
      <color theme="1"/>
      <name val="Symbol"/>
      <family val="1"/>
      <charset val="2"/>
    </font>
    <font>
      <i/>
      <sz val="12"/>
      <color indexed="8"/>
      <name val="Book Antiqua"/>
      <family val="1"/>
      <charset val="204"/>
    </font>
    <font>
      <sz val="12"/>
      <color theme="1"/>
      <name val="Calibri"/>
      <family val="2"/>
      <scheme val="minor"/>
    </font>
    <font>
      <b/>
      <sz val="10"/>
      <color rgb="FFFFFFFF"/>
      <name val="Symbol"/>
      <family val="1"/>
      <charset val="2"/>
    </font>
    <font>
      <b/>
      <vertAlign val="subscript"/>
      <sz val="11"/>
      <color rgb="FFFFFFFF"/>
      <name val="Calibri"/>
      <family val="2"/>
      <scheme val="minor"/>
    </font>
    <font>
      <b/>
      <vertAlign val="subscript"/>
      <sz val="12"/>
      <color rgb="FFFFFFFF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rgb="FFFFFFFF"/>
      <name val="Arial"/>
      <family val="2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14"/>
      <name val="Calibri"/>
      <family val="2"/>
      <scheme val="minor"/>
    </font>
    <font>
      <i/>
      <sz val="12"/>
      <color rgb="FF000000"/>
      <name val="Arial"/>
      <family val="2"/>
    </font>
    <font>
      <i/>
      <sz val="10"/>
      <color theme="1"/>
      <name val="Calibri"/>
      <family val="1"/>
      <charset val="2"/>
      <scheme val="minor"/>
    </font>
    <font>
      <i/>
      <vertAlign val="superscript"/>
      <sz val="12"/>
      <color theme="1"/>
      <name val="Symbol"/>
      <family val="1"/>
      <charset val="2"/>
    </font>
    <font>
      <i/>
      <vertAlign val="superscript"/>
      <sz val="12"/>
      <color rgb="FF000000"/>
      <name val="Book Antiqua"/>
      <family val="1"/>
    </font>
    <font>
      <i/>
      <sz val="10"/>
      <color theme="1"/>
      <name val="Calibri"/>
      <family val="1"/>
      <charset val="2"/>
    </font>
    <font>
      <i/>
      <vertAlign val="superscript"/>
      <sz val="10"/>
      <color rgb="FF000000"/>
      <name val="Book Antiqua"/>
      <family val="1"/>
    </font>
    <font>
      <i/>
      <sz val="10"/>
      <color indexed="8"/>
      <name val="Book Antiqua"/>
      <family val="1"/>
      <charset val="2"/>
    </font>
    <font>
      <i/>
      <vertAlign val="superscript"/>
      <sz val="10"/>
      <color theme="1"/>
      <name val="Book Antiqua"/>
      <family val="1"/>
    </font>
    <font>
      <i/>
      <sz val="12"/>
      <color indexed="8"/>
      <name val="Book Antiqua"/>
      <family val="1"/>
      <charset val="2"/>
    </font>
    <font>
      <sz val="12"/>
      <color rgb="FFFFFFFF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2"/>
      <color rgb="FFFFFFFF"/>
      <name val="Calibri"/>
      <family val="2"/>
      <scheme val="minor"/>
    </font>
    <font>
      <i/>
      <sz val="12"/>
      <color theme="1"/>
      <name val="Book Antiqua"/>
      <family val="1"/>
    </font>
    <font>
      <i/>
      <sz val="12"/>
      <color theme="1"/>
      <name val="Calibri"/>
      <family val="1"/>
      <charset val="2"/>
    </font>
    <font>
      <i/>
      <vertAlign val="superscript"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i/>
      <vertAlign val="superscript"/>
      <sz val="10"/>
      <color indexed="8"/>
      <name val="Book Antiqua"/>
      <family val="1"/>
    </font>
    <font>
      <i/>
      <sz val="10"/>
      <color indexed="8"/>
      <name val="Symbol"/>
      <family val="1"/>
      <charset val="2"/>
    </font>
    <font>
      <sz val="12"/>
      <color theme="1"/>
      <name val="Symbol"/>
      <family val="1"/>
      <charset val="2"/>
    </font>
    <font>
      <sz val="12"/>
      <color theme="1"/>
      <name val="Book Antiqua"/>
      <family val="1"/>
    </font>
    <font>
      <sz val="12"/>
      <color theme="1"/>
      <name val="Calibri"/>
      <family val="2"/>
    </font>
    <font>
      <i/>
      <sz val="12"/>
      <color indexed="8"/>
      <name val="Book Antiqua"/>
      <family val="1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B8923"/>
        <bgColor indexed="64"/>
      </patternFill>
    </fill>
    <fill>
      <patternFill patternType="solid">
        <fgColor rgb="FFCCD4D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0"/>
      </patternFill>
    </fill>
    <fill>
      <patternFill patternType="solid">
        <fgColor indexed="9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rgb="FFE5E7F3"/>
      </patternFill>
    </fill>
    <fill>
      <patternFill patternType="solid">
        <fgColor rgb="FFF3F4F7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0"/>
      </left>
      <right/>
      <top style="thin">
        <color indexed="12"/>
      </top>
      <bottom style="thin">
        <color indexed="10"/>
      </bottom>
      <diagonal/>
    </border>
    <border>
      <left/>
      <right/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2"/>
      </left>
      <right style="thin">
        <color indexed="10"/>
      </right>
      <top style="thick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ck">
        <color indexed="12"/>
      </top>
      <bottom style="thin">
        <color indexed="10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rgb="FFFFFFFF"/>
      </left>
      <right/>
      <top/>
      <bottom/>
      <diagonal/>
    </border>
    <border>
      <left style="thin">
        <color indexed="64"/>
      </left>
      <right style="medium">
        <color rgb="FFFFFFFF"/>
      </right>
      <top style="thin">
        <color indexed="64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double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46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/>
    <xf numFmtId="9" fontId="2" fillId="0" borderId="0" applyFont="0" applyFill="0" applyBorder="0" applyAlignment="0" applyProtection="0"/>
  </cellStyleXfs>
  <cellXfs count="371">
    <xf numFmtId="0" fontId="0" fillId="0" borderId="0" xfId="0"/>
    <xf numFmtId="0" fontId="21" fillId="33" borderId="10" xfId="0" applyFont="1" applyFill="1" applyBorder="1" applyAlignment="1">
      <alignment wrapText="1"/>
    </xf>
    <xf numFmtId="0" fontId="21" fillId="33" borderId="10" xfId="0" applyFont="1" applyFill="1" applyBorder="1"/>
    <xf numFmtId="3" fontId="22" fillId="35" borderId="10" xfId="0" applyNumberFormat="1" applyFont="1" applyFill="1" applyBorder="1" applyAlignment="1">
      <alignment horizontal="right"/>
    </xf>
    <xf numFmtId="0" fontId="23" fillId="0" borderId="0" xfId="0" applyFont="1" applyAlignment="1">
      <alignment horizontal="left" vertical="top" wrapText="1"/>
    </xf>
    <xf numFmtId="165" fontId="24" fillId="0" borderId="0" xfId="0" applyNumberFormat="1" applyFont="1" applyAlignment="1">
      <alignment horizontal="right" vertical="top" wrapText="1"/>
    </xf>
    <xf numFmtId="164" fontId="25" fillId="0" borderId="0" xfId="0" applyNumberFormat="1" applyFont="1" applyAlignment="1">
      <alignment horizontal="right" vertical="top" wrapText="1"/>
    </xf>
    <xf numFmtId="0" fontId="26" fillId="33" borderId="10" xfId="0" applyFont="1" applyFill="1" applyBorder="1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 wrapText="1"/>
    </xf>
    <xf numFmtId="3" fontId="27" fillId="0" borderId="0" xfId="0" applyNumberFormat="1" applyFont="1"/>
    <xf numFmtId="165" fontId="0" fillId="0" borderId="0" xfId="0" applyNumberFormat="1"/>
    <xf numFmtId="165" fontId="27" fillId="0" borderId="0" xfId="0" applyNumberFormat="1" applyFont="1"/>
    <xf numFmtId="0" fontId="0" fillId="0" borderId="0" xfId="0" applyAlignment="1">
      <alignment wrapText="1"/>
    </xf>
    <xf numFmtId="3" fontId="0" fillId="0" borderId="0" xfId="0" applyNumberFormat="1"/>
    <xf numFmtId="0" fontId="21" fillId="33" borderId="12" xfId="0" applyFont="1" applyFill="1" applyBorder="1"/>
    <xf numFmtId="166" fontId="0" fillId="0" borderId="0" xfId="0" applyNumberFormat="1"/>
    <xf numFmtId="0" fontId="21" fillId="33" borderId="11" xfId="0" applyFont="1" applyFill="1" applyBorder="1" applyAlignment="1">
      <alignment wrapText="1"/>
    </xf>
    <xf numFmtId="0" fontId="21" fillId="38" borderId="11" xfId="0" applyFont="1" applyFill="1" applyBorder="1"/>
    <xf numFmtId="0" fontId="21" fillId="38" borderId="11" xfId="0" applyFont="1" applyFill="1" applyBorder="1" applyAlignment="1">
      <alignment wrapText="1"/>
    </xf>
    <xf numFmtId="0" fontId="30" fillId="37" borderId="0" xfId="0" applyFont="1" applyFill="1" applyAlignment="1">
      <alignment horizontal="center" vertical="center" wrapText="1"/>
    </xf>
    <xf numFmtId="3" fontId="31" fillId="36" borderId="10" xfId="0" applyNumberFormat="1" applyFont="1" applyFill="1" applyBorder="1" applyAlignment="1">
      <alignment horizontal="right"/>
    </xf>
    <xf numFmtId="0" fontId="21" fillId="33" borderId="12" xfId="0" applyFont="1" applyFill="1" applyBorder="1" applyAlignment="1">
      <alignment wrapText="1"/>
    </xf>
    <xf numFmtId="0" fontId="21" fillId="33" borderId="13" xfId="0" applyFont="1" applyFill="1" applyBorder="1" applyAlignment="1">
      <alignment wrapText="1"/>
    </xf>
    <xf numFmtId="3" fontId="32" fillId="0" borderId="0" xfId="0" applyNumberFormat="1" applyFont="1"/>
    <xf numFmtId="168" fontId="0" fillId="0" borderId="0" xfId="0" applyNumberFormat="1"/>
    <xf numFmtId="167" fontId="31" fillId="36" borderId="10" xfId="0" applyNumberFormat="1" applyFont="1" applyFill="1" applyBorder="1" applyAlignment="1">
      <alignment horizontal="right"/>
    </xf>
    <xf numFmtId="165" fontId="32" fillId="0" borderId="0" xfId="0" applyNumberFormat="1" applyFont="1"/>
    <xf numFmtId="3" fontId="22" fillId="35" borderId="14" xfId="0" applyNumberFormat="1" applyFont="1" applyFill="1" applyBorder="1" applyAlignment="1">
      <alignment horizontal="right"/>
    </xf>
    <xf numFmtId="3" fontId="22" fillId="35" borderId="19" xfId="0" applyNumberFormat="1" applyFont="1" applyFill="1" applyBorder="1" applyAlignment="1">
      <alignment horizontal="right"/>
    </xf>
    <xf numFmtId="3" fontId="22" fillId="35" borderId="20" xfId="0" applyNumberFormat="1" applyFont="1" applyFill="1" applyBorder="1" applyAlignment="1">
      <alignment horizontal="right"/>
    </xf>
    <xf numFmtId="3" fontId="22" fillId="35" borderId="21" xfId="0" applyNumberFormat="1" applyFont="1" applyFill="1" applyBorder="1" applyAlignment="1">
      <alignment horizontal="right"/>
    </xf>
    <xf numFmtId="3" fontId="22" fillId="35" borderId="22" xfId="0" applyNumberFormat="1" applyFont="1" applyFill="1" applyBorder="1" applyAlignment="1">
      <alignment horizontal="right"/>
    </xf>
    <xf numFmtId="3" fontId="22" fillId="35" borderId="23" xfId="0" applyNumberFormat="1" applyFont="1" applyFill="1" applyBorder="1" applyAlignment="1">
      <alignment horizontal="right"/>
    </xf>
    <xf numFmtId="3" fontId="22" fillId="35" borderId="24" xfId="0" applyNumberFormat="1" applyFont="1" applyFill="1" applyBorder="1" applyAlignment="1">
      <alignment horizontal="right"/>
    </xf>
    <xf numFmtId="3" fontId="22" fillId="35" borderId="15" xfId="0" applyNumberFormat="1" applyFont="1" applyFill="1" applyBorder="1" applyAlignment="1">
      <alignment horizontal="right"/>
    </xf>
    <xf numFmtId="0" fontId="29" fillId="33" borderId="10" xfId="0" applyFont="1" applyFill="1" applyBorder="1" applyAlignment="1">
      <alignment wrapText="1"/>
    </xf>
    <xf numFmtId="165" fontId="25" fillId="0" borderId="0" xfId="0" applyNumberFormat="1" applyFont="1" applyAlignment="1">
      <alignment horizontal="right" vertical="top" wrapText="1"/>
    </xf>
    <xf numFmtId="169" fontId="0" fillId="0" borderId="0" xfId="0" applyNumberFormat="1"/>
    <xf numFmtId="0" fontId="29" fillId="33" borderId="18" xfId="0" applyFont="1" applyFill="1" applyBorder="1" applyAlignment="1">
      <alignment wrapText="1"/>
    </xf>
    <xf numFmtId="0" fontId="23" fillId="0" borderId="16" xfId="0" applyFont="1" applyBorder="1" applyAlignment="1">
      <alignment horizontal="left" wrapText="1"/>
    </xf>
    <xf numFmtId="0" fontId="23" fillId="0" borderId="16" xfId="0" applyFont="1" applyBorder="1" applyAlignment="1">
      <alignment horizontal="center" wrapText="1"/>
    </xf>
    <xf numFmtId="166" fontId="0" fillId="0" borderId="0" xfId="0" applyNumberFormat="1" applyAlignment="1">
      <alignment horizontal="center"/>
    </xf>
    <xf numFmtId="0" fontId="19" fillId="0" borderId="0" xfId="42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36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65" fontId="27" fillId="39" borderId="0" xfId="0" applyNumberFormat="1" applyFont="1" applyFill="1"/>
    <xf numFmtId="0" fontId="32" fillId="0" borderId="0" xfId="0" applyFont="1"/>
    <xf numFmtId="0" fontId="34" fillId="0" borderId="0" xfId="0" applyFont="1" applyAlignment="1">
      <alignment horizontal="left"/>
    </xf>
    <xf numFmtId="0" fontId="0" fillId="40" borderId="0" xfId="0" applyFill="1"/>
    <xf numFmtId="0" fontId="38" fillId="41" borderId="26" xfId="0" applyFont="1" applyFill="1" applyBorder="1" applyAlignment="1" applyProtection="1">
      <alignment vertical="center" wrapText="1" readingOrder="1"/>
      <protection locked="0"/>
    </xf>
    <xf numFmtId="0" fontId="37" fillId="41" borderId="29" xfId="0" applyFont="1" applyFill="1" applyBorder="1" applyAlignment="1" applyProtection="1">
      <alignment horizontal="center" vertical="top" wrapText="1" readingOrder="1"/>
      <protection locked="0"/>
    </xf>
    <xf numFmtId="0" fontId="39" fillId="42" borderId="30" xfId="0" applyFont="1" applyFill="1" applyBorder="1" applyAlignment="1" applyProtection="1">
      <alignment vertical="top" wrapText="1" readingOrder="1"/>
      <protection locked="0"/>
    </xf>
    <xf numFmtId="170" fontId="40" fillId="42" borderId="31" xfId="0" applyNumberFormat="1" applyFont="1" applyFill="1" applyBorder="1" applyAlignment="1" applyProtection="1">
      <alignment horizontal="right" vertical="top" wrapText="1" readingOrder="1"/>
      <protection locked="0"/>
    </xf>
    <xf numFmtId="0" fontId="39" fillId="42" borderId="32" xfId="0" applyFont="1" applyFill="1" applyBorder="1" applyAlignment="1" applyProtection="1">
      <alignment vertical="top" wrapText="1" readingOrder="1"/>
      <protection locked="0"/>
    </xf>
    <xf numFmtId="170" fontId="40" fillId="42" borderId="33" xfId="0" applyNumberFormat="1" applyFont="1" applyFill="1" applyBorder="1" applyAlignment="1" applyProtection="1">
      <alignment horizontal="right" vertical="top" wrapText="1" readingOrder="1"/>
      <protection locked="0"/>
    </xf>
    <xf numFmtId="0" fontId="38" fillId="41" borderId="27" xfId="0" applyFont="1" applyFill="1" applyBorder="1" applyAlignment="1" applyProtection="1">
      <alignment vertical="center" wrapText="1" readingOrder="1"/>
      <protection locked="0"/>
    </xf>
    <xf numFmtId="0" fontId="37" fillId="41" borderId="29" xfId="0" applyFont="1" applyFill="1" applyBorder="1" applyAlignment="1" applyProtection="1">
      <alignment vertical="top" wrapText="1" readingOrder="1"/>
      <protection locked="0"/>
    </xf>
    <xf numFmtId="170" fontId="40" fillId="42" borderId="31" xfId="0" applyNumberFormat="1" applyFont="1" applyFill="1" applyBorder="1" applyAlignment="1" applyProtection="1">
      <alignment vertical="top" wrapText="1" readingOrder="1"/>
      <protection locked="0"/>
    </xf>
    <xf numFmtId="170" fontId="40" fillId="42" borderId="33" xfId="0" applyNumberFormat="1" applyFont="1" applyFill="1" applyBorder="1" applyAlignment="1" applyProtection="1">
      <alignment vertical="top" wrapText="1" readingOrder="1"/>
      <protection locked="0"/>
    </xf>
    <xf numFmtId="0" fontId="39" fillId="42" borderId="34" xfId="0" applyFont="1" applyFill="1" applyBorder="1" applyAlignment="1" applyProtection="1">
      <alignment vertical="top" wrapText="1" readingOrder="1"/>
      <protection locked="0"/>
    </xf>
    <xf numFmtId="170" fontId="40" fillId="42" borderId="35" xfId="0" applyNumberFormat="1" applyFont="1" applyFill="1" applyBorder="1" applyAlignment="1" applyProtection="1">
      <alignment horizontal="right" vertical="top" wrapText="1" readingOrder="1"/>
      <protection locked="0"/>
    </xf>
    <xf numFmtId="0" fontId="39" fillId="42" borderId="36" xfId="0" applyFont="1" applyFill="1" applyBorder="1" applyAlignment="1" applyProtection="1">
      <alignment vertical="top" wrapText="1" readingOrder="1"/>
      <protection locked="0"/>
    </xf>
    <xf numFmtId="170" fontId="40" fillId="42" borderId="37" xfId="0" applyNumberFormat="1" applyFont="1" applyFill="1" applyBorder="1" applyAlignment="1" applyProtection="1">
      <alignment vertical="top" wrapText="1" readingOrder="1"/>
      <protection locked="0"/>
    </xf>
    <xf numFmtId="170" fontId="40" fillId="42" borderId="37" xfId="0" applyNumberFormat="1" applyFont="1" applyFill="1" applyBorder="1" applyAlignment="1" applyProtection="1">
      <alignment horizontal="right" vertical="top" wrapText="1" readingOrder="1"/>
      <protection locked="0"/>
    </xf>
    <xf numFmtId="0" fontId="42" fillId="0" borderId="0" xfId="0" applyFont="1" applyAlignment="1">
      <alignment horizontal="center"/>
    </xf>
    <xf numFmtId="0" fontId="43" fillId="0" borderId="11" xfId="0" applyFont="1" applyBorder="1" applyAlignment="1">
      <alignment horizontal="center" wrapText="1"/>
    </xf>
    <xf numFmtId="0" fontId="21" fillId="33" borderId="46" xfId="0" applyFont="1" applyFill="1" applyBorder="1"/>
    <xf numFmtId="0" fontId="21" fillId="33" borderId="11" xfId="0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vertical="center" wrapText="1"/>
    </xf>
    <xf numFmtId="0" fontId="21" fillId="38" borderId="11" xfId="0" applyFont="1" applyFill="1" applyBorder="1" applyAlignment="1">
      <alignment vertical="center"/>
    </xf>
    <xf numFmtId="0" fontId="33" fillId="37" borderId="11" xfId="0" applyFont="1" applyFill="1" applyBorder="1" applyAlignment="1">
      <alignment horizontal="center" vertical="center" wrapText="1"/>
    </xf>
    <xf numFmtId="0" fontId="43" fillId="37" borderId="11" xfId="0" applyFont="1" applyFill="1" applyBorder="1" applyAlignment="1">
      <alignment horizontal="center" vertical="center" wrapText="1"/>
    </xf>
    <xf numFmtId="165" fontId="24" fillId="43" borderId="0" xfId="0" applyNumberFormat="1" applyFont="1" applyFill="1" applyAlignment="1">
      <alignment horizontal="right" vertical="top" wrapText="1"/>
    </xf>
    <xf numFmtId="3" fontId="50" fillId="0" borderId="0" xfId="0" applyNumberFormat="1" applyFont="1"/>
    <xf numFmtId="0" fontId="51" fillId="0" borderId="0" xfId="0" applyFont="1"/>
    <xf numFmtId="3" fontId="52" fillId="0" borderId="0" xfId="0" applyNumberFormat="1" applyFont="1"/>
    <xf numFmtId="0" fontId="54" fillId="0" borderId="0" xfId="0" applyFont="1"/>
    <xf numFmtId="3" fontId="55" fillId="0" borderId="0" xfId="0" applyNumberFormat="1" applyFont="1" applyAlignment="1">
      <alignment horizontal="right"/>
    </xf>
    <xf numFmtId="0" fontId="56" fillId="0" borderId="49" xfId="0" applyFont="1" applyBorder="1"/>
    <xf numFmtId="3" fontId="57" fillId="0" borderId="49" xfId="0" applyNumberFormat="1" applyFont="1" applyBorder="1" applyAlignment="1">
      <alignment horizontal="right"/>
    </xf>
    <xf numFmtId="0" fontId="54" fillId="0" borderId="0" xfId="0" quotePrefix="1" applyFont="1"/>
    <xf numFmtId="0" fontId="59" fillId="45" borderId="0" xfId="44" applyFont="1" applyFill="1" applyAlignment="1">
      <alignment horizontal="left" vertical="center" wrapText="1"/>
    </xf>
    <xf numFmtId="3" fontId="54" fillId="0" borderId="0" xfId="0" applyNumberFormat="1" applyFont="1"/>
    <xf numFmtId="0" fontId="32" fillId="0" borderId="0" xfId="0" applyFont="1" applyAlignment="1">
      <alignment horizontal="center"/>
    </xf>
    <xf numFmtId="0" fontId="14" fillId="37" borderId="0" xfId="0" applyFont="1" applyFill="1"/>
    <xf numFmtId="3" fontId="31" fillId="50" borderId="18" xfId="0" applyNumberFormat="1" applyFont="1" applyFill="1" applyBorder="1" applyAlignment="1">
      <alignment horizontal="right"/>
    </xf>
    <xf numFmtId="0" fontId="21" fillId="49" borderId="11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wrapText="1"/>
    </xf>
    <xf numFmtId="0" fontId="0" fillId="49" borderId="0" xfId="0" applyFill="1" applyAlignment="1">
      <alignment horizontal="center"/>
    </xf>
    <xf numFmtId="0" fontId="0" fillId="51" borderId="0" xfId="0" applyFill="1" applyAlignment="1">
      <alignment horizontal="center" vertical="center"/>
    </xf>
    <xf numFmtId="0" fontId="26" fillId="33" borderId="11" xfId="0" applyFont="1" applyFill="1" applyBorder="1" applyAlignment="1">
      <alignment horizontal="center" wrapText="1"/>
    </xf>
    <xf numFmtId="0" fontId="30" fillId="33" borderId="11" xfId="0" applyFont="1" applyFill="1" applyBorder="1" applyAlignment="1">
      <alignment horizontal="center" wrapText="1"/>
    </xf>
    <xf numFmtId="0" fontId="21" fillId="38" borderId="11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0" fontId="62" fillId="0" borderId="0" xfId="0" applyFont="1"/>
    <xf numFmtId="165" fontId="35" fillId="0" borderId="0" xfId="0" applyNumberFormat="1" applyFont="1"/>
    <xf numFmtId="171" fontId="0" fillId="0" borderId="0" xfId="0" applyNumberFormat="1"/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164" fontId="25" fillId="0" borderId="0" xfId="0" applyNumberFormat="1" applyFont="1" applyAlignment="1">
      <alignment horizontal="center" vertical="top" wrapText="1"/>
    </xf>
    <xf numFmtId="3" fontId="28" fillId="43" borderId="17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center"/>
    </xf>
    <xf numFmtId="3" fontId="0" fillId="0" borderId="39" xfId="0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3" fontId="0" fillId="0" borderId="41" xfId="0" applyNumberFormat="1" applyBorder="1" applyAlignment="1">
      <alignment horizontal="center"/>
    </xf>
    <xf numFmtId="3" fontId="0" fillId="0" borderId="42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3" fontId="0" fillId="0" borderId="44" xfId="0" applyNumberFormat="1" applyBorder="1" applyAlignment="1">
      <alignment horizontal="center"/>
    </xf>
    <xf numFmtId="3" fontId="0" fillId="0" borderId="45" xfId="0" applyNumberFormat="1" applyBorder="1" applyAlignment="1">
      <alignment horizontal="center"/>
    </xf>
    <xf numFmtId="0" fontId="68" fillId="0" borderId="0" xfId="0" applyFont="1"/>
    <xf numFmtId="0" fontId="70" fillId="52" borderId="0" xfId="0" applyFont="1" applyFill="1" applyAlignment="1">
      <alignment wrapText="1"/>
    </xf>
    <xf numFmtId="0" fontId="70" fillId="33" borderId="10" xfId="0" applyFont="1" applyFill="1" applyBorder="1" applyAlignment="1">
      <alignment wrapText="1"/>
    </xf>
    <xf numFmtId="0" fontId="70" fillId="33" borderId="10" xfId="0" applyFont="1" applyFill="1" applyBorder="1"/>
    <xf numFmtId="172" fontId="28" fillId="34" borderId="10" xfId="0" applyNumberFormat="1" applyFont="1" applyFill="1" applyBorder="1" applyAlignment="1">
      <alignment horizontal="right"/>
    </xf>
    <xf numFmtId="172" fontId="24" fillId="43" borderId="0" xfId="0" applyNumberFormat="1" applyFont="1" applyFill="1" applyAlignment="1">
      <alignment horizontal="right" vertical="top" wrapText="1"/>
    </xf>
    <xf numFmtId="172" fontId="24" fillId="0" borderId="0" xfId="0" applyNumberFormat="1" applyFont="1" applyAlignment="1">
      <alignment horizontal="right" vertical="top" wrapText="1"/>
    </xf>
    <xf numFmtId="172" fontId="25" fillId="0" borderId="0" xfId="0" applyNumberFormat="1" applyFont="1" applyAlignment="1">
      <alignment horizontal="right" vertical="top" wrapText="1"/>
    </xf>
    <xf numFmtId="172" fontId="28" fillId="43" borderId="52" xfId="0" applyNumberFormat="1" applyFont="1" applyFill="1" applyBorder="1" applyAlignment="1">
      <alignment horizontal="right"/>
    </xf>
    <xf numFmtId="172" fontId="28" fillId="43" borderId="0" xfId="0" applyNumberFormat="1" applyFont="1" applyFill="1" applyAlignment="1">
      <alignment horizontal="right"/>
    </xf>
    <xf numFmtId="172" fontId="28" fillId="43" borderId="17" xfId="0" applyNumberFormat="1" applyFont="1" applyFill="1" applyBorder="1" applyAlignment="1">
      <alignment horizontal="right"/>
    </xf>
    <xf numFmtId="172" fontId="31" fillId="34" borderId="17" xfId="0" applyNumberFormat="1" applyFont="1" applyFill="1" applyBorder="1" applyAlignment="1">
      <alignment horizontal="right"/>
    </xf>
    <xf numFmtId="172" fontId="32" fillId="0" borderId="0" xfId="0" applyNumberFormat="1" applyFont="1"/>
    <xf numFmtId="9" fontId="0" fillId="0" borderId="0" xfId="45" applyFont="1"/>
    <xf numFmtId="173" fontId="27" fillId="0" borderId="0" xfId="0" applyNumberFormat="1" applyFont="1"/>
    <xf numFmtId="173" fontId="24" fillId="0" borderId="0" xfId="0" applyNumberFormat="1" applyFont="1" applyAlignment="1">
      <alignment horizontal="right" vertical="top" wrapText="1"/>
    </xf>
    <xf numFmtId="172" fontId="27" fillId="0" borderId="0" xfId="0" applyNumberFormat="1" applyFont="1"/>
    <xf numFmtId="174" fontId="25" fillId="0" borderId="0" xfId="0" applyNumberFormat="1" applyFont="1" applyAlignment="1">
      <alignment horizontal="right" vertical="top" wrapText="1"/>
    </xf>
    <xf numFmtId="167" fontId="25" fillId="0" borderId="0" xfId="0" applyNumberFormat="1" applyFont="1" applyAlignment="1">
      <alignment horizontal="right" vertical="top" wrapText="1"/>
    </xf>
    <xf numFmtId="165" fontId="27" fillId="39" borderId="0" xfId="0" applyNumberFormat="1" applyFont="1" applyFill="1" applyAlignment="1">
      <alignment horizontal="center"/>
    </xf>
    <xf numFmtId="0" fontId="45" fillId="0" borderId="0" xfId="0" applyFont="1" applyAlignment="1">
      <alignment horizontal="center"/>
    </xf>
    <xf numFmtId="172" fontId="31" fillId="34" borderId="47" xfId="0" applyNumberFormat="1" applyFont="1" applyFill="1" applyBorder="1" applyAlignment="1">
      <alignment horizontal="right"/>
    </xf>
    <xf numFmtId="172" fontId="0" fillId="0" borderId="0" xfId="0" applyNumberFormat="1"/>
    <xf numFmtId="172" fontId="31" fillId="34" borderId="48" xfId="0" applyNumberFormat="1" applyFont="1" applyFill="1" applyBorder="1" applyAlignment="1">
      <alignment horizontal="right"/>
    </xf>
    <xf numFmtId="3" fontId="35" fillId="0" borderId="0" xfId="0" applyNumberFormat="1" applyFont="1"/>
    <xf numFmtId="0" fontId="71" fillId="33" borderId="11" xfId="0" applyFont="1" applyFill="1" applyBorder="1" applyAlignment="1">
      <alignment horizontal="right"/>
    </xf>
    <xf numFmtId="172" fontId="31" fillId="36" borderId="10" xfId="0" applyNumberFormat="1" applyFont="1" applyFill="1" applyBorder="1" applyAlignment="1">
      <alignment horizontal="right"/>
    </xf>
    <xf numFmtId="172" fontId="31" fillId="36" borderId="13" xfId="0" applyNumberFormat="1" applyFont="1" applyFill="1" applyBorder="1" applyAlignment="1">
      <alignment horizontal="right"/>
    </xf>
    <xf numFmtId="172" fontId="31" fillId="36" borderId="12" xfId="0" applyNumberFormat="1" applyFont="1" applyFill="1" applyBorder="1" applyAlignment="1">
      <alignment horizontal="right"/>
    </xf>
    <xf numFmtId="172" fontId="32" fillId="36" borderId="16" xfId="0" applyNumberFormat="1" applyFont="1" applyFill="1" applyBorder="1"/>
    <xf numFmtId="10" fontId="0" fillId="0" borderId="0" xfId="45" applyNumberFormat="1" applyFont="1"/>
    <xf numFmtId="173" fontId="0" fillId="0" borderId="0" xfId="0" applyNumberFormat="1"/>
    <xf numFmtId="0" fontId="21" fillId="33" borderId="46" xfId="0" applyFont="1" applyFill="1" applyBorder="1" applyAlignment="1">
      <alignment horizontal="center" vertical="center" wrapText="1"/>
    </xf>
    <xf numFmtId="172" fontId="31" fillId="53" borderId="48" xfId="0" applyNumberFormat="1" applyFont="1" applyFill="1" applyBorder="1" applyAlignment="1">
      <alignment horizontal="right"/>
    </xf>
    <xf numFmtId="172" fontId="31" fillId="35" borderId="48" xfId="0" applyNumberFormat="1" applyFont="1" applyFill="1" applyBorder="1" applyAlignment="1">
      <alignment horizontal="right"/>
    </xf>
    <xf numFmtId="0" fontId="72" fillId="53" borderId="13" xfId="0" applyFont="1" applyFill="1" applyBorder="1" applyAlignment="1">
      <alignment wrapText="1"/>
    </xf>
    <xf numFmtId="0" fontId="72" fillId="35" borderId="13" xfId="0" applyFont="1" applyFill="1" applyBorder="1" applyAlignment="1">
      <alignment wrapText="1"/>
    </xf>
    <xf numFmtId="0" fontId="72" fillId="53" borderId="11" xfId="0" applyFont="1" applyFill="1" applyBorder="1" applyAlignment="1">
      <alignment horizontal="center" vertical="center" wrapText="1"/>
    </xf>
    <xf numFmtId="0" fontId="72" fillId="35" borderId="11" xfId="0" applyFont="1" applyFill="1" applyBorder="1" applyAlignment="1">
      <alignment horizontal="center" wrapText="1"/>
    </xf>
    <xf numFmtId="0" fontId="21" fillId="33" borderId="13" xfId="0" applyFont="1" applyFill="1" applyBorder="1" applyAlignment="1">
      <alignment horizontal="center" vertical="center" wrapText="1"/>
    </xf>
    <xf numFmtId="0" fontId="72" fillId="53" borderId="46" xfId="0" applyFont="1" applyFill="1" applyBorder="1" applyAlignment="1">
      <alignment horizontal="center" vertical="center" wrapText="1"/>
    </xf>
    <xf numFmtId="0" fontId="72" fillId="35" borderId="46" xfId="0" applyFont="1" applyFill="1" applyBorder="1" applyAlignment="1">
      <alignment horizontal="center" vertical="center" wrapText="1"/>
    </xf>
    <xf numFmtId="0" fontId="21" fillId="49" borderId="0" xfId="0" applyFont="1" applyFill="1" applyAlignment="1">
      <alignment horizontal="center" vertical="center" wrapText="1"/>
    </xf>
    <xf numFmtId="9" fontId="0" fillId="43" borderId="0" xfId="45" applyFont="1" applyFill="1"/>
    <xf numFmtId="0" fontId="21" fillId="33" borderId="0" xfId="0" applyFont="1" applyFill="1" applyAlignment="1">
      <alignment wrapText="1"/>
    </xf>
    <xf numFmtId="171" fontId="24" fillId="0" borderId="0" xfId="0" applyNumberFormat="1" applyFont="1" applyAlignment="1">
      <alignment horizontal="right" vertical="top" wrapText="1"/>
    </xf>
    <xf numFmtId="167" fontId="24" fillId="43" borderId="0" xfId="0" applyNumberFormat="1" applyFont="1" applyFill="1" applyAlignment="1">
      <alignment horizontal="right" vertical="top" wrapText="1"/>
    </xf>
    <xf numFmtId="171" fontId="25" fillId="0" borderId="0" xfId="0" applyNumberFormat="1" applyFont="1" applyAlignment="1">
      <alignment horizontal="right" vertical="top" wrapText="1"/>
    </xf>
    <xf numFmtId="165" fontId="24" fillId="0" borderId="0" xfId="0" applyNumberFormat="1" applyFont="1" applyAlignment="1">
      <alignment horizontal="center" vertical="top" wrapText="1"/>
    </xf>
    <xf numFmtId="165" fontId="0" fillId="0" borderId="0" xfId="0" applyNumberFormat="1" applyAlignment="1">
      <alignment horizontal="center"/>
    </xf>
    <xf numFmtId="172" fontId="24" fillId="54" borderId="0" xfId="0" applyNumberFormat="1" applyFont="1" applyFill="1" applyAlignment="1">
      <alignment horizontal="right" vertical="top" wrapText="1"/>
    </xf>
    <xf numFmtId="173" fontId="24" fillId="43" borderId="0" xfId="0" applyNumberFormat="1" applyFont="1" applyFill="1" applyAlignment="1">
      <alignment horizontal="right" vertical="top" wrapText="1"/>
    </xf>
    <xf numFmtId="173" fontId="25" fillId="0" borderId="0" xfId="0" applyNumberFormat="1" applyFont="1" applyAlignment="1">
      <alignment horizontal="right" vertical="top" wrapText="1"/>
    </xf>
    <xf numFmtId="167" fontId="28" fillId="34" borderId="10" xfId="0" applyNumberFormat="1" applyFont="1" applyFill="1" applyBorder="1" applyAlignment="1">
      <alignment horizontal="right"/>
    </xf>
    <xf numFmtId="174" fontId="25" fillId="0" borderId="0" xfId="0" applyNumberFormat="1" applyFont="1" applyAlignment="1">
      <alignment horizontal="right" vertical="center" wrapText="1"/>
    </xf>
    <xf numFmtId="0" fontId="74" fillId="46" borderId="53" xfId="0" applyFont="1" applyFill="1" applyBorder="1"/>
    <xf numFmtId="0" fontId="75" fillId="47" borderId="53" xfId="0" applyFont="1" applyFill="1" applyBorder="1"/>
    <xf numFmtId="0" fontId="75" fillId="46" borderId="53" xfId="0" applyFont="1" applyFill="1" applyBorder="1" applyAlignment="1">
      <alignment horizontal="left" wrapText="1"/>
    </xf>
    <xf numFmtId="3" fontId="76" fillId="48" borderId="53" xfId="0" applyNumberFormat="1" applyFont="1" applyFill="1" applyBorder="1" applyAlignment="1">
      <alignment horizontal="right"/>
    </xf>
    <xf numFmtId="3" fontId="76" fillId="48" borderId="55" xfId="0" applyNumberFormat="1" applyFont="1" applyFill="1" applyBorder="1" applyAlignment="1">
      <alignment horizontal="right"/>
    </xf>
    <xf numFmtId="3" fontId="76" fillId="48" borderId="54" xfId="0" applyNumberFormat="1" applyFont="1" applyFill="1" applyBorder="1" applyAlignment="1">
      <alignment horizontal="right"/>
    </xf>
    <xf numFmtId="3" fontId="76" fillId="48" borderId="57" xfId="0" applyNumberFormat="1" applyFont="1" applyFill="1" applyBorder="1" applyAlignment="1">
      <alignment horizontal="right"/>
    </xf>
    <xf numFmtId="3" fontId="76" fillId="48" borderId="56" xfId="0" applyNumberFormat="1" applyFont="1" applyFill="1" applyBorder="1" applyAlignment="1">
      <alignment horizontal="right"/>
    </xf>
    <xf numFmtId="0" fontId="75" fillId="46" borderId="58" xfId="0" applyFont="1" applyFill="1" applyBorder="1" applyAlignment="1">
      <alignment horizontal="left" wrapText="1"/>
    </xf>
    <xf numFmtId="3" fontId="76" fillId="48" borderId="59" xfId="0" applyNumberFormat="1" applyFont="1" applyFill="1" applyBorder="1" applyAlignment="1">
      <alignment horizontal="right"/>
    </xf>
    <xf numFmtId="3" fontId="76" fillId="48" borderId="60" xfId="0" applyNumberFormat="1" applyFont="1" applyFill="1" applyBorder="1" applyAlignment="1">
      <alignment horizontal="right"/>
    </xf>
    <xf numFmtId="3" fontId="76" fillId="48" borderId="58" xfId="0" applyNumberFormat="1" applyFont="1" applyFill="1" applyBorder="1" applyAlignment="1">
      <alignment horizontal="right"/>
    </xf>
    <xf numFmtId="3" fontId="76" fillId="48" borderId="61" xfId="0" applyNumberFormat="1" applyFont="1" applyFill="1" applyBorder="1" applyAlignment="1">
      <alignment horizontal="right"/>
    </xf>
    <xf numFmtId="0" fontId="75" fillId="46" borderId="62" xfId="0" applyFont="1" applyFill="1" applyBorder="1" applyAlignment="1">
      <alignment horizontal="left" wrapText="1"/>
    </xf>
    <xf numFmtId="0" fontId="75" fillId="46" borderId="50" xfId="0" applyFont="1" applyFill="1" applyBorder="1" applyAlignment="1">
      <alignment horizontal="left" wrapText="1"/>
    </xf>
    <xf numFmtId="0" fontId="75" fillId="46" borderId="63" xfId="0" applyFont="1" applyFill="1" applyBorder="1" applyAlignment="1">
      <alignment horizontal="left" wrapText="1"/>
    </xf>
    <xf numFmtId="3" fontId="76" fillId="48" borderId="64" xfId="0" applyNumberFormat="1" applyFont="1" applyFill="1" applyBorder="1" applyAlignment="1">
      <alignment horizontal="right"/>
    </xf>
    <xf numFmtId="3" fontId="76" fillId="48" borderId="65" xfId="0" applyNumberFormat="1" applyFont="1" applyFill="1" applyBorder="1" applyAlignment="1">
      <alignment horizontal="right"/>
    </xf>
    <xf numFmtId="3" fontId="76" fillId="48" borderId="62" xfId="0" applyNumberFormat="1" applyFont="1" applyFill="1" applyBorder="1" applyAlignment="1">
      <alignment horizontal="right"/>
    </xf>
    <xf numFmtId="3" fontId="76" fillId="48" borderId="50" xfId="0" applyNumberFormat="1" applyFont="1" applyFill="1" applyBorder="1" applyAlignment="1">
      <alignment horizontal="right"/>
    </xf>
    <xf numFmtId="3" fontId="76" fillId="48" borderId="63" xfId="0" applyNumberFormat="1" applyFont="1" applyFill="1" applyBorder="1" applyAlignment="1">
      <alignment horizontal="right"/>
    </xf>
    <xf numFmtId="3" fontId="76" fillId="48" borderId="66" xfId="0" applyNumberFormat="1" applyFont="1" applyFill="1" applyBorder="1" applyAlignment="1">
      <alignment horizontal="right"/>
    </xf>
    <xf numFmtId="3" fontId="76" fillId="48" borderId="67" xfId="0" applyNumberFormat="1" applyFont="1" applyFill="1" applyBorder="1" applyAlignment="1">
      <alignment horizontal="right"/>
    </xf>
    <xf numFmtId="3" fontId="76" fillId="48" borderId="68" xfId="0" applyNumberFormat="1" applyFont="1" applyFill="1" applyBorder="1" applyAlignment="1">
      <alignment horizontal="right"/>
    </xf>
    <xf numFmtId="3" fontId="76" fillId="48" borderId="69" xfId="0" applyNumberFormat="1" applyFont="1" applyFill="1" applyBorder="1" applyAlignment="1">
      <alignment horizontal="right"/>
    </xf>
    <xf numFmtId="0" fontId="70" fillId="33" borderId="11" xfId="0" applyFont="1" applyFill="1" applyBorder="1" applyAlignment="1">
      <alignment wrapText="1"/>
    </xf>
    <xf numFmtId="172" fontId="28" fillId="34" borderId="12" xfId="0" applyNumberFormat="1" applyFont="1" applyFill="1" applyBorder="1" applyAlignment="1">
      <alignment horizontal="right"/>
    </xf>
    <xf numFmtId="0" fontId="70" fillId="33" borderId="17" xfId="0" applyFont="1" applyFill="1" applyBorder="1"/>
    <xf numFmtId="3" fontId="76" fillId="48" borderId="0" xfId="0" applyNumberFormat="1" applyFont="1" applyFill="1" applyAlignment="1">
      <alignment horizontal="right"/>
    </xf>
    <xf numFmtId="0" fontId="77" fillId="52" borderId="0" xfId="0" applyFont="1" applyFill="1" applyAlignment="1">
      <alignment wrapText="1"/>
    </xf>
    <xf numFmtId="0" fontId="79" fillId="0" borderId="0" xfId="0" applyFont="1" applyAlignment="1">
      <alignment horizontal="center"/>
    </xf>
    <xf numFmtId="0" fontId="82" fillId="0" borderId="0" xfId="0" applyFont="1"/>
    <xf numFmtId="0" fontId="84" fillId="0" borderId="0" xfId="0" applyFont="1" applyAlignment="1">
      <alignment horizontal="center" wrapText="1"/>
    </xf>
    <xf numFmtId="0" fontId="84" fillId="0" borderId="0" xfId="0" applyFont="1" applyAlignment="1">
      <alignment horizontal="left" wrapText="1"/>
    </xf>
    <xf numFmtId="0" fontId="86" fillId="0" borderId="0" xfId="0" applyFont="1" applyAlignment="1">
      <alignment horizontal="center" wrapText="1"/>
    </xf>
    <xf numFmtId="0" fontId="19" fillId="0" borderId="0" xfId="42" applyAlignment="1">
      <alignment horizontal="left" vertical="center" indent="1"/>
    </xf>
    <xf numFmtId="0" fontId="87" fillId="37" borderId="0" xfId="0" applyFont="1" applyFill="1" applyAlignment="1">
      <alignment wrapText="1"/>
    </xf>
    <xf numFmtId="0" fontId="17" fillId="55" borderId="70" xfId="0" applyFont="1" applyFill="1" applyBorder="1" applyAlignment="1">
      <alignment wrapText="1"/>
    </xf>
    <xf numFmtId="0" fontId="17" fillId="55" borderId="71" xfId="0" applyFont="1" applyFill="1" applyBorder="1" applyAlignment="1">
      <alignment wrapText="1"/>
    </xf>
    <xf numFmtId="0" fontId="17" fillId="55" borderId="72" xfId="0" applyFont="1" applyFill="1" applyBorder="1" applyAlignment="1">
      <alignment wrapText="1"/>
    </xf>
    <xf numFmtId="9" fontId="0" fillId="43" borderId="71" xfId="45" applyFont="1" applyFill="1" applyBorder="1"/>
    <xf numFmtId="9" fontId="0" fillId="43" borderId="72" xfId="45" applyFont="1" applyFill="1" applyBorder="1"/>
    <xf numFmtId="0" fontId="17" fillId="54" borderId="77" xfId="0" applyFont="1" applyFill="1" applyBorder="1" applyAlignment="1">
      <alignment wrapText="1"/>
    </xf>
    <xf numFmtId="0" fontId="88" fillId="54" borderId="77" xfId="0" applyFont="1" applyFill="1" applyBorder="1" applyAlignment="1">
      <alignment horizontal="center" wrapText="1"/>
    </xf>
    <xf numFmtId="0" fontId="73" fillId="54" borderId="77" xfId="0" applyFont="1" applyFill="1" applyBorder="1" applyAlignment="1">
      <alignment horizontal="center" wrapText="1"/>
    </xf>
    <xf numFmtId="0" fontId="1" fillId="55" borderId="0" xfId="0" applyFont="1" applyFill="1"/>
    <xf numFmtId="0" fontId="0" fillId="55" borderId="0" xfId="0" applyFill="1"/>
    <xf numFmtId="172" fontId="32" fillId="55" borderId="0" xfId="0" applyNumberFormat="1" applyFont="1" applyFill="1"/>
    <xf numFmtId="3" fontId="32" fillId="55" borderId="0" xfId="0" applyNumberFormat="1" applyFont="1" applyFill="1"/>
    <xf numFmtId="0" fontId="17" fillId="55" borderId="76" xfId="0" applyFont="1" applyFill="1" applyBorder="1" applyAlignment="1">
      <alignment horizontal="center" wrapText="1"/>
    </xf>
    <xf numFmtId="0" fontId="17" fillId="55" borderId="79" xfId="0" applyFont="1" applyFill="1" applyBorder="1" applyAlignment="1">
      <alignment horizontal="center" wrapText="1"/>
    </xf>
    <xf numFmtId="0" fontId="17" fillId="55" borderId="78" xfId="0" applyFont="1" applyFill="1" applyBorder="1" applyAlignment="1">
      <alignment horizontal="center" wrapText="1"/>
    </xf>
    <xf numFmtId="172" fontId="28" fillId="55" borderId="77" xfId="0" applyNumberFormat="1" applyFont="1" applyFill="1" applyBorder="1" applyAlignment="1">
      <alignment horizontal="right"/>
    </xf>
    <xf numFmtId="9" fontId="0" fillId="43" borderId="77" xfId="45" applyFont="1" applyFill="1" applyBorder="1"/>
    <xf numFmtId="0" fontId="17" fillId="55" borderId="77" xfId="0" applyFont="1" applyFill="1" applyBorder="1" applyAlignment="1">
      <alignment wrapText="1"/>
    </xf>
    <xf numFmtId="3" fontId="28" fillId="55" borderId="77" xfId="0" applyNumberFormat="1" applyFont="1" applyFill="1" applyBorder="1" applyAlignment="1">
      <alignment horizontal="right"/>
    </xf>
    <xf numFmtId="172" fontId="31" fillId="54" borderId="77" xfId="0" applyNumberFormat="1" applyFont="1" applyFill="1" applyBorder="1" applyAlignment="1">
      <alignment horizontal="right"/>
    </xf>
    <xf numFmtId="172" fontId="31" fillId="43" borderId="77" xfId="0" applyNumberFormat="1" applyFont="1" applyFill="1" applyBorder="1" applyAlignment="1">
      <alignment horizontal="right"/>
    </xf>
    <xf numFmtId="0" fontId="17" fillId="55" borderId="77" xfId="0" applyFont="1" applyFill="1" applyBorder="1"/>
    <xf numFmtId="0" fontId="17" fillId="0" borderId="77" xfId="0" applyFont="1" applyBorder="1"/>
    <xf numFmtId="0" fontId="64" fillId="55" borderId="71" xfId="0" applyFont="1" applyFill="1" applyBorder="1"/>
    <xf numFmtId="0" fontId="23" fillId="55" borderId="51" xfId="0" applyFont="1" applyFill="1" applyBorder="1" applyAlignment="1">
      <alignment horizontal="center" wrapText="1"/>
    </xf>
    <xf numFmtId="0" fontId="0" fillId="55" borderId="73" xfId="0" applyFill="1" applyBorder="1"/>
    <xf numFmtId="0" fontId="91" fillId="0" borderId="0" xfId="0" applyFont="1"/>
    <xf numFmtId="171" fontId="27" fillId="0" borderId="0" xfId="0" applyNumberFormat="1" applyFont="1"/>
    <xf numFmtId="0" fontId="64" fillId="0" borderId="51" xfId="0" applyFont="1" applyBorder="1" applyAlignment="1">
      <alignment wrapText="1"/>
    </xf>
    <xf numFmtId="0" fontId="64" fillId="0" borderId="51" xfId="0" applyFont="1" applyBorder="1"/>
    <xf numFmtId="0" fontId="64" fillId="0" borderId="70" xfId="0" applyFont="1" applyBorder="1"/>
    <xf numFmtId="0" fontId="0" fillId="55" borderId="70" xfId="0" applyFill="1" applyBorder="1"/>
    <xf numFmtId="0" fontId="0" fillId="55" borderId="71" xfId="0" applyFill="1" applyBorder="1"/>
    <xf numFmtId="0" fontId="0" fillId="55" borderId="74" xfId="0" applyFill="1" applyBorder="1"/>
    <xf numFmtId="0" fontId="0" fillId="55" borderId="72" xfId="0" applyFill="1" applyBorder="1"/>
    <xf numFmtId="0" fontId="0" fillId="55" borderId="75" xfId="0" applyFill="1" applyBorder="1"/>
    <xf numFmtId="171" fontId="27" fillId="55" borderId="71" xfId="0" applyNumberFormat="1" applyFont="1" applyFill="1" applyBorder="1" applyAlignment="1">
      <alignment horizontal="center"/>
    </xf>
    <xf numFmtId="171" fontId="27" fillId="55" borderId="72" xfId="0" applyNumberFormat="1" applyFont="1" applyFill="1" applyBorder="1" applyAlignment="1">
      <alignment horizontal="center"/>
    </xf>
    <xf numFmtId="171" fontId="35" fillId="55" borderId="70" xfId="0" applyNumberFormat="1" applyFont="1" applyFill="1" applyBorder="1" applyAlignment="1">
      <alignment horizontal="center"/>
    </xf>
    <xf numFmtId="171" fontId="35" fillId="55" borderId="71" xfId="0" applyNumberFormat="1" applyFont="1" applyFill="1" applyBorder="1" applyAlignment="1">
      <alignment horizontal="center"/>
    </xf>
    <xf numFmtId="2" fontId="27" fillId="55" borderId="81" xfId="45" applyNumberFormat="1" applyFont="1" applyFill="1" applyBorder="1" applyAlignment="1">
      <alignment horizontal="center"/>
    </xf>
    <xf numFmtId="2" fontId="27" fillId="55" borderId="82" xfId="45" applyNumberFormat="1" applyFont="1" applyFill="1" applyBorder="1" applyAlignment="1">
      <alignment horizontal="center"/>
    </xf>
    <xf numFmtId="2" fontId="27" fillId="55" borderId="80" xfId="45" applyNumberFormat="1" applyFont="1" applyFill="1" applyBorder="1" applyAlignment="1">
      <alignment horizontal="center"/>
    </xf>
    <xf numFmtId="0" fontId="0" fillId="55" borderId="83" xfId="0" applyFill="1" applyBorder="1"/>
    <xf numFmtId="0" fontId="0" fillId="55" borderId="84" xfId="0" applyFill="1" applyBorder="1"/>
    <xf numFmtId="0" fontId="0" fillId="55" borderId="85" xfId="0" applyFill="1" applyBorder="1"/>
    <xf numFmtId="3" fontId="24" fillId="55" borderId="73" xfId="0" applyNumberFormat="1" applyFont="1" applyFill="1" applyBorder="1" applyAlignment="1">
      <alignment horizontal="center" vertical="top" wrapText="1"/>
    </xf>
    <xf numFmtId="3" fontId="24" fillId="55" borderId="74" xfId="0" applyNumberFormat="1" applyFont="1" applyFill="1" applyBorder="1" applyAlignment="1">
      <alignment horizontal="center" vertical="top" wrapText="1"/>
    </xf>
    <xf numFmtId="3" fontId="24" fillId="55" borderId="75" xfId="0" applyNumberFormat="1" applyFont="1" applyFill="1" applyBorder="1" applyAlignment="1">
      <alignment horizontal="center" vertical="top" wrapText="1"/>
    </xf>
    <xf numFmtId="0" fontId="0" fillId="55" borderId="86" xfId="0" applyFill="1" applyBorder="1"/>
    <xf numFmtId="9" fontId="0" fillId="39" borderId="0" xfId="45" applyFont="1" applyFill="1"/>
    <xf numFmtId="0" fontId="17" fillId="0" borderId="0" xfId="0" applyFont="1" applyAlignment="1">
      <alignment horizontal="center"/>
    </xf>
    <xf numFmtId="171" fontId="27" fillId="55" borderId="70" xfId="0" applyNumberFormat="1" applyFont="1" applyFill="1" applyBorder="1" applyAlignment="1">
      <alignment horizontal="center"/>
    </xf>
    <xf numFmtId="171" fontId="35" fillId="55" borderId="72" xfId="0" applyNumberFormat="1" applyFont="1" applyFill="1" applyBorder="1" applyAlignment="1">
      <alignment horizontal="center"/>
    </xf>
    <xf numFmtId="171" fontId="24" fillId="43" borderId="0" xfId="0" applyNumberFormat="1" applyFont="1" applyFill="1" applyAlignment="1">
      <alignment horizontal="right" vertical="top" wrapText="1"/>
    </xf>
    <xf numFmtId="2" fontId="27" fillId="0" borderId="0" xfId="0" applyNumberFormat="1" applyFont="1" applyAlignment="1">
      <alignment horizontal="center"/>
    </xf>
    <xf numFmtId="0" fontId="0" fillId="0" borderId="0" xfId="0"/>
    <xf numFmtId="0" fontId="0" fillId="0" borderId="91" xfId="0" applyBorder="1"/>
    <xf numFmtId="0" fontId="32" fillId="0" borderId="91" xfId="0" applyFont="1" applyBorder="1" applyAlignment="1">
      <alignment horizontal="center"/>
    </xf>
    <xf numFmtId="0" fontId="93" fillId="0" borderId="91" xfId="0" applyFont="1" applyFill="1" applyBorder="1" applyAlignment="1">
      <alignment wrapText="1"/>
    </xf>
    <xf numFmtId="0" fontId="0" fillId="0" borderId="91" xfId="0" applyBorder="1" applyAlignment="1">
      <alignment wrapText="1"/>
    </xf>
    <xf numFmtId="0" fontId="23" fillId="0" borderId="91" xfId="0" applyFont="1" applyBorder="1" applyAlignment="1">
      <alignment horizontal="center" wrapText="1"/>
    </xf>
    <xf numFmtId="172" fontId="24" fillId="43" borderId="70" xfId="0" applyNumberFormat="1" applyFont="1" applyFill="1" applyBorder="1" applyAlignment="1">
      <alignment horizontal="right" vertical="top" wrapText="1"/>
    </xf>
    <xf numFmtId="172" fontId="24" fillId="54" borderId="70" xfId="0" applyNumberFormat="1" applyFont="1" applyFill="1" applyBorder="1" applyAlignment="1">
      <alignment horizontal="right" vertical="top" wrapText="1"/>
    </xf>
    <xf numFmtId="172" fontId="24" fillId="43" borderId="71" xfId="0" applyNumberFormat="1" applyFont="1" applyFill="1" applyBorder="1" applyAlignment="1">
      <alignment horizontal="right" vertical="top" wrapText="1"/>
    </xf>
    <xf numFmtId="172" fontId="24" fillId="54" borderId="71" xfId="0" applyNumberFormat="1" applyFont="1" applyFill="1" applyBorder="1" applyAlignment="1">
      <alignment horizontal="right" vertical="top" wrapText="1"/>
    </xf>
    <xf numFmtId="172" fontId="24" fillId="43" borderId="86" xfId="0" applyNumberFormat="1" applyFont="1" applyFill="1" applyBorder="1" applyAlignment="1">
      <alignment horizontal="right" vertical="top" wrapText="1"/>
    </xf>
    <xf numFmtId="172" fontId="24" fillId="54" borderId="86" xfId="0" applyNumberFormat="1" applyFont="1" applyFill="1" applyBorder="1" applyAlignment="1">
      <alignment horizontal="right" vertical="top" wrapText="1"/>
    </xf>
    <xf numFmtId="0" fontId="23" fillId="0" borderId="91" xfId="0" applyFont="1" applyBorder="1" applyAlignment="1">
      <alignment horizontal="left" vertical="top" wrapText="1"/>
    </xf>
    <xf numFmtId="172" fontId="25" fillId="0" borderId="91" xfId="0" applyNumberFormat="1" applyFont="1" applyBorder="1" applyAlignment="1">
      <alignment horizontal="right" vertical="top" wrapText="1"/>
    </xf>
    <xf numFmtId="173" fontId="25" fillId="0" borderId="91" xfId="0" applyNumberFormat="1" applyFont="1" applyBorder="1" applyAlignment="1">
      <alignment horizontal="right" vertical="top" wrapText="1"/>
    </xf>
    <xf numFmtId="167" fontId="24" fillId="43" borderId="70" xfId="0" applyNumberFormat="1" applyFont="1" applyFill="1" applyBorder="1" applyAlignment="1">
      <alignment horizontal="right" vertical="top" wrapText="1"/>
    </xf>
    <xf numFmtId="167" fontId="24" fillId="43" borderId="71" xfId="0" applyNumberFormat="1" applyFont="1" applyFill="1" applyBorder="1" applyAlignment="1">
      <alignment horizontal="right" vertical="top" wrapText="1"/>
    </xf>
    <xf numFmtId="167" fontId="24" fillId="43" borderId="86" xfId="0" applyNumberFormat="1" applyFont="1" applyFill="1" applyBorder="1" applyAlignment="1">
      <alignment horizontal="right" vertical="top" wrapText="1"/>
    </xf>
    <xf numFmtId="167" fontId="25" fillId="0" borderId="91" xfId="0" applyNumberFormat="1" applyFont="1" applyBorder="1" applyAlignment="1">
      <alignment horizontal="right" vertical="top" wrapText="1"/>
    </xf>
    <xf numFmtId="0" fontId="94" fillId="0" borderId="94" xfId="0" applyFont="1" applyFill="1" applyBorder="1"/>
    <xf numFmtId="0" fontId="94" fillId="0" borderId="95" xfId="0" applyFont="1" applyFill="1" applyBorder="1"/>
    <xf numFmtId="0" fontId="94" fillId="0" borderId="96" xfId="0" applyFont="1" applyFill="1" applyBorder="1"/>
    <xf numFmtId="0" fontId="0" fillId="0" borderId="94" xfId="0" applyBorder="1"/>
    <xf numFmtId="172" fontId="24" fillId="0" borderId="94" xfId="0" applyNumberFormat="1" applyFont="1" applyBorder="1" applyAlignment="1">
      <alignment horizontal="right" vertical="top" wrapText="1"/>
    </xf>
    <xf numFmtId="172" fontId="27" fillId="0" borderId="94" xfId="0" applyNumberFormat="1" applyFont="1" applyBorder="1"/>
    <xf numFmtId="0" fontId="0" fillId="0" borderId="95" xfId="0" applyBorder="1"/>
    <xf numFmtId="172" fontId="24" fillId="0" borderId="95" xfId="0" applyNumberFormat="1" applyFont="1" applyBorder="1" applyAlignment="1">
      <alignment horizontal="right" vertical="top" wrapText="1"/>
    </xf>
    <xf numFmtId="172" fontId="27" fillId="0" borderId="95" xfId="0" applyNumberFormat="1" applyFont="1" applyBorder="1"/>
    <xf numFmtId="0" fontId="0" fillId="0" borderId="96" xfId="0" applyBorder="1"/>
    <xf numFmtId="172" fontId="24" fillId="0" borderId="96" xfId="0" applyNumberFormat="1" applyFont="1" applyBorder="1" applyAlignment="1">
      <alignment horizontal="right" vertical="top" wrapText="1"/>
    </xf>
    <xf numFmtId="172" fontId="27" fillId="0" borderId="96" xfId="0" applyNumberFormat="1" applyFont="1" applyBorder="1"/>
    <xf numFmtId="0" fontId="94" fillId="0" borderId="97" xfId="0" applyFont="1" applyFill="1" applyBorder="1"/>
    <xf numFmtId="0" fontId="0" fillId="0" borderId="97" xfId="0" applyBorder="1"/>
    <xf numFmtId="0" fontId="17" fillId="0" borderId="0" xfId="0" applyFont="1"/>
    <xf numFmtId="0" fontId="0" fillId="0" borderId="94" xfId="0" applyBorder="1" applyAlignment="1">
      <alignment wrapText="1"/>
    </xf>
    <xf numFmtId="0" fontId="23" fillId="0" borderId="95" xfId="0" applyFont="1" applyBorder="1" applyAlignment="1">
      <alignment horizontal="left" wrapText="1"/>
    </xf>
    <xf numFmtId="3" fontId="27" fillId="0" borderId="95" xfId="0" applyNumberFormat="1" applyFont="1" applyBorder="1"/>
    <xf numFmtId="3" fontId="35" fillId="0" borderId="95" xfId="0" applyNumberFormat="1" applyFont="1" applyBorder="1"/>
    <xf numFmtId="0" fontId="23" fillId="0" borderId="96" xfId="0" applyFont="1" applyBorder="1" applyAlignment="1">
      <alignment horizontal="left" wrapText="1"/>
    </xf>
    <xf numFmtId="3" fontId="27" fillId="0" borderId="96" xfId="0" applyNumberFormat="1" applyFont="1" applyBorder="1"/>
    <xf numFmtId="0" fontId="0" fillId="0" borderId="98" xfId="0" applyBorder="1"/>
    <xf numFmtId="3" fontId="27" fillId="0" borderId="99" xfId="0" applyNumberFormat="1" applyFont="1" applyBorder="1"/>
    <xf numFmtId="3" fontId="27" fillId="0" borderId="100" xfId="0" applyNumberFormat="1" applyFont="1" applyBorder="1"/>
    <xf numFmtId="0" fontId="0" fillId="0" borderId="101" xfId="0" applyFill="1" applyBorder="1"/>
    <xf numFmtId="3" fontId="35" fillId="0" borderId="102" xfId="0" applyNumberFormat="1" applyFont="1" applyBorder="1"/>
    <xf numFmtId="3" fontId="35" fillId="0" borderId="103" xfId="0" applyNumberFormat="1" applyFont="1" applyBorder="1"/>
    <xf numFmtId="0" fontId="0" fillId="0" borderId="104" xfId="0" applyBorder="1"/>
    <xf numFmtId="3" fontId="27" fillId="0" borderId="105" xfId="0" applyNumberFormat="1" applyFont="1" applyBorder="1"/>
    <xf numFmtId="3" fontId="27" fillId="0" borderId="106" xfId="0" applyNumberFormat="1" applyFont="1" applyBorder="1"/>
    <xf numFmtId="0" fontId="0" fillId="0" borderId="107" xfId="0" applyBorder="1"/>
    <xf numFmtId="3" fontId="27" fillId="0" borderId="108" xfId="0" applyNumberFormat="1" applyFont="1" applyBorder="1"/>
    <xf numFmtId="3" fontId="27" fillId="0" borderId="109" xfId="0" applyNumberFormat="1" applyFont="1" applyBorder="1"/>
    <xf numFmtId="3" fontId="27" fillId="54" borderId="95" xfId="0" applyNumberFormat="1" applyFont="1" applyFill="1" applyBorder="1"/>
    <xf numFmtId="3" fontId="27" fillId="54" borderId="105" xfId="0" applyNumberFormat="1" applyFont="1" applyFill="1" applyBorder="1"/>
    <xf numFmtId="3" fontId="35" fillId="0" borderId="108" xfId="0" applyNumberFormat="1" applyFont="1" applyBorder="1"/>
    <xf numFmtId="3" fontId="35" fillId="0" borderId="99" xfId="0" applyNumberFormat="1" applyFont="1" applyBorder="1"/>
    <xf numFmtId="172" fontId="24" fillId="55" borderId="70" xfId="0" applyNumberFormat="1" applyFont="1" applyFill="1" applyBorder="1" applyAlignment="1">
      <alignment horizontal="right" vertical="top" wrapText="1"/>
    </xf>
    <xf numFmtId="172" fontId="24" fillId="55" borderId="71" xfId="0" applyNumberFormat="1" applyFont="1" applyFill="1" applyBorder="1" applyAlignment="1">
      <alignment horizontal="right" vertical="top" wrapText="1"/>
    </xf>
    <xf numFmtId="172" fontId="24" fillId="55" borderId="86" xfId="0" applyNumberFormat="1" applyFont="1" applyFill="1" applyBorder="1" applyAlignment="1">
      <alignment horizontal="right" vertical="top" wrapText="1"/>
    </xf>
    <xf numFmtId="3" fontId="24" fillId="0" borderId="94" xfId="0" applyNumberFormat="1" applyFont="1" applyBorder="1" applyAlignment="1">
      <alignment horizontal="right" vertical="top" wrapText="1"/>
    </xf>
    <xf numFmtId="3" fontId="24" fillId="0" borderId="95" xfId="0" applyNumberFormat="1" applyFont="1" applyBorder="1" applyAlignment="1">
      <alignment horizontal="right" vertical="top" wrapText="1"/>
    </xf>
    <xf numFmtId="3" fontId="24" fillId="0" borderId="96" xfId="0" applyNumberFormat="1" applyFont="1" applyBorder="1" applyAlignment="1">
      <alignment horizontal="right" vertical="top" wrapText="1"/>
    </xf>
    <xf numFmtId="0" fontId="0" fillId="0" borderId="110" xfId="0" applyBorder="1"/>
    <xf numFmtId="0" fontId="0" fillId="0" borderId="82" xfId="0" applyBorder="1"/>
    <xf numFmtId="165" fontId="27" fillId="0" borderId="94" xfId="0" applyNumberFormat="1" applyFont="1" applyBorder="1"/>
    <xf numFmtId="165" fontId="27" fillId="0" borderId="95" xfId="0" applyNumberFormat="1" applyFont="1" applyBorder="1"/>
    <xf numFmtId="165" fontId="27" fillId="0" borderId="96" xfId="0" applyNumberFormat="1" applyFont="1" applyBorder="1"/>
    <xf numFmtId="0" fontId="0" fillId="0" borderId="91" xfId="0" applyBorder="1" applyAlignment="1">
      <alignment vertical="center" wrapText="1"/>
    </xf>
    <xf numFmtId="0" fontId="23" fillId="0" borderId="91" xfId="0" applyFont="1" applyBorder="1" applyAlignment="1">
      <alignment horizontal="left" vertical="center" wrapText="1"/>
    </xf>
    <xf numFmtId="0" fontId="23" fillId="0" borderId="91" xfId="0" applyFont="1" applyBorder="1" applyAlignment="1">
      <alignment horizontal="center" vertical="center" wrapText="1"/>
    </xf>
    <xf numFmtId="0" fontId="17" fillId="0" borderId="0" xfId="0" applyFont="1" applyFill="1" applyBorder="1"/>
    <xf numFmtId="172" fontId="31" fillId="43" borderId="91" xfId="0" applyNumberFormat="1" applyFont="1" applyFill="1" applyBorder="1" applyAlignment="1">
      <alignment horizontal="right"/>
    </xf>
    <xf numFmtId="0" fontId="96" fillId="0" borderId="91" xfId="0" applyFont="1" applyBorder="1" applyAlignment="1">
      <alignment horizontal="center" vertical="center" wrapText="1"/>
    </xf>
    <xf numFmtId="172" fontId="25" fillId="54" borderId="70" xfId="0" applyNumberFormat="1" applyFont="1" applyFill="1" applyBorder="1" applyAlignment="1">
      <alignment horizontal="right" vertical="top" wrapText="1"/>
    </xf>
    <xf numFmtId="3" fontId="25" fillId="54" borderId="94" xfId="0" applyNumberFormat="1" applyFont="1" applyFill="1" applyBorder="1" applyAlignment="1">
      <alignment horizontal="right" vertical="top" wrapText="1"/>
    </xf>
    <xf numFmtId="172" fontId="25" fillId="54" borderId="71" xfId="0" applyNumberFormat="1" applyFont="1" applyFill="1" applyBorder="1" applyAlignment="1">
      <alignment horizontal="right" vertical="top" wrapText="1"/>
    </xf>
    <xf numFmtId="3" fontId="25" fillId="54" borderId="95" xfId="0" applyNumberFormat="1" applyFont="1" applyFill="1" applyBorder="1" applyAlignment="1">
      <alignment horizontal="right" vertical="top" wrapText="1"/>
    </xf>
    <xf numFmtId="0" fontId="99" fillId="0" borderId="70" xfId="0" applyFont="1" applyBorder="1" applyAlignment="1">
      <alignment horizontal="center" vertical="center"/>
    </xf>
    <xf numFmtId="0" fontId="64" fillId="0" borderId="51" xfId="0" applyFont="1" applyBorder="1" applyAlignment="1">
      <alignment horizontal="center" vertical="center" wrapText="1"/>
    </xf>
    <xf numFmtId="0" fontId="32" fillId="55" borderId="83" xfId="0" applyFont="1" applyFill="1" applyBorder="1"/>
    <xf numFmtId="0" fontId="32" fillId="55" borderId="84" xfId="0" applyFont="1" applyFill="1" applyBorder="1"/>
    <xf numFmtId="0" fontId="32" fillId="55" borderId="73" xfId="0" applyFont="1" applyFill="1" applyBorder="1"/>
    <xf numFmtId="0" fontId="32" fillId="55" borderId="74" xfId="0" applyFont="1" applyFill="1" applyBorder="1"/>
    <xf numFmtId="0" fontId="32" fillId="55" borderId="70" xfId="0" applyFont="1" applyFill="1" applyBorder="1"/>
    <xf numFmtId="0" fontId="32" fillId="55" borderId="71" xfId="0" applyFont="1" applyFill="1" applyBorder="1"/>
    <xf numFmtId="0" fontId="64" fillId="55" borderId="91" xfId="0" applyFont="1" applyFill="1" applyBorder="1" applyAlignment="1">
      <alignment horizontal="center"/>
    </xf>
    <xf numFmtId="0" fontId="64" fillId="55" borderId="92" xfId="0" applyFont="1" applyFill="1" applyBorder="1" applyAlignment="1">
      <alignment horizontal="center"/>
    </xf>
    <xf numFmtId="0" fontId="64" fillId="55" borderId="87" xfId="0" applyFont="1" applyFill="1" applyBorder="1" applyAlignment="1">
      <alignment horizontal="center"/>
    </xf>
    <xf numFmtId="0" fontId="64" fillId="55" borderId="88" xfId="0" applyFont="1" applyFill="1" applyBorder="1" applyAlignment="1">
      <alignment horizontal="center"/>
    </xf>
    <xf numFmtId="0" fontId="64" fillId="55" borderId="91" xfId="0" applyFont="1" applyFill="1" applyBorder="1"/>
    <xf numFmtId="0" fontId="64" fillId="55" borderId="93" xfId="0" applyFont="1" applyFill="1" applyBorder="1"/>
    <xf numFmtId="0" fontId="64" fillId="55" borderId="89" xfId="0" applyFont="1" applyFill="1" applyBorder="1"/>
    <xf numFmtId="0" fontId="64" fillId="55" borderId="90" xfId="0" applyFont="1" applyFill="1" applyBorder="1"/>
    <xf numFmtId="0" fontId="64" fillId="55" borderId="0" xfId="0" applyFont="1" applyFill="1"/>
    <xf numFmtId="0" fontId="34" fillId="55" borderId="0" xfId="0" applyFont="1" applyFill="1"/>
    <xf numFmtId="172" fontId="0" fillId="0" borderId="77" xfId="0" applyNumberFormat="1" applyBorder="1"/>
    <xf numFmtId="173" fontId="27" fillId="0" borderId="70" xfId="0" applyNumberFormat="1" applyFont="1" applyBorder="1"/>
    <xf numFmtId="173" fontId="27" fillId="0" borderId="71" xfId="0" applyNumberFormat="1" applyFont="1" applyBorder="1"/>
    <xf numFmtId="173" fontId="27" fillId="0" borderId="86" xfId="0" applyNumberFormat="1" applyFont="1" applyBorder="1"/>
    <xf numFmtId="1" fontId="53" fillId="44" borderId="0" xfId="0" applyNumberFormat="1" applyFont="1" applyFill="1" applyAlignment="1">
      <alignment horizontal="center" vertical="center" wrapText="1"/>
    </xf>
    <xf numFmtId="0" fontId="40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41" fillId="41" borderId="25" xfId="0" applyFont="1" applyFill="1" applyBorder="1" applyAlignment="1" applyProtection="1">
      <alignment horizontal="center" vertical="center" wrapText="1" readingOrder="1"/>
      <protection locked="0"/>
    </xf>
    <xf numFmtId="0" fontId="18" fillId="41" borderId="28" xfId="0" applyFont="1" applyFill="1" applyBorder="1" applyAlignment="1" applyProtection="1">
      <alignment horizontal="center" vertical="top" wrapText="1" readingOrder="1"/>
      <protection locked="0"/>
    </xf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 customBuiltin="1"/>
    <cellStyle name="Hipervínculo visitado" xfId="43" builtinId="9" customBuiltin="1"/>
    <cellStyle name="Incorrecto" xfId="7" builtinId="27" customBuiltin="1"/>
    <cellStyle name="Neutral" xfId="8" builtinId="28" customBuiltin="1"/>
    <cellStyle name="Normal" xfId="0" builtinId="0"/>
    <cellStyle name="Normal_cuadrosWEB" xfId="44"/>
    <cellStyle name="Notas" xfId="15" builtinId="10" customBuiltin="1"/>
    <cellStyle name="Porcentaje" xfId="45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38"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/>
        <color rgb="FFFF0000"/>
      </font>
      <fill>
        <patternFill>
          <bgColor theme="0" tint="-4.9989318521683403E-2"/>
        </patternFill>
      </fill>
    </dxf>
    <dxf>
      <font>
        <b/>
        <i/>
        <color rgb="FF7030A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-(AT-Sp)</a:t>
            </a:r>
            <a:r>
              <a:rPr lang="en-US" i="0" baseline="30000"/>
              <a:t>h</a:t>
            </a:r>
            <a:r>
              <a:rPr lang="en-US" i="0"/>
              <a:t>-IGDP</a:t>
            </a:r>
            <a:r>
              <a:rPr lang="en-US" i="0" baseline="30000"/>
              <a:t>h</a:t>
            </a:r>
            <a:r>
              <a:rPr lang="en-US" i="0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031758155765"/>
          <c:y val="0.1134250764525994"/>
          <c:w val="0.84247879856672692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58381502890173E-2"/>
                  <c:y val="-2.7522935779816571E-2"/>
                </c:manualLayout>
              </c:layout>
              <c:tx>
                <c:rich>
                  <a:bodyPr/>
                  <a:lstStyle/>
                  <a:p>
                    <a:fld id="{EB474525-0EB0-415B-A6FC-2CC0EB6E79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E12-4762-808F-6CF8ACEA1B1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67A25AB-A28D-40CE-BBC3-251841585E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6BB-4F1C-BA0C-0BF0258B0665}"/>
                </c:ext>
              </c:extLst>
            </c:dLbl>
            <c:dLbl>
              <c:idx val="2"/>
              <c:layout>
                <c:manualLayout>
                  <c:x val="-2.1194605009633983E-2"/>
                  <c:y val="-5.1987767584097913E-2"/>
                </c:manualLayout>
              </c:layout>
              <c:tx>
                <c:rich>
                  <a:bodyPr/>
                  <a:lstStyle/>
                  <a:p>
                    <a:fld id="{94A587DF-F6AD-4709-9FA2-63CD776581B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E12-4762-808F-6CF8ACEA1B1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AC1FCB2-6E30-4D80-9343-F77A3139D3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6BB-4F1C-BA0C-0BF0258B0665}"/>
                </c:ext>
              </c:extLst>
            </c:dLbl>
            <c:dLbl>
              <c:idx val="4"/>
              <c:layout>
                <c:manualLayout>
                  <c:x val="-4.7551117451260172E-2"/>
                  <c:y val="-5.5045871559633086E-2"/>
                </c:manualLayout>
              </c:layout>
              <c:tx>
                <c:rich>
                  <a:bodyPr/>
                  <a:lstStyle/>
                  <a:p>
                    <a:fld id="{6975A672-89D3-4220-907A-767D635750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E12-4762-808F-6CF8ACEA1B12}"/>
                </c:ext>
              </c:extLst>
            </c:dLbl>
            <c:dLbl>
              <c:idx val="5"/>
              <c:layout>
                <c:manualLayout>
                  <c:x val="0"/>
                  <c:y val="3.0581039755351681E-2"/>
                </c:manualLayout>
              </c:layout>
              <c:tx>
                <c:rich>
                  <a:bodyPr/>
                  <a:lstStyle/>
                  <a:p>
                    <a:fld id="{34A9D355-5F66-4BE5-A212-C9C3258ABA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E12-4762-808F-6CF8ACEA1B1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ED40BB7-3ECC-452F-9419-9F3207152F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6BB-4F1C-BA0C-0BF0258B066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F289DBB-EDAF-4579-8DE8-44EF3F765DA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6BB-4F1C-BA0C-0BF0258B066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77061F5-7941-42CE-8263-3E3614DEC9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6BB-4F1C-BA0C-0BF0258B0665}"/>
                </c:ext>
              </c:extLst>
            </c:dLbl>
            <c:dLbl>
              <c:idx val="9"/>
              <c:layout>
                <c:manualLayout>
                  <c:x val="-5.0096339113680222E-2"/>
                  <c:y val="5.5045871559632913E-2"/>
                </c:manualLayout>
              </c:layout>
              <c:tx>
                <c:rich>
                  <a:bodyPr/>
                  <a:lstStyle/>
                  <a:p>
                    <a:fld id="{475997AC-333F-4ABF-8CB6-2476C67B45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E12-4762-808F-6CF8ACEA1B12}"/>
                </c:ext>
              </c:extLst>
            </c:dLbl>
            <c:dLbl>
              <c:idx val="10"/>
              <c:layout>
                <c:manualLayout>
                  <c:x val="-9.5102234902520212E-3"/>
                  <c:y val="6.1162079510703363E-2"/>
                </c:manualLayout>
              </c:layout>
              <c:tx>
                <c:rich>
                  <a:bodyPr/>
                  <a:lstStyle/>
                  <a:p>
                    <a:fld id="{13E76712-6EE6-4893-A7AF-FEF24B64FE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E12-4762-808F-6CF8ACEA1B12}"/>
                </c:ext>
              </c:extLst>
            </c:dLbl>
            <c:dLbl>
              <c:idx val="11"/>
              <c:layout>
                <c:manualLayout>
                  <c:x val="-5.515929624346172E-2"/>
                  <c:y val="-5.6064591888528414E-17"/>
                </c:manualLayout>
              </c:layout>
              <c:tx>
                <c:rich>
                  <a:bodyPr/>
                  <a:lstStyle/>
                  <a:p>
                    <a:fld id="{B843FEAE-E49D-4B7C-B192-6DE552A140F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E12-4762-808F-6CF8ACEA1B1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D9D1D2ED-396C-4250-857B-467A600EB7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6BB-4F1C-BA0C-0BF0258B066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2B073B74-1691-414A-9D11-4E7C7F0EFB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6BB-4F1C-BA0C-0BF0258B0665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907FA50E-FFB3-45F8-8E2A-F5B19468C9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6BB-4F1C-BA0C-0BF0258B066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4EA88723-1901-4927-BAD9-B39D57EB43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6BB-4F1C-BA0C-0BF0258B0665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E11D73AE-4D3E-4116-BE1D-348D00EFDF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6BB-4F1C-BA0C-0BF0258B066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C5FAA595-DA38-472F-B856-B7E8CC2AF6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6BB-4F1C-BA0C-0BF0258B0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050432255290124E-2"/>
                  <c:y val="-0.562329456524356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2014'!$F$28:$F$45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2014'!$E$28:$E$45</c:f>
              <c:numCache>
                <c:formatCode>#,##0_ ;[Red]\-#,##0\ </c:formatCode>
                <c:ptCount val="18"/>
                <c:pt idx="0">
                  <c:v>915.31868830303665</c:v>
                </c:pt>
                <c:pt idx="1">
                  <c:v>638.56285684651471</c:v>
                </c:pt>
                <c:pt idx="2">
                  <c:v>1986.2264742391703</c:v>
                </c:pt>
                <c:pt idx="3">
                  <c:v>-1373.1452955870604</c:v>
                </c:pt>
                <c:pt idx="4">
                  <c:v>2042.0098322218398</c:v>
                </c:pt>
                <c:pt idx="5">
                  <c:v>878.42521599219219</c:v>
                </c:pt>
                <c:pt idx="6">
                  <c:v>1723.4607603951301</c:v>
                </c:pt>
                <c:pt idx="7">
                  <c:v>789.63374936816183</c:v>
                </c:pt>
                <c:pt idx="8">
                  <c:v>-1316.6052701230467</c:v>
                </c:pt>
                <c:pt idx="9">
                  <c:v>-347.4302450030803</c:v>
                </c:pt>
                <c:pt idx="10">
                  <c:v>2578.3895286784741</c:v>
                </c:pt>
                <c:pt idx="11">
                  <c:v>1347.1158329132438</c:v>
                </c:pt>
                <c:pt idx="12">
                  <c:v>-2979.4514840371271</c:v>
                </c:pt>
                <c:pt idx="13">
                  <c:v>73.366728508723</c:v>
                </c:pt>
                <c:pt idx="14">
                  <c:v>179.23693586467704</c:v>
                </c:pt>
                <c:pt idx="15">
                  <c:v>1547.4087525475734</c:v>
                </c:pt>
                <c:pt idx="16">
                  <c:v>131.44475207575289</c:v>
                </c:pt>
                <c:pt idx="17">
                  <c:v>4850.1949609930589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6E12-4762-808F-6CF8ACEA1B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1968"/>
        <c:axId val="587277952"/>
      </c:scatterChart>
      <c:valAx>
        <c:axId val="587271968"/>
        <c:scaling>
          <c:orientation val="minMax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IGDPpc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952"/>
        <c:crossesAt val="0"/>
        <c:crossBetween val="midCat"/>
      </c:valAx>
      <c:valAx>
        <c:axId val="58727795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Stability of  weighted Balanced  allocation</a:t>
            </a:r>
          </a:p>
        </c:rich>
      </c:tx>
      <c:layout>
        <c:manualLayout>
          <c:xMode val="edge"/>
          <c:yMode val="edge"/>
          <c:x val="0.22863880690888172"/>
          <c:y val="2.2275258552108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737237689016752E-2"/>
          <c:y val="0.12917637109560742"/>
          <c:w val="0.88497852702579405"/>
          <c:h val="0.7496658056422742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2795050319987073E-2"/>
                  <c:y val="5.0156736510470777E-2"/>
                </c:manualLayout>
              </c:layout>
              <c:tx>
                <c:rich>
                  <a:bodyPr/>
                  <a:lstStyle/>
                  <a:p>
                    <a:fld id="{6D134855-D15E-4464-BF54-B896CD09F0C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03-4FCD-8E03-C26620F82406}"/>
                </c:ext>
              </c:extLst>
            </c:dLbl>
            <c:dLbl>
              <c:idx val="1"/>
              <c:layout>
                <c:manualLayout>
                  <c:x val="-2.8530033546658048E-2"/>
                  <c:y val="-6.6875648680627772E-2"/>
                </c:manualLayout>
              </c:layout>
              <c:tx>
                <c:rich>
                  <a:bodyPr/>
                  <a:lstStyle/>
                  <a:p>
                    <a:fld id="{0085653E-43E3-43BA-939E-8B8CF300968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603-4FCD-8E03-C26620F82406}"/>
                </c:ext>
              </c:extLst>
            </c:dLbl>
            <c:dLbl>
              <c:idx val="2"/>
              <c:layout>
                <c:manualLayout>
                  <c:x val="-2.4963779353325791E-2"/>
                  <c:y val="9.0282125718847403E-2"/>
                </c:manualLayout>
              </c:layout>
              <c:tx>
                <c:rich>
                  <a:bodyPr/>
                  <a:lstStyle/>
                  <a:p>
                    <a:fld id="{93C88AAD-F0B6-4581-A4C4-BD4ED8F50D4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603-4FCD-8E03-C26620F82406}"/>
                </c:ext>
              </c:extLst>
            </c:dLbl>
            <c:dLbl>
              <c:idx val="3"/>
              <c:layout>
                <c:manualLayout>
                  <c:x val="0"/>
                  <c:y val="-5.0156736510470777E-2"/>
                </c:manualLayout>
              </c:layout>
              <c:tx>
                <c:rich>
                  <a:bodyPr/>
                  <a:lstStyle/>
                  <a:p>
                    <a:fld id="{D068F285-BC8B-4826-872A-65D4E5DFEA8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603-4FCD-8E03-C26620F82406}"/>
                </c:ext>
              </c:extLst>
            </c:dLbl>
            <c:dLbl>
              <c:idx val="4"/>
              <c:layout>
                <c:manualLayout>
                  <c:x val="-2.3180652256659665E-2"/>
                  <c:y val="-0.10365725545497294"/>
                </c:manualLayout>
              </c:layout>
              <c:tx>
                <c:rich>
                  <a:bodyPr/>
                  <a:lstStyle/>
                  <a:p>
                    <a:fld id="{39F296A0-FBC1-4980-91FD-1B6D267CC2B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603-4FCD-8E03-C26620F82406}"/>
                </c:ext>
              </c:extLst>
            </c:dLbl>
            <c:dLbl>
              <c:idx val="5"/>
              <c:layout>
                <c:manualLayout>
                  <c:x val="-5.3493812899983841E-3"/>
                  <c:y val="7.6906995982721854E-2"/>
                </c:manualLayout>
              </c:layout>
              <c:tx>
                <c:rich>
                  <a:bodyPr/>
                  <a:lstStyle/>
                  <a:p>
                    <a:fld id="{0FCBD0EB-E256-49AE-9F87-C695298DBF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603-4FCD-8E03-C26620F82406}"/>
                </c:ext>
              </c:extLst>
            </c:dLbl>
            <c:dLbl>
              <c:idx val="6"/>
              <c:layout>
                <c:manualLayout>
                  <c:x val="3.5662541933322561E-3"/>
                  <c:y val="-7.0219431114659087E-2"/>
                </c:manualLayout>
              </c:layout>
              <c:tx>
                <c:rich>
                  <a:bodyPr/>
                  <a:lstStyle/>
                  <a:p>
                    <a:fld id="{47BA77A4-66C3-4C7C-AA55-87313FA58D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603-4FCD-8E03-C26620F82406}"/>
                </c:ext>
              </c:extLst>
            </c:dLbl>
            <c:dLbl>
              <c:idx val="7"/>
              <c:layout>
                <c:manualLayout>
                  <c:x val="-4.9927558706651616E-2"/>
                  <c:y val="-8.3594560850784635E-2"/>
                </c:manualLayout>
              </c:layout>
              <c:tx>
                <c:rich>
                  <a:bodyPr/>
                  <a:lstStyle/>
                  <a:p>
                    <a:fld id="{DB27A30F-BDCC-430E-ABF8-4956ABDADE8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603-4FCD-8E03-C26620F82406}"/>
                </c:ext>
              </c:extLst>
            </c:dLbl>
            <c:dLbl>
              <c:idx val="8"/>
              <c:layout>
                <c:manualLayout>
                  <c:x val="-1.7831270966661279E-2"/>
                  <c:y val="9.3625908152878787E-2"/>
                </c:manualLayout>
              </c:layout>
              <c:tx>
                <c:rich>
                  <a:bodyPr/>
                  <a:lstStyle/>
                  <a:p>
                    <a:fld id="{1F182C4E-3E41-4200-91FA-78847CA7CE9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603-4FCD-8E03-C26620F82406}"/>
                </c:ext>
              </c:extLst>
            </c:dLbl>
            <c:dLbl>
              <c:idx val="9"/>
              <c:layout>
                <c:manualLayout>
                  <c:x val="2.3180652256659665E-2"/>
                  <c:y val="-9.0282125718847403E-2"/>
                </c:manualLayout>
              </c:layout>
              <c:tx>
                <c:rich>
                  <a:bodyPr/>
                  <a:lstStyle/>
                  <a:p>
                    <a:fld id="{1D69F52B-4858-4718-9B2E-E4908D1FE89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603-4FCD-8E03-C26620F82406}"/>
                </c:ext>
              </c:extLst>
            </c:dLbl>
            <c:dLbl>
              <c:idx val="10"/>
              <c:layout>
                <c:manualLayout>
                  <c:x val="1.6048143869995136E-2"/>
                  <c:y val="7.0219431114659087E-2"/>
                </c:manualLayout>
              </c:layout>
              <c:tx>
                <c:rich>
                  <a:bodyPr/>
                  <a:lstStyle/>
                  <a:p>
                    <a:fld id="{DE616791-8C9C-487D-88D6-4443DDFFFCE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7603-4FCD-8E03-C26620F82406}"/>
                </c:ext>
              </c:extLst>
            </c:dLbl>
            <c:dLbl>
              <c:idx val="11"/>
              <c:layout>
                <c:manualLayout>
                  <c:x val="-1.0698762579996834E-2"/>
                  <c:y val="7.3563213548690345E-2"/>
                </c:manualLayout>
              </c:layout>
              <c:tx>
                <c:rich>
                  <a:bodyPr/>
                  <a:lstStyle/>
                  <a:p>
                    <a:fld id="{AB281047-E232-48AB-8B28-47F3C5CDE0C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603-4FCD-8E03-C26620F82406}"/>
                </c:ext>
              </c:extLst>
            </c:dLbl>
            <c:dLbl>
              <c:idx val="12"/>
              <c:layout>
                <c:manualLayout>
                  <c:x val="-8.0240719349975759E-2"/>
                  <c:y val="2.3406477038219575E-2"/>
                </c:manualLayout>
              </c:layout>
              <c:tx>
                <c:rich>
                  <a:bodyPr/>
                  <a:lstStyle/>
                  <a:p>
                    <a:fld id="{B727EEA5-0EEE-449F-A5A8-E99322A2BDB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603-4FCD-8E03-C26620F82406}"/>
                </c:ext>
              </c:extLst>
            </c:dLbl>
            <c:dLbl>
              <c:idx val="13"/>
              <c:layout>
                <c:manualLayout>
                  <c:x val="-6.5380571595815812E-17"/>
                  <c:y val="-8.3594560850784635E-2"/>
                </c:manualLayout>
              </c:layout>
              <c:tx>
                <c:rich>
                  <a:bodyPr/>
                  <a:lstStyle/>
                  <a:p>
                    <a:fld id="{85B1142D-EA57-4DEA-A084-31C8E713BA3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603-4FCD-8E03-C26620F82406}"/>
                </c:ext>
              </c:extLst>
            </c:dLbl>
            <c:dLbl>
              <c:idx val="14"/>
              <c:layout>
                <c:manualLayout>
                  <c:x val="2.1397525159993536E-2"/>
                  <c:y val="-5.0156736510470902E-2"/>
                </c:manualLayout>
              </c:layout>
              <c:tx>
                <c:rich>
                  <a:bodyPr/>
                  <a:lstStyle/>
                  <a:p>
                    <a:fld id="{A2568221-AB34-4B1F-9315-D70590B0DA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603-4FCD-8E03-C26620F82406}"/>
                </c:ext>
              </c:extLst>
            </c:dLbl>
            <c:dLbl>
              <c:idx val="15"/>
              <c:layout>
                <c:manualLayout>
                  <c:x val="-5.171068580331771E-2"/>
                  <c:y val="-6.0188083812564873E-2"/>
                </c:manualLayout>
              </c:layout>
              <c:tx>
                <c:rich>
                  <a:bodyPr/>
                  <a:lstStyle/>
                  <a:p>
                    <a:fld id="{FAB2C4BF-F7FD-49B2-8219-310E8E472D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603-4FCD-8E03-C26620F82406}"/>
                </c:ext>
              </c:extLst>
            </c:dLbl>
            <c:dLbl>
              <c:idx val="16"/>
              <c:layout>
                <c:manualLayout>
                  <c:x val="-5.1710685803317842E-2"/>
                  <c:y val="-7.0219431114659156E-2"/>
                </c:manualLayout>
              </c:layout>
              <c:tx>
                <c:rich>
                  <a:bodyPr/>
                  <a:lstStyle/>
                  <a:p>
                    <a:fld id="{B846F1AD-DAF5-4049-A44B-41F1A77C61B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603-4FCD-8E03-C26620F82406}"/>
                </c:ext>
              </c:extLst>
            </c:dLbl>
            <c:dLbl>
              <c:idx val="17"/>
              <c:layout>
                <c:manualLayout>
                  <c:x val="1.6048143869995153E-2"/>
                  <c:y val="0.12037616762512987"/>
                </c:manualLayout>
              </c:layout>
              <c:tx>
                <c:rich>
                  <a:bodyPr/>
                  <a:lstStyle/>
                  <a:p>
                    <a:fld id="{83F2BA79-61A0-406D-88F9-DAFB801E0A0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603-4FCD-8E03-C26620F8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219640159894384E-3"/>
                  <c:y val="-0.391546965873069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2014'!$C$77:$C$94</c:f>
              <c:numCache>
                <c:formatCode>0.00</c:formatCode>
                <c:ptCount val="18"/>
                <c:pt idx="0">
                  <c:v>0.14720526114011923</c:v>
                </c:pt>
                <c:pt idx="1">
                  <c:v>0.55893401390483177</c:v>
                </c:pt>
                <c:pt idx="2">
                  <c:v>0.23821643723423</c:v>
                </c:pt>
                <c:pt idx="3">
                  <c:v>0.60849601329448821</c:v>
                </c:pt>
                <c:pt idx="4">
                  <c:v>0.20848909883725078</c:v>
                </c:pt>
                <c:pt idx="5">
                  <c:v>0.72103532961616046</c:v>
                </c:pt>
                <c:pt idx="6">
                  <c:v>0.31984195019645195</c:v>
                </c:pt>
                <c:pt idx="7">
                  <c:v>0.18950606841642276</c:v>
                </c:pt>
                <c:pt idx="8">
                  <c:v>0.33378926513749774</c:v>
                </c:pt>
                <c:pt idx="9">
                  <c:v>0</c:v>
                </c:pt>
                <c:pt idx="10">
                  <c:v>3.8614056198617618E-3</c:v>
                </c:pt>
                <c:pt idx="11">
                  <c:v>0.27832126020306081</c:v>
                </c:pt>
                <c:pt idx="12">
                  <c:v>1</c:v>
                </c:pt>
                <c:pt idx="13">
                  <c:v>0.26491340978932343</c:v>
                </c:pt>
                <c:pt idx="14">
                  <c:v>0.72877843028362332</c:v>
                </c:pt>
                <c:pt idx="15">
                  <c:v>0.72826609815043986</c:v>
                </c:pt>
                <c:pt idx="16">
                  <c:v>0.5466368871012568</c:v>
                </c:pt>
                <c:pt idx="17">
                  <c:v>0.35134758149423378</c:v>
                </c:pt>
              </c:numCache>
            </c:numRef>
          </c:xVal>
          <c:yVal>
            <c:numRef>
              <c:f>'Paper 2014'!$I$77:$I$94</c:f>
              <c:numCache>
                <c:formatCode>#,##0.000_ ;[Red]\-#,##0.000\ </c:formatCode>
                <c:ptCount val="18"/>
                <c:pt idx="0">
                  <c:v>1.0354003304604664</c:v>
                </c:pt>
                <c:pt idx="1">
                  <c:v>1.4194369894315138</c:v>
                </c:pt>
                <c:pt idx="2">
                  <c:v>1.1488142843980897</c:v>
                </c:pt>
                <c:pt idx="3">
                  <c:v>1.2560357028376652</c:v>
                </c:pt>
                <c:pt idx="4">
                  <c:v>1.3409088905866504</c:v>
                </c:pt>
                <c:pt idx="5">
                  <c:v>0.86036936025786792</c:v>
                </c:pt>
                <c:pt idx="6">
                  <c:v>1.2842771341181529</c:v>
                </c:pt>
                <c:pt idx="7">
                  <c:v>1.3649220678450766</c:v>
                </c:pt>
                <c:pt idx="8">
                  <c:v>1.1665929665575001</c:v>
                </c:pt>
                <c:pt idx="9">
                  <c:v>1.3762472911505226</c:v>
                </c:pt>
                <c:pt idx="10">
                  <c:v>1.3369311022315546</c:v>
                </c:pt>
                <c:pt idx="11">
                  <c:v>1.1268504166117277</c:v>
                </c:pt>
                <c:pt idx="12">
                  <c:v>0.56454316218880485</c:v>
                </c:pt>
                <c:pt idx="13">
                  <c:v>1.2899836496661683</c:v>
                </c:pt>
                <c:pt idx="14">
                  <c:v>1.1024017020345938</c:v>
                </c:pt>
                <c:pt idx="15">
                  <c:v>1.0736117081394401</c:v>
                </c:pt>
                <c:pt idx="16">
                  <c:v>1.1201194057216521</c:v>
                </c:pt>
                <c:pt idx="17">
                  <c:v>1.2133010693043538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'Paper 2014'!$A$77:$A$94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Cat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Cnt</c:v>
                  </c:pt>
                  <c:pt idx="9">
                    <c:v>CyMel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Va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7603-4FCD-8E03-C26620F824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13814400"/>
        <c:axId val="813828000"/>
      </c:scatterChart>
      <c:valAx>
        <c:axId val="81381440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i="1">
                    <a:solidFill>
                      <a:schemeClr val="tx1"/>
                    </a:solidFill>
                  </a:rPr>
                  <a:t>Relative IGDP per capita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28000"/>
        <c:crosses val="autoZero"/>
        <c:crossBetween val="midCat"/>
      </c:valAx>
      <c:valAx>
        <c:axId val="813828000"/>
        <c:scaling>
          <c:orientation val="minMax"/>
          <c:max val="2.5"/>
        </c:scaling>
        <c:delete val="0"/>
        <c:axPos val="l"/>
        <c:numFmt formatCode="#,##0.000_ ;[Red]\-#,##0.0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4400"/>
        <c:crosses val="autoZero"/>
        <c:crossBetween val="midCat"/>
      </c:valAx>
      <c:spPr>
        <a:gradFill flip="none" rotWithShape="1">
          <a:gsLst>
            <a:gs pos="43000">
              <a:schemeClr val="bg1"/>
            </a:gs>
            <a:gs pos="1000">
              <a:schemeClr val="accent4">
                <a:lumMod val="40000"/>
                <a:lumOff val="60000"/>
              </a:scheme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Stability of  Egalitarian  allocation</a:t>
            </a:r>
          </a:p>
        </c:rich>
      </c:tx>
      <c:layout>
        <c:manualLayout>
          <c:xMode val="edge"/>
          <c:yMode val="edge"/>
          <c:x val="0.22863880690888172"/>
          <c:y val="2.2275258552108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869746075681253E-2"/>
          <c:y val="0.1592704130018899"/>
          <c:w val="0.88497852702579405"/>
          <c:h val="0.720451017608478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4265016773329057E-2"/>
                  <c:y val="-8.6938343284816019E-2"/>
                </c:manualLayout>
              </c:layout>
              <c:tx>
                <c:rich>
                  <a:bodyPr/>
                  <a:lstStyle/>
                  <a:p>
                    <a:fld id="{597EF9D2-3929-4239-80C0-A3BE2D7D9F8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DFD-4C33-9F98-A46101FBBE32}"/>
                </c:ext>
              </c:extLst>
            </c:dLbl>
            <c:dLbl>
              <c:idx val="1"/>
              <c:layout>
                <c:manualLayout>
                  <c:x val="-3.3879414836656498E-2"/>
                  <c:y val="9.0282125718847403E-2"/>
                </c:manualLayout>
              </c:layout>
              <c:tx>
                <c:rich>
                  <a:bodyPr/>
                  <a:lstStyle/>
                  <a:p>
                    <a:fld id="{2C8648EA-76D6-4449-9410-6B3BC305873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DFD-4C33-9F98-A46101FBBE32}"/>
                </c:ext>
              </c:extLst>
            </c:dLbl>
            <c:dLbl>
              <c:idx val="2"/>
              <c:layout>
                <c:manualLayout>
                  <c:x val="-7.1325083866645114E-2"/>
                  <c:y val="5.0156736510470652E-2"/>
                </c:manualLayout>
              </c:layout>
              <c:tx>
                <c:rich>
                  <a:bodyPr/>
                  <a:lstStyle/>
                  <a:p>
                    <a:fld id="{2517F478-0E0A-46A2-93D4-C091317929A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DFD-4C33-9F98-A46101FBBE32}"/>
                </c:ext>
              </c:extLst>
            </c:dLbl>
            <c:dLbl>
              <c:idx val="3"/>
              <c:layout>
                <c:manualLayout>
                  <c:x val="-1.7831270966661279E-2"/>
                  <c:y val="7.0219431114659087E-2"/>
                </c:manualLayout>
              </c:layout>
              <c:tx>
                <c:rich>
                  <a:bodyPr/>
                  <a:lstStyle/>
                  <a:p>
                    <a:fld id="{C3E449F7-FBAF-48D1-8C34-AE15F961C4F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DFD-4C33-9F98-A46101FBBE32}"/>
                </c:ext>
              </c:extLst>
            </c:dLbl>
            <c:dLbl>
              <c:idx val="4"/>
              <c:layout>
                <c:manualLayout>
                  <c:x val="2.1397525159993536E-2"/>
                  <c:y val="-4.0125389208376626E-2"/>
                </c:manualLayout>
              </c:layout>
              <c:tx>
                <c:rich>
                  <a:bodyPr/>
                  <a:lstStyle/>
                  <a:p>
                    <a:fld id="{6438342D-3FE0-488F-95BF-F458E9F40E2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DFD-4C33-9F98-A46101FBBE32}"/>
                </c:ext>
              </c:extLst>
            </c:dLbl>
            <c:dLbl>
              <c:idx val="5"/>
              <c:layout>
                <c:manualLayout>
                  <c:x val="-6.2409448383314477E-2"/>
                  <c:y val="6.0188083812564935E-2"/>
                </c:manualLayout>
              </c:layout>
              <c:tx>
                <c:rich>
                  <a:bodyPr/>
                  <a:lstStyle/>
                  <a:p>
                    <a:fld id="{474DDBD2-8E08-472F-8EC9-FF8E06AE49C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DFD-4C33-9F98-A46101FBBE32}"/>
                </c:ext>
              </c:extLst>
            </c:dLbl>
            <c:dLbl>
              <c:idx val="6"/>
              <c:layout>
                <c:manualLayout>
                  <c:x val="-3.7445669029988686E-2"/>
                  <c:y val="9.0282125718847403E-2"/>
                </c:manualLayout>
              </c:layout>
              <c:tx>
                <c:rich>
                  <a:bodyPr/>
                  <a:lstStyle/>
                  <a:p>
                    <a:fld id="{432D0DC0-C39A-4533-A925-FEB9299EE4C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DFD-4C33-9F98-A46101FBBE32}"/>
                </c:ext>
              </c:extLst>
            </c:dLbl>
            <c:dLbl>
              <c:idx val="7"/>
              <c:layout>
                <c:manualLayout>
                  <c:x val="-8.5590100639974173E-2"/>
                  <c:y val="7.356321354869047E-2"/>
                </c:manualLayout>
              </c:layout>
              <c:tx>
                <c:rich>
                  <a:bodyPr/>
                  <a:lstStyle/>
                  <a:p>
                    <a:fld id="{124FF0E6-43B8-48AA-BF22-F43BF44F767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DFD-4C33-9F98-A46101FBBE32}"/>
                </c:ext>
              </c:extLst>
            </c:dLbl>
            <c:dLbl>
              <c:idx val="8"/>
              <c:layout>
                <c:manualLayout>
                  <c:x val="-5.3493812899983841E-3"/>
                  <c:y val="7.356321354869047E-2"/>
                </c:manualLayout>
              </c:layout>
              <c:tx>
                <c:rich>
                  <a:bodyPr/>
                  <a:lstStyle/>
                  <a:p>
                    <a:fld id="{65FA4858-4358-4A86-ACED-98EA60D4978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DFD-4C33-9F98-A46101FBBE32}"/>
                </c:ext>
              </c:extLst>
            </c:dLbl>
            <c:dLbl>
              <c:idx val="9"/>
              <c:layout>
                <c:manualLayout>
                  <c:x val="4.6361304513319331E-2"/>
                  <c:y val="-2.6750259472251112E-2"/>
                </c:manualLayout>
              </c:layout>
              <c:tx>
                <c:rich>
                  <a:bodyPr/>
                  <a:lstStyle/>
                  <a:p>
                    <a:fld id="{C8704C4D-D7AD-4732-8C21-30B923A19E2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DFD-4C33-9F98-A46101FBBE32}"/>
                </c:ext>
              </c:extLst>
            </c:dLbl>
            <c:dLbl>
              <c:idx val="10"/>
              <c:layout>
                <c:manualLayout>
                  <c:x val="8.9156354833306237E-3"/>
                  <c:y val="7.0219431114659031E-2"/>
                </c:manualLayout>
              </c:layout>
              <c:tx>
                <c:rich>
                  <a:bodyPr/>
                  <a:lstStyle/>
                  <a:p>
                    <a:fld id="{03BEAE01-37EA-454D-AB86-3C222C09DC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DFD-4C33-9F98-A46101FBBE32}"/>
                </c:ext>
              </c:extLst>
            </c:dLbl>
            <c:dLbl>
              <c:idx val="11"/>
              <c:layout>
                <c:manualLayout>
                  <c:x val="-2.6746906449991985E-2"/>
                  <c:y val="8.0250778416753252E-2"/>
                </c:manualLayout>
              </c:layout>
              <c:tx>
                <c:rich>
                  <a:bodyPr/>
                  <a:lstStyle/>
                  <a:p>
                    <a:fld id="{CA74C4CB-BFFF-4239-ADB3-0DA51A0BA4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DFD-4C33-9F98-A46101FBBE32}"/>
                </c:ext>
              </c:extLst>
            </c:dLbl>
            <c:dLbl>
              <c:idx val="12"/>
              <c:layout>
                <c:manualLayout>
                  <c:x val="-5.3493812899983971E-2"/>
                  <c:y val="-8.3594560850784747E-2"/>
                </c:manualLayout>
              </c:layout>
              <c:tx>
                <c:rich>
                  <a:bodyPr/>
                  <a:lstStyle/>
                  <a:p>
                    <a:fld id="{B89BB23A-880D-439A-B6D2-EB69D154D14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DFD-4C33-9F98-A46101FBBE32}"/>
                </c:ext>
              </c:extLst>
            </c:dLbl>
            <c:dLbl>
              <c:idx val="13"/>
              <c:layout>
                <c:manualLayout>
                  <c:x val="1.6048143869995087E-2"/>
                  <c:y val="-6.0188083812564935E-2"/>
                </c:manualLayout>
              </c:layout>
              <c:tx>
                <c:rich>
                  <a:bodyPr/>
                  <a:lstStyle/>
                  <a:p>
                    <a:fld id="{42854464-7788-4EF4-A41A-15AF9794AB6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DFD-4C33-9F98-A46101FBBE32}"/>
                </c:ext>
              </c:extLst>
            </c:dLbl>
            <c:dLbl>
              <c:idx val="14"/>
              <c:layout>
                <c:manualLayout>
                  <c:x val="5.3493812899983841E-3"/>
                  <c:y val="-7.6906995982721854E-2"/>
                </c:manualLayout>
              </c:layout>
              <c:tx>
                <c:rich>
                  <a:bodyPr/>
                  <a:lstStyle/>
                  <a:p>
                    <a:fld id="{313C3D59-9024-4404-ACF3-E5EFFAA8AA0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DFD-4C33-9F98-A46101FBBE32}"/>
                </c:ext>
              </c:extLst>
            </c:dLbl>
            <c:dLbl>
              <c:idx val="15"/>
              <c:layout>
                <c:manualLayout>
                  <c:x val="2.4963779353325791E-2"/>
                  <c:y val="4.6812954076439393E-2"/>
                </c:manualLayout>
              </c:layout>
              <c:tx>
                <c:rich>
                  <a:bodyPr/>
                  <a:lstStyle/>
                  <a:p>
                    <a:fld id="{51DB4DE3-2E66-4C95-AEFC-907C7A6E995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DDFD-4C33-9F98-A46101FBBE32}"/>
                </c:ext>
              </c:extLst>
            </c:dLbl>
            <c:dLbl>
              <c:idx val="16"/>
              <c:layout>
                <c:manualLayout>
                  <c:x val="7.1325083866645121E-3"/>
                  <c:y val="-9.3625908152878912E-2"/>
                </c:manualLayout>
              </c:layout>
              <c:tx>
                <c:rich>
                  <a:bodyPr/>
                  <a:lstStyle/>
                  <a:p>
                    <a:fld id="{CB5BB9B0-0DCB-4FEB-AB34-64969F9FC82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DFD-4C33-9F98-A46101FBBE32}"/>
                </c:ext>
              </c:extLst>
            </c:dLbl>
            <c:dLbl>
              <c:idx val="17"/>
              <c:layout>
                <c:manualLayout>
                  <c:x val="1.6048143869995153E-2"/>
                  <c:y val="-5.0156736510470715E-2"/>
                </c:manualLayout>
              </c:layout>
              <c:tx>
                <c:rich>
                  <a:bodyPr/>
                  <a:lstStyle/>
                  <a:p>
                    <a:fld id="{21C63ED3-6A0A-4813-A262-C3C7B4E280B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DFD-4C33-9F98-A46101FBB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472453003098962E-3"/>
                  <c:y val="-0.72158264554280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2014'!$C$77:$C$94</c:f>
              <c:numCache>
                <c:formatCode>0.00</c:formatCode>
                <c:ptCount val="18"/>
                <c:pt idx="0">
                  <c:v>0.14720526114011923</c:v>
                </c:pt>
                <c:pt idx="1">
                  <c:v>0.55893401390483177</c:v>
                </c:pt>
                <c:pt idx="2">
                  <c:v>0.23821643723423</c:v>
                </c:pt>
                <c:pt idx="3">
                  <c:v>0.60849601329448821</c:v>
                </c:pt>
                <c:pt idx="4">
                  <c:v>0.20848909883725078</c:v>
                </c:pt>
                <c:pt idx="5">
                  <c:v>0.72103532961616046</c:v>
                </c:pt>
                <c:pt idx="6">
                  <c:v>0.31984195019645195</c:v>
                </c:pt>
                <c:pt idx="7">
                  <c:v>0.18950606841642276</c:v>
                </c:pt>
                <c:pt idx="8">
                  <c:v>0.33378926513749774</c:v>
                </c:pt>
                <c:pt idx="9">
                  <c:v>0</c:v>
                </c:pt>
                <c:pt idx="10">
                  <c:v>3.8614056198617618E-3</c:v>
                </c:pt>
                <c:pt idx="11">
                  <c:v>0.27832126020306081</c:v>
                </c:pt>
                <c:pt idx="12">
                  <c:v>1</c:v>
                </c:pt>
                <c:pt idx="13">
                  <c:v>0.26491340978932343</c:v>
                </c:pt>
                <c:pt idx="14">
                  <c:v>0.72877843028362332</c:v>
                </c:pt>
                <c:pt idx="15">
                  <c:v>0.72826609815043986</c:v>
                </c:pt>
                <c:pt idx="16">
                  <c:v>0.5466368871012568</c:v>
                </c:pt>
                <c:pt idx="17">
                  <c:v>0.35134758149423378</c:v>
                </c:pt>
              </c:numCache>
            </c:numRef>
          </c:xVal>
          <c:yVal>
            <c:numRef>
              <c:f>'Paper 2014'!$K$77:$K$94</c:f>
              <c:numCache>
                <c:formatCode>#,##0.000_ ;[Red]\-#,##0.000\ </c:formatCode>
                <c:ptCount val="18"/>
                <c:pt idx="0">
                  <c:v>1.7292670000742585</c:v>
                </c:pt>
                <c:pt idx="1">
                  <c:v>0.86146693655459416</c:v>
                </c:pt>
                <c:pt idx="2">
                  <c:v>0.95510792951534285</c:v>
                </c:pt>
                <c:pt idx="3">
                  <c:v>0.62769757567801387</c:v>
                </c:pt>
                <c:pt idx="4">
                  <c:v>2.078659226612221</c:v>
                </c:pt>
                <c:pt idx="5">
                  <c:v>0.47888280736232486</c:v>
                </c:pt>
                <c:pt idx="6">
                  <c:v>1.1027111658616839</c:v>
                </c:pt>
                <c:pt idx="7">
                  <c:v>1.3608093847489833</c:v>
                </c:pt>
                <c:pt idx="8">
                  <c:v>0.95012741246554566</c:v>
                </c:pt>
                <c:pt idx="9">
                  <c:v>2.1532601113233052</c:v>
                </c:pt>
                <c:pt idx="10">
                  <c:v>1.685697753941463</c:v>
                </c:pt>
                <c:pt idx="11">
                  <c:v>1.2868236807802202</c:v>
                </c:pt>
                <c:pt idx="12">
                  <c:v>0.52363952596572116</c:v>
                </c:pt>
                <c:pt idx="13">
                  <c:v>1.4987040920984751</c:v>
                </c:pt>
                <c:pt idx="14">
                  <c:v>0.75775122329594213</c:v>
                </c:pt>
                <c:pt idx="15">
                  <c:v>0.43479498845354031</c:v>
                </c:pt>
                <c:pt idx="16">
                  <c:v>0.95179570576428185</c:v>
                </c:pt>
                <c:pt idx="17">
                  <c:v>1.3140432227745205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'Paper 2014'!$A$77:$A$94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Cat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Cnt</c:v>
                  </c:pt>
                  <c:pt idx="9">
                    <c:v>CyMel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Va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DDFD-4C33-9F98-A46101FBBE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13814400"/>
        <c:axId val="813828000"/>
      </c:scatterChart>
      <c:valAx>
        <c:axId val="81381440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i="1">
                    <a:solidFill>
                      <a:schemeClr val="tx1"/>
                    </a:solidFill>
                  </a:rPr>
                  <a:t>Relative IGDP per capita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28000"/>
        <c:crosses val="autoZero"/>
        <c:crossBetween val="midCat"/>
      </c:valAx>
      <c:valAx>
        <c:axId val="813828000"/>
        <c:scaling>
          <c:orientation val="minMax"/>
          <c:max val="2.5"/>
        </c:scaling>
        <c:delete val="0"/>
        <c:axPos val="l"/>
        <c:numFmt formatCode="#,##0.000_ ;[Red]\-#,##0.0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4400"/>
        <c:crosses val="autoZero"/>
        <c:crossBetween val="midCat"/>
      </c:valAx>
      <c:spPr>
        <a:gradFill flip="none" rotWithShape="1">
          <a:gsLst>
            <a:gs pos="43000">
              <a:schemeClr val="bg1"/>
            </a:gs>
            <a:gs pos="1000">
              <a:schemeClr val="accent4">
                <a:lumMod val="40000"/>
                <a:lumOff val="60000"/>
              </a:scheme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Stability of  Balanced  allocation</a:t>
            </a:r>
          </a:p>
        </c:rich>
      </c:tx>
      <c:layout>
        <c:manualLayout>
          <c:xMode val="edge"/>
          <c:yMode val="edge"/>
          <c:x val="0.22863880690888172"/>
          <c:y val="2.2275258552108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869746075681253E-2"/>
          <c:y val="0.1592704130018899"/>
          <c:w val="0.88497852702579405"/>
          <c:h val="0.720451017608478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6048143869995153E-2"/>
                  <c:y val="8.0250778416753127E-2"/>
                </c:manualLayout>
              </c:layout>
              <c:tx>
                <c:rich>
                  <a:bodyPr/>
                  <a:lstStyle/>
                  <a:p>
                    <a:fld id="{A84A3FDB-096C-4C69-831B-F3791C3DE4A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BA9-4B8B-90AC-C5C927131957}"/>
                </c:ext>
              </c:extLst>
            </c:dLbl>
            <c:dLbl>
              <c:idx val="1"/>
              <c:layout>
                <c:manualLayout>
                  <c:x val="0"/>
                  <c:y val="-8.0250778416753252E-2"/>
                </c:manualLayout>
              </c:layout>
              <c:tx>
                <c:rich>
                  <a:bodyPr/>
                  <a:lstStyle/>
                  <a:p>
                    <a:fld id="{4790C35E-22F3-4DAD-990B-B6E3687140E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BA9-4B8B-90AC-C5C927131957}"/>
                </c:ext>
              </c:extLst>
            </c:dLbl>
            <c:dLbl>
              <c:idx val="2"/>
              <c:layout>
                <c:manualLayout>
                  <c:x val="-1.4265016773329024E-2"/>
                  <c:y val="0.10031347302094143"/>
                </c:manualLayout>
              </c:layout>
              <c:tx>
                <c:rich>
                  <a:bodyPr/>
                  <a:lstStyle/>
                  <a:p>
                    <a:fld id="{8A778686-3068-4EBC-AF52-F2422D3185F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BA9-4B8B-90AC-C5C927131957}"/>
                </c:ext>
              </c:extLst>
            </c:dLbl>
            <c:dLbl>
              <c:idx val="3"/>
              <c:layout>
                <c:manualLayout>
                  <c:x val="0"/>
                  <c:y val="-6.0188083812564998E-2"/>
                </c:manualLayout>
              </c:layout>
              <c:tx>
                <c:rich>
                  <a:bodyPr/>
                  <a:lstStyle/>
                  <a:p>
                    <a:fld id="{022A3C16-CE1F-4703-B9EA-D7D2FEF836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BA9-4B8B-90AC-C5C927131957}"/>
                </c:ext>
              </c:extLst>
            </c:dLbl>
            <c:dLbl>
              <c:idx val="4"/>
              <c:layout>
                <c:manualLayout>
                  <c:x val="-2.1397525159993502E-2"/>
                  <c:y val="-0.14043886222931817"/>
                </c:manualLayout>
              </c:layout>
              <c:tx>
                <c:rich>
                  <a:bodyPr/>
                  <a:lstStyle/>
                  <a:p>
                    <a:fld id="{C12C522C-B708-487B-AA97-38E43AC2A5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BA9-4B8B-90AC-C5C927131957}"/>
                </c:ext>
              </c:extLst>
            </c:dLbl>
            <c:dLbl>
              <c:idx val="5"/>
              <c:layout>
                <c:manualLayout>
                  <c:x val="-1.783127096666128E-3"/>
                  <c:y val="7.0219431114658962E-2"/>
                </c:manualLayout>
              </c:layout>
              <c:tx>
                <c:rich>
                  <a:bodyPr/>
                  <a:lstStyle/>
                  <a:p>
                    <a:fld id="{393B331E-98F9-4623-A9FD-36A562C699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BA9-4B8B-90AC-C5C927131957}"/>
                </c:ext>
              </c:extLst>
            </c:dLbl>
            <c:dLbl>
              <c:idx val="6"/>
              <c:layout>
                <c:manualLayout>
                  <c:x val="-1.2481889676662895E-2"/>
                  <c:y val="-9.3625908152878787E-2"/>
                </c:manualLayout>
              </c:layout>
              <c:tx>
                <c:rich>
                  <a:bodyPr/>
                  <a:lstStyle/>
                  <a:p>
                    <a:fld id="{BDD2E017-F0F5-4070-BE92-EC54B78EFCA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BA9-4B8B-90AC-C5C927131957}"/>
                </c:ext>
              </c:extLst>
            </c:dLbl>
            <c:dLbl>
              <c:idx val="7"/>
              <c:layout>
                <c:manualLayout>
                  <c:x val="-5.8843194189982226E-2"/>
                  <c:y val="-9.0282125718847403E-2"/>
                </c:manualLayout>
              </c:layout>
              <c:tx>
                <c:rich>
                  <a:bodyPr/>
                  <a:lstStyle/>
                  <a:p>
                    <a:fld id="{B11F4265-5FFE-4FE9-8E82-3F8D9B12481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BA9-4B8B-90AC-C5C927131957}"/>
                </c:ext>
              </c:extLst>
            </c:dLbl>
            <c:dLbl>
              <c:idx val="8"/>
              <c:layout>
                <c:manualLayout>
                  <c:x val="-1.6048143869995153E-2"/>
                  <c:y val="8.0250778416753252E-2"/>
                </c:manualLayout>
              </c:layout>
              <c:tx>
                <c:rich>
                  <a:bodyPr/>
                  <a:lstStyle/>
                  <a:p>
                    <a:fld id="{1F02E24A-6E8C-4A53-A3BE-47C27621058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BA9-4B8B-90AC-C5C927131957}"/>
                </c:ext>
              </c:extLst>
            </c:dLbl>
            <c:dLbl>
              <c:idx val="9"/>
              <c:layout>
                <c:manualLayout>
                  <c:x val="2.8530033546658048E-2"/>
                  <c:y val="-8.0250778416753307E-2"/>
                </c:manualLayout>
              </c:layout>
              <c:tx>
                <c:rich>
                  <a:bodyPr/>
                  <a:lstStyle/>
                  <a:p>
                    <a:fld id="{5AF5DC93-008A-435D-AC3C-2EB884299B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BA9-4B8B-90AC-C5C927131957}"/>
                </c:ext>
              </c:extLst>
            </c:dLbl>
            <c:dLbl>
              <c:idx val="10"/>
              <c:layout>
                <c:manualLayout>
                  <c:x val="1.2481889676662895E-2"/>
                  <c:y val="8.0250778416753252E-2"/>
                </c:manualLayout>
              </c:layout>
              <c:tx>
                <c:rich>
                  <a:bodyPr/>
                  <a:lstStyle/>
                  <a:p>
                    <a:fld id="{0410B5C5-86F2-47FF-B87E-F8C4B65ACE3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BA9-4B8B-90AC-C5C927131957}"/>
                </c:ext>
              </c:extLst>
            </c:dLbl>
            <c:dLbl>
              <c:idx val="11"/>
              <c:layout>
                <c:manualLayout>
                  <c:x val="-3.5662541933322561E-3"/>
                  <c:y val="7.6906995982721743E-2"/>
                </c:manualLayout>
              </c:layout>
              <c:tx>
                <c:rich>
                  <a:bodyPr/>
                  <a:lstStyle/>
                  <a:p>
                    <a:fld id="{DC7806EC-6C27-425D-B990-EE96B4D303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BA9-4B8B-90AC-C5C927131957}"/>
                </c:ext>
              </c:extLst>
            </c:dLbl>
            <c:dLbl>
              <c:idx val="12"/>
              <c:layout>
                <c:manualLayout>
                  <c:x val="-6.4192575479980613E-2"/>
                  <c:y val="4.346917164240801E-2"/>
                </c:manualLayout>
              </c:layout>
              <c:tx>
                <c:rich>
                  <a:bodyPr/>
                  <a:lstStyle/>
                  <a:p>
                    <a:fld id="{AD1BC46B-FBE2-4EAE-AC7E-AAA8340B866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BA9-4B8B-90AC-C5C927131957}"/>
                </c:ext>
              </c:extLst>
            </c:dLbl>
            <c:dLbl>
              <c:idx val="13"/>
              <c:layout>
                <c:manualLayout>
                  <c:x val="-1.0698762579996768E-2"/>
                  <c:y val="-9.3625908152878842E-2"/>
                </c:manualLayout>
              </c:layout>
              <c:tx>
                <c:rich>
                  <a:bodyPr/>
                  <a:lstStyle/>
                  <a:p>
                    <a:fld id="{F4D11A15-ECA6-45FC-878F-EF3D9804533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BA9-4B8B-90AC-C5C927131957}"/>
                </c:ext>
              </c:extLst>
            </c:dLbl>
            <c:dLbl>
              <c:idx val="14"/>
              <c:layout>
                <c:manualLayout>
                  <c:x val="3.0313160643324177E-2"/>
                  <c:y val="-7.0219431114659087E-2"/>
                </c:manualLayout>
              </c:layout>
              <c:tx>
                <c:rich>
                  <a:bodyPr/>
                  <a:lstStyle/>
                  <a:p>
                    <a:fld id="{A585D6D6-02B9-4A46-B428-7BB076D100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BA9-4B8B-90AC-C5C927131957}"/>
                </c:ext>
              </c:extLst>
            </c:dLbl>
            <c:dLbl>
              <c:idx val="15"/>
              <c:layout>
                <c:manualLayout>
                  <c:x val="-4.6361304513319331E-2"/>
                  <c:y val="-7.6906995982721923E-2"/>
                </c:manualLayout>
              </c:layout>
              <c:tx>
                <c:rich>
                  <a:bodyPr/>
                  <a:lstStyle/>
                  <a:p>
                    <a:fld id="{D1CED76A-2CC5-4E22-9810-33E3D316FFE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BA9-4B8B-90AC-C5C927131957}"/>
                </c:ext>
              </c:extLst>
            </c:dLbl>
            <c:dLbl>
              <c:idx val="16"/>
              <c:layout>
                <c:manualLayout>
                  <c:x val="5.3493812899983182E-3"/>
                  <c:y val="8.0250778416753252E-2"/>
                </c:manualLayout>
              </c:layout>
              <c:tx>
                <c:rich>
                  <a:bodyPr/>
                  <a:lstStyle/>
                  <a:p>
                    <a:fld id="{2E9C9DD6-43D6-4C7D-B1F6-D34EAB155D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BA9-4B8B-90AC-C5C927131957}"/>
                </c:ext>
              </c:extLst>
            </c:dLbl>
            <c:dLbl>
              <c:idx val="17"/>
              <c:layout>
                <c:manualLayout>
                  <c:x val="2.6746906449991854E-2"/>
                  <c:y val="0.10031347302094155"/>
                </c:manualLayout>
              </c:layout>
              <c:tx>
                <c:rich>
                  <a:bodyPr/>
                  <a:lstStyle/>
                  <a:p>
                    <a:fld id="{B60F51BD-33B5-4E72-9938-669FF73A297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BA9-4B8B-90AC-C5C927131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7783454908764913E-3"/>
                  <c:y val="-0.382492663060008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2014'!$C$77:$C$94</c:f>
              <c:numCache>
                <c:formatCode>0.00</c:formatCode>
                <c:ptCount val="18"/>
                <c:pt idx="0">
                  <c:v>0.14720526114011923</c:v>
                </c:pt>
                <c:pt idx="1">
                  <c:v>0.55893401390483177</c:v>
                </c:pt>
                <c:pt idx="2">
                  <c:v>0.23821643723423</c:v>
                </c:pt>
                <c:pt idx="3">
                  <c:v>0.60849601329448821</c:v>
                </c:pt>
                <c:pt idx="4">
                  <c:v>0.20848909883725078</c:v>
                </c:pt>
                <c:pt idx="5">
                  <c:v>0.72103532961616046</c:v>
                </c:pt>
                <c:pt idx="6">
                  <c:v>0.31984195019645195</c:v>
                </c:pt>
                <c:pt idx="7">
                  <c:v>0.18950606841642276</c:v>
                </c:pt>
                <c:pt idx="8">
                  <c:v>0.33378926513749774</c:v>
                </c:pt>
                <c:pt idx="9">
                  <c:v>0</c:v>
                </c:pt>
                <c:pt idx="10">
                  <c:v>3.8614056198617618E-3</c:v>
                </c:pt>
                <c:pt idx="11">
                  <c:v>0.27832126020306081</c:v>
                </c:pt>
                <c:pt idx="12">
                  <c:v>1</c:v>
                </c:pt>
                <c:pt idx="13">
                  <c:v>0.26491340978932343</c:v>
                </c:pt>
                <c:pt idx="14">
                  <c:v>0.72877843028362332</c:v>
                </c:pt>
                <c:pt idx="15">
                  <c:v>0.72826609815043986</c:v>
                </c:pt>
                <c:pt idx="16">
                  <c:v>0.5466368871012568</c:v>
                </c:pt>
                <c:pt idx="17">
                  <c:v>0.35134758149423378</c:v>
                </c:pt>
              </c:numCache>
            </c:numRef>
          </c:xVal>
          <c:yVal>
            <c:numRef>
              <c:f>'Paper 2014'!$G$77:$G$94</c:f>
              <c:numCache>
                <c:formatCode>#,##0.000_ ;[Red]\-#,##0.000\ </c:formatCode>
                <c:ptCount val="18"/>
                <c:pt idx="0">
                  <c:v>0.89457821404109683</c:v>
                </c:pt>
                <c:pt idx="1">
                  <c:v>1.3902731635725012</c:v>
                </c:pt>
                <c:pt idx="2">
                  <c:v>1.0285877637521437</c:v>
                </c:pt>
                <c:pt idx="3">
                  <c:v>1.3021263989315952</c:v>
                </c:pt>
                <c:pt idx="4">
                  <c:v>1.1666963624703806</c:v>
                </c:pt>
                <c:pt idx="5">
                  <c:v>0.9537067783623725</c:v>
                </c:pt>
                <c:pt idx="6">
                  <c:v>1.1760453020714541</c:v>
                </c:pt>
                <c:pt idx="7">
                  <c:v>1.1616274674825224</c:v>
                </c:pt>
                <c:pt idx="8">
                  <c:v>1.0717735889864812</c:v>
                </c:pt>
                <c:pt idx="9">
                  <c:v>1.165189245842692</c:v>
                </c:pt>
                <c:pt idx="10">
                  <c:v>1.090997999090443</c:v>
                </c:pt>
                <c:pt idx="11">
                  <c:v>1.0194638093152433</c:v>
                </c:pt>
                <c:pt idx="12">
                  <c:v>0.76124793455084805</c:v>
                </c:pt>
                <c:pt idx="13">
                  <c:v>1.2190159768499329</c:v>
                </c:pt>
                <c:pt idx="14">
                  <c:v>1.1802847594242707</c:v>
                </c:pt>
                <c:pt idx="15">
                  <c:v>1.1909887210204404</c:v>
                </c:pt>
                <c:pt idx="16">
                  <c:v>1.1108671866729829</c:v>
                </c:pt>
                <c:pt idx="17">
                  <c:v>1.1308979452367671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'Paper 2014'!$A$77:$A$94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Cat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Cnt</c:v>
                  </c:pt>
                  <c:pt idx="9">
                    <c:v>CyMel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Va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CBA9-4B8B-90AC-C5C9271319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13814400"/>
        <c:axId val="813828000"/>
      </c:scatterChart>
      <c:valAx>
        <c:axId val="81381440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i="1">
                    <a:solidFill>
                      <a:schemeClr val="tx1"/>
                    </a:solidFill>
                  </a:rPr>
                  <a:t>Relative IGDP per capita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28000"/>
        <c:crosses val="autoZero"/>
        <c:crossBetween val="midCat"/>
      </c:valAx>
      <c:valAx>
        <c:axId val="813828000"/>
        <c:scaling>
          <c:orientation val="minMax"/>
          <c:max val="2.5"/>
        </c:scaling>
        <c:delete val="0"/>
        <c:axPos val="l"/>
        <c:numFmt formatCode="#,##0.000_ ;[Red]\-#,##0.0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4400"/>
        <c:crosses val="autoZero"/>
        <c:crossBetween val="midCat"/>
      </c:valAx>
      <c:spPr>
        <a:gradFill flip="none" rotWithShape="1">
          <a:gsLst>
            <a:gs pos="43000">
              <a:schemeClr val="bg1"/>
            </a:gs>
            <a:gs pos="1000">
              <a:schemeClr val="accent4">
                <a:lumMod val="40000"/>
                <a:lumOff val="60000"/>
              </a:scheme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-(AT-Sp)</a:t>
            </a:r>
            <a:r>
              <a:rPr lang="en-US" i="0" baseline="30000"/>
              <a:t>h</a:t>
            </a:r>
            <a:r>
              <a:rPr lang="en-US" i="0"/>
              <a:t>-IGDP</a:t>
            </a:r>
            <a:r>
              <a:rPr lang="en-US" i="0" baseline="30000"/>
              <a:t>h</a:t>
            </a:r>
            <a:r>
              <a:rPr lang="en-US" i="0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031758155765"/>
          <c:y val="0.1134250764525994"/>
          <c:w val="0.84247879856672692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58381502890173E-2"/>
                  <c:y val="-2.7522935779816571E-2"/>
                </c:manualLayout>
              </c:layout>
              <c:tx>
                <c:rich>
                  <a:bodyPr/>
                  <a:lstStyle/>
                  <a:p>
                    <a:fld id="{D26D8D16-E9D5-4559-A0C8-8DB86753555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A9E-4CEA-A7EC-6627B30E7F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46DE781-BFD6-43B2-9900-4417136131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9E-4CEA-A7EC-6627B30E7FCA}"/>
                </c:ext>
              </c:extLst>
            </c:dLbl>
            <c:dLbl>
              <c:idx val="2"/>
              <c:layout>
                <c:manualLayout>
                  <c:x val="-2.1194605009633983E-2"/>
                  <c:y val="-5.1987767584097913E-2"/>
                </c:manualLayout>
              </c:layout>
              <c:tx>
                <c:rich>
                  <a:bodyPr/>
                  <a:lstStyle/>
                  <a:p>
                    <a:fld id="{B28E2121-593C-4239-90B5-2D050B5A5C6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A9E-4CEA-A7EC-6627B30E7FC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F68139F-790C-4DC9-A7FE-17330D54A1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A9E-4CEA-A7EC-6627B30E7FCA}"/>
                </c:ext>
              </c:extLst>
            </c:dLbl>
            <c:dLbl>
              <c:idx val="4"/>
              <c:layout>
                <c:manualLayout>
                  <c:x val="-4.7551117451260172E-2"/>
                  <c:y val="-5.5045871559633086E-2"/>
                </c:manualLayout>
              </c:layout>
              <c:tx>
                <c:rich>
                  <a:bodyPr/>
                  <a:lstStyle/>
                  <a:p>
                    <a:fld id="{16C241F8-6801-43FD-9483-59F05C45F2B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A9E-4CEA-A7EC-6627B30E7FCA}"/>
                </c:ext>
              </c:extLst>
            </c:dLbl>
            <c:dLbl>
              <c:idx val="5"/>
              <c:layout>
                <c:manualLayout>
                  <c:x val="0"/>
                  <c:y val="3.0581039755351681E-2"/>
                </c:manualLayout>
              </c:layout>
              <c:tx>
                <c:rich>
                  <a:bodyPr/>
                  <a:lstStyle/>
                  <a:p>
                    <a:fld id="{0DC3B704-DCED-4DF8-9224-AA61FF01533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A9E-4CEA-A7EC-6627B30E7FC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F876C39-7186-47BF-8EA1-893C4BD59C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A9E-4CEA-A7EC-6627B30E7FC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FEE88D1-A5D4-4643-967A-F73AFAED5B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A9E-4CEA-A7EC-6627B30E7FC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9CC8B83-4CC9-4DC2-A58F-E0A88B3762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A9E-4CEA-A7EC-6627B30E7FCA}"/>
                </c:ext>
              </c:extLst>
            </c:dLbl>
            <c:dLbl>
              <c:idx val="9"/>
              <c:layout>
                <c:manualLayout>
                  <c:x val="-5.0096339113680222E-2"/>
                  <c:y val="5.5045871559632913E-2"/>
                </c:manualLayout>
              </c:layout>
              <c:tx>
                <c:rich>
                  <a:bodyPr/>
                  <a:lstStyle/>
                  <a:p>
                    <a:fld id="{20F9CF48-57D1-497A-86E5-40932863A75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A9E-4CEA-A7EC-6627B30E7FCA}"/>
                </c:ext>
              </c:extLst>
            </c:dLbl>
            <c:dLbl>
              <c:idx val="10"/>
              <c:layout>
                <c:manualLayout>
                  <c:x val="-9.5102234902520212E-3"/>
                  <c:y val="6.1162079510703363E-2"/>
                </c:manualLayout>
              </c:layout>
              <c:tx>
                <c:rich>
                  <a:bodyPr/>
                  <a:lstStyle/>
                  <a:p>
                    <a:fld id="{1E0DEB7D-2A80-46D4-8DF6-0BEF39CA6EC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A9E-4CEA-A7EC-6627B30E7FCA}"/>
                </c:ext>
              </c:extLst>
            </c:dLbl>
            <c:dLbl>
              <c:idx val="11"/>
              <c:layout>
                <c:manualLayout>
                  <c:x val="-5.515929624346172E-2"/>
                  <c:y val="-5.6064591888528414E-17"/>
                </c:manualLayout>
              </c:layout>
              <c:tx>
                <c:rich>
                  <a:bodyPr/>
                  <a:lstStyle/>
                  <a:p>
                    <a:fld id="{3A9B901E-3458-4CB3-8BAA-9793AB0DDB9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A9E-4CEA-A7EC-6627B30E7FC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28CF953-ED84-4442-9612-0FB19891FB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A9E-4CEA-A7EC-6627B30E7FC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AB3ED3A6-710D-4E10-8DFC-93BE9554AF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A9E-4CEA-A7EC-6627B30E7FCA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FFBE6812-9711-424B-BEFE-4CFC03EBAD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A9E-4CEA-A7EC-6627B30E7FCA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7776A2B8-DE7D-44AC-8677-A78AC1D2BB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A9E-4CEA-A7EC-6627B30E7FCA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C9A2DA9F-960A-4E88-A1CB-16F5D30492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A9E-4CEA-A7EC-6627B30E7FC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376A5DD2-AFF6-47E1-9275-C7F988599A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A9E-4CEA-A7EC-6627B30E7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097587377848955E-2"/>
                  <c:y val="0.477971778757013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2013'!$F$28:$F$45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2013'!$E$28:$E$45</c:f>
              <c:numCache>
                <c:formatCode>#,##0_ ;[Red]\-#,##0\ </c:formatCode>
                <c:ptCount val="18"/>
                <c:pt idx="0">
                  <c:v>789.11715216559674</c:v>
                </c:pt>
                <c:pt idx="1">
                  <c:v>455.20321493659401</c:v>
                </c:pt>
                <c:pt idx="2">
                  <c:v>1758.3135258497928</c:v>
                </c:pt>
                <c:pt idx="3">
                  <c:v>-1359.450375612332</c:v>
                </c:pt>
                <c:pt idx="4">
                  <c:v>1623.7488199680672</c:v>
                </c:pt>
                <c:pt idx="5">
                  <c:v>764.02721240127721</c:v>
                </c:pt>
                <c:pt idx="6">
                  <c:v>1591.6428864596221</c:v>
                </c:pt>
                <c:pt idx="7">
                  <c:v>1050.112798382092</c:v>
                </c:pt>
                <c:pt idx="8">
                  <c:v>-1164.6459490143131</c:v>
                </c:pt>
                <c:pt idx="9">
                  <c:v>-250.19363585032576</c:v>
                </c:pt>
                <c:pt idx="10">
                  <c:v>2244.6849636336187</c:v>
                </c:pt>
                <c:pt idx="11">
                  <c:v>1148.906146655708</c:v>
                </c:pt>
                <c:pt idx="12">
                  <c:v>-2774.9730956934077</c:v>
                </c:pt>
                <c:pt idx="13">
                  <c:v>145.25773146551691</c:v>
                </c:pt>
                <c:pt idx="14">
                  <c:v>-269.54275856706022</c:v>
                </c:pt>
                <c:pt idx="15">
                  <c:v>936.95664378603044</c:v>
                </c:pt>
                <c:pt idx="16">
                  <c:v>171.19193614409826</c:v>
                </c:pt>
                <c:pt idx="17">
                  <c:v>4286.3633674954963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BA9E-4CEA-A7EC-6627B30E7F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1968"/>
        <c:axId val="587277952"/>
      </c:scatterChart>
      <c:valAx>
        <c:axId val="58727196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IGDPpc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952"/>
        <c:crossesAt val="0"/>
        <c:crossBetween val="midCat"/>
      </c:valAx>
      <c:valAx>
        <c:axId val="58727795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Symbol" panose="05050102010706020507" pitchFamily="18" charset="2"/>
              </a:rPr>
              <a:t>j</a:t>
            </a:r>
            <a:r>
              <a:rPr lang="en-US" sz="1400" baseline="30000">
                <a:latin typeface="+mn-lt"/>
              </a:rPr>
              <a:t>w</a:t>
            </a:r>
            <a:r>
              <a:rPr lang="en-US" sz="1400">
                <a:latin typeface="+mn-lt"/>
              </a:rPr>
              <a:t>GDP</a:t>
            </a:r>
            <a:r>
              <a:rPr lang="en-US" sz="1400" baseline="30000">
                <a:latin typeface="+mn-lt"/>
              </a:rPr>
              <a:t>h  </a:t>
            </a:r>
            <a:r>
              <a:rPr lang="en-US" sz="1400">
                <a:latin typeface="+mn-lt"/>
              </a:rPr>
              <a:t>- IGDP</a:t>
            </a:r>
            <a:r>
              <a:rPr lang="en-US" sz="1400" baseline="30000">
                <a:latin typeface="+mn-lt"/>
              </a:rPr>
              <a:t>h</a:t>
            </a:r>
            <a:r>
              <a:rPr lang="en-US" sz="1400">
                <a:latin typeface="+mn-lt"/>
              </a:rPr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9AC352D2-6BF3-44F3-BB36-70CA2375314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FB2-4429-98F9-B701DAE09A9A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D2731277-B354-455F-9E47-C24A627B4FF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FB2-4429-98F9-B701DAE09A9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9E24104-6FE9-428A-93A4-801B4151BB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FB2-4429-98F9-B701DAE09A9A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AAF56C94-465F-4F29-8EAA-BA6F010485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FB2-4429-98F9-B701DAE09A9A}"/>
                </c:ext>
              </c:extLst>
            </c:dLbl>
            <c:dLbl>
              <c:idx val="4"/>
              <c:layout>
                <c:manualLayout>
                  <c:x val="-5.5770112069324668E-2"/>
                  <c:y val="-5.5031862435959804E-2"/>
                </c:manualLayout>
              </c:layout>
              <c:tx>
                <c:rich>
                  <a:bodyPr/>
                  <a:lstStyle/>
                  <a:p>
                    <a:fld id="{DA6A7D0A-2A12-4B90-8101-6E68460181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FB2-4429-98F9-B701DAE09A9A}"/>
                </c:ext>
              </c:extLst>
            </c:dLbl>
            <c:dLbl>
              <c:idx val="5"/>
              <c:layout>
                <c:manualLayout>
                  <c:x val="2.2927689594356197E-2"/>
                  <c:y val="2.4408848207475211E-2"/>
                </c:manualLayout>
              </c:layout>
              <c:tx>
                <c:rich>
                  <a:bodyPr/>
                  <a:lstStyle/>
                  <a:p>
                    <a:fld id="{BB410288-D747-45C3-A220-6973FD2DBA1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FB2-4429-98F9-B701DAE09A9A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C0CFCB1C-B445-46E7-9335-A590D3BD386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FB2-4429-98F9-B701DAE09A9A}"/>
                </c:ext>
              </c:extLst>
            </c:dLbl>
            <c:dLbl>
              <c:idx val="7"/>
              <c:layout>
                <c:manualLayout>
                  <c:x val="-7.5837742504409167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9B017E0A-7A17-484D-9A1C-6F6DF7037A6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FB2-4429-98F9-B701DAE09A9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159C605-384A-42E2-B681-5D783DB519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FB2-4429-98F9-B701DAE09A9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2C7B44E-B385-4DD8-94FD-39409EE3AF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FB2-4429-98F9-B701DAE09A9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25AF625A-45D4-4298-A688-F6E98A722E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FB2-4429-98F9-B701DAE09A9A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67884B12-D78F-4BEE-96D5-D06E00E677A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FB2-4429-98F9-B701DAE09A9A}"/>
                </c:ext>
              </c:extLst>
            </c:dLbl>
            <c:dLbl>
              <c:idx val="12"/>
              <c:layout>
                <c:manualLayout>
                  <c:x val="-2.8218694885361682E-2"/>
                  <c:y val="7.9328756674294426E-2"/>
                </c:manualLayout>
              </c:layout>
              <c:tx>
                <c:rich>
                  <a:bodyPr/>
                  <a:lstStyle/>
                  <a:p>
                    <a:fld id="{BBF0C3E2-613A-49A5-913D-562D404B29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FB2-4429-98F9-B701DAE09A9A}"/>
                </c:ext>
              </c:extLst>
            </c:dLbl>
            <c:dLbl>
              <c:idx val="13"/>
              <c:layout>
                <c:manualLayout>
                  <c:x val="-3.4858387799564274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5A361197-35C1-4312-BB34-DDB66DEECF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FB2-4429-98F9-B701DAE09A9A}"/>
                </c:ext>
              </c:extLst>
            </c:dLbl>
            <c:dLbl>
              <c:idx val="14"/>
              <c:layout>
                <c:manualLayout>
                  <c:x val="-3.1372549019607843E-2"/>
                  <c:y val="-4.8817696414950422E-2"/>
                </c:manualLayout>
              </c:layout>
              <c:tx>
                <c:rich>
                  <a:bodyPr/>
                  <a:lstStyle/>
                  <a:p>
                    <a:fld id="{D561C217-0566-4533-985E-8030BC783F7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FB2-4429-98F9-B701DAE09A9A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53A7467-55E6-4D13-903F-264DF7B795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FB2-4429-98F9-B701DAE09A9A}"/>
                </c:ext>
              </c:extLst>
            </c:dLbl>
            <c:dLbl>
              <c:idx val="16"/>
              <c:layout>
                <c:manualLayout>
                  <c:x val="-6.3492063492063558E-2"/>
                  <c:y val="-1.2323345165378355E-2"/>
                </c:manualLayout>
              </c:layout>
              <c:tx>
                <c:rich>
                  <a:bodyPr/>
                  <a:lstStyle/>
                  <a:p>
                    <a:fld id="{AD27B870-5EEA-44FD-8D20-DF5BA57194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FB2-4429-98F9-B701DAE09A9A}"/>
                </c:ext>
              </c:extLst>
            </c:dLbl>
            <c:dLbl>
              <c:idx val="17"/>
              <c:layout>
                <c:manualLayout>
                  <c:x val="-2.2927689594356229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1F1198E6-25FE-4B98-ABCB-B6FCAD33AA3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FB2-4429-98F9-B701DAE09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526364759960561E-2"/>
                  <c:y val="0.36053382343225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E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2013'!$E$78:$E$95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2013'!$F$78:$F$95</c:f>
              <c:numCache>
                <c:formatCode>#,##0_ ;[Red]\-#,##0\ </c:formatCode>
                <c:ptCount val="18"/>
                <c:pt idx="0">
                  <c:v>16185.024105931669</c:v>
                </c:pt>
                <c:pt idx="1">
                  <c:v>23420.757508904037</c:v>
                </c:pt>
                <c:pt idx="2">
                  <c:v>17042.108345560351</c:v>
                </c:pt>
                <c:pt idx="3">
                  <c:v>25016.485464461886</c:v>
                </c:pt>
                <c:pt idx="4">
                  <c:v>17338.738747043601</c:v>
                </c:pt>
                <c:pt idx="5">
                  <c:v>19437.072795718414</c:v>
                </c:pt>
                <c:pt idx="6">
                  <c:v>18413.623507637709</c:v>
                </c:pt>
                <c:pt idx="7">
                  <c:v>16898.778727914432</c:v>
                </c:pt>
                <c:pt idx="8">
                  <c:v>26946.452022206693</c:v>
                </c:pt>
                <c:pt idx="9">
                  <c:v>20243.15003117418</c:v>
                </c:pt>
                <c:pt idx="10">
                  <c:v>12848.302716077002</c:v>
                </c:pt>
                <c:pt idx="11">
                  <c:v>17266.717208670023</c:v>
                </c:pt>
                <c:pt idx="12">
                  <c:v>31786.176091590678</c:v>
                </c:pt>
                <c:pt idx="13">
                  <c:v>19264.838227450618</c:v>
                </c:pt>
                <c:pt idx="14">
                  <c:v>27935.918930369637</c:v>
                </c:pt>
                <c:pt idx="15">
                  <c:v>27118.202615834805</c:v>
                </c:pt>
                <c:pt idx="16">
                  <c:v>23074.437213735568</c:v>
                </c:pt>
                <c:pt idx="17">
                  <c:v>15949.058575752464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BFB2-4429-98F9-B701DAE09A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7408"/>
        <c:axId val="587273056"/>
      </c:scatterChart>
      <c:valAx>
        <c:axId val="587277408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E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056"/>
        <c:crossesAt val="0"/>
        <c:crossBetween val="midCat"/>
      </c:valAx>
      <c:valAx>
        <c:axId val="58727305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E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</a:t>
            </a:r>
            <a:r>
              <a:rPr lang="es-ES">
                <a:sym typeface="Symbol" panose="05050102010706020507" pitchFamily="18" charset="2"/>
              </a:rPr>
              <a:t></a:t>
            </a:r>
            <a:r>
              <a:rPr lang="es-ES"/>
              <a:t>-AT)</a:t>
            </a:r>
            <a:r>
              <a:rPr lang="es-ES" baseline="30000"/>
              <a:t>h</a:t>
            </a:r>
            <a:r>
              <a:rPr lang="es-ES"/>
              <a:t>-IGDP</a:t>
            </a:r>
            <a:r>
              <a:rPr lang="es-ES" baseline="30000"/>
              <a:t>h</a:t>
            </a:r>
            <a:r>
              <a:rPr lang="es-ES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03468208092483E-3"/>
                  <c:y val="6.1162079510703252E-2"/>
                </c:manualLayout>
              </c:layout>
              <c:tx>
                <c:rich>
                  <a:bodyPr/>
                  <a:lstStyle/>
                  <a:p>
                    <a:fld id="{46C5CF82-F70B-4FD6-AB1E-38D023CEC18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C95-4A0C-905F-51DD93E8C4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7EA374D-B13D-41A8-97E9-102F9F81C2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C95-4A0C-905F-51DD93E8C455}"/>
                </c:ext>
              </c:extLst>
            </c:dLbl>
            <c:dLbl>
              <c:idx val="2"/>
              <c:layout>
                <c:manualLayout>
                  <c:x val="1.1560693641618497E-2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49ED7AEC-0BED-4C2B-B542-241ECEC22F2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C95-4A0C-905F-51DD93E8C455}"/>
                </c:ext>
              </c:extLst>
            </c:dLbl>
            <c:dLbl>
              <c:idx val="3"/>
              <c:layout>
                <c:manualLayout>
                  <c:x val="5.7061340941512127E-3"/>
                  <c:y val="2.1406727828746176E-2"/>
                </c:manualLayout>
              </c:layout>
              <c:tx>
                <c:rich>
                  <a:bodyPr/>
                  <a:lstStyle/>
                  <a:p>
                    <a:fld id="{C7D520B0-1372-40F5-AFB4-AFC621E272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C95-4A0C-905F-51DD93E8C455}"/>
                </c:ext>
              </c:extLst>
            </c:dLbl>
            <c:dLbl>
              <c:idx val="4"/>
              <c:layout>
                <c:manualLayout>
                  <c:x val="-2.5048169556840076E-2"/>
                  <c:y val="-4.8929663608562692E-2"/>
                </c:manualLayout>
              </c:layout>
              <c:tx>
                <c:rich>
                  <a:bodyPr/>
                  <a:lstStyle/>
                  <a:p>
                    <a:fld id="{E1214F4B-C699-4DF4-B478-ED5FB473CBE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C95-4A0C-905F-51DD93E8C4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5BA48FA-F67A-4B1D-97F1-8744E42DD3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C95-4A0C-905F-51DD93E8C455}"/>
                </c:ext>
              </c:extLst>
            </c:dLbl>
            <c:dLbl>
              <c:idx val="6"/>
              <c:layout>
                <c:manualLayout>
                  <c:x val="-2.6974951830443159E-2"/>
                  <c:y val="-8.5626911314984705E-2"/>
                </c:manualLayout>
              </c:layout>
              <c:tx>
                <c:rich>
                  <a:bodyPr/>
                  <a:lstStyle/>
                  <a:p>
                    <a:fld id="{B0514312-45E9-42DF-87B6-5470D55BB32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C95-4A0C-905F-51DD93E8C455}"/>
                </c:ext>
              </c:extLst>
            </c:dLbl>
            <c:dLbl>
              <c:idx val="7"/>
              <c:layout>
                <c:manualLayout>
                  <c:x val="-5.2023121387283239E-2"/>
                  <c:y val="-7.6452599388379144E-2"/>
                </c:manualLayout>
              </c:layout>
              <c:tx>
                <c:rich>
                  <a:bodyPr/>
                  <a:lstStyle/>
                  <a:p>
                    <a:fld id="{18DC3CCE-949A-42BB-88A5-9781C1BDE50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C95-4A0C-905F-51DD93E8C45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15DF3DD-6A8E-42FC-B27D-3B06997142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C95-4A0C-905F-51DD93E8C455}"/>
                </c:ext>
              </c:extLst>
            </c:dLbl>
            <c:dLbl>
              <c:idx val="9"/>
              <c:layout>
                <c:manualLayout>
                  <c:x val="-4.6996978444741483E-4"/>
                  <c:y val="-4.5871559633027525E-2"/>
                </c:manualLayout>
              </c:layout>
              <c:tx>
                <c:rich>
                  <a:bodyPr/>
                  <a:lstStyle/>
                  <a:p>
                    <a:fld id="{92AA13B0-7E6B-4BBF-935F-76FE874B9B5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C95-4A0C-905F-51DD93E8C45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8C51462-BAD0-4273-855E-D49AD954BA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C95-4A0C-905F-51DD93E8C455}"/>
                </c:ext>
              </c:extLst>
            </c:dLbl>
            <c:dLbl>
              <c:idx val="11"/>
              <c:layout>
                <c:manualLayout>
                  <c:x val="-4.5945911539944879E-2"/>
                  <c:y val="3.9755351681957186E-2"/>
                </c:manualLayout>
              </c:layout>
              <c:tx>
                <c:rich>
                  <a:bodyPr/>
                  <a:lstStyle/>
                  <a:p>
                    <a:fld id="{BC6AB950-B9BC-49A8-8C82-B05F06B828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C95-4A0C-905F-51DD93E8C45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02392FB-21E9-4A05-947A-EBDA1C6546B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C95-4A0C-905F-51DD93E8C455}"/>
                </c:ext>
              </c:extLst>
            </c:dLbl>
            <c:dLbl>
              <c:idx val="13"/>
              <c:layout>
                <c:manualLayout>
                  <c:x val="-2.3121387283236993E-2"/>
                  <c:y val="-5.5045871559633031E-2"/>
                </c:manualLayout>
              </c:layout>
              <c:tx>
                <c:rich>
                  <a:bodyPr/>
                  <a:lstStyle/>
                  <a:p>
                    <a:fld id="{F0FF92DA-056D-4593-AA5C-2160454960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C95-4A0C-905F-51DD93E8C455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AD936935-F04D-4524-9360-2FB1F4727B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C95-4A0C-905F-51DD93E8C45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FC2B866C-F58F-41B2-BDE1-C1D3591280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C95-4A0C-905F-51DD93E8C455}"/>
                </c:ext>
              </c:extLst>
            </c:dLbl>
            <c:dLbl>
              <c:idx val="16"/>
              <c:layout>
                <c:manualLayout>
                  <c:x val="-3.4236729681257745E-2"/>
                  <c:y val="-5.50457511618387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B4D3B66-7F4C-4BDD-BB9C-1960A7DB8B02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239657631954348E-2"/>
                      <c:h val="5.500012039779430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C95-4A0C-905F-51DD93E8C45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A472AB8E-E7DB-4076-981A-C22966C29E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C95-4A0C-905F-51DD93E8C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099127231064733E-2"/>
                  <c:y val="-0.383749428110477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2013'!$E$129:$E$146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2013'!$D$129:$D$146</c:f>
              <c:numCache>
                <c:formatCode>#,##0_ ;[Red]\-#,##0\ </c:formatCode>
                <c:ptCount val="18"/>
                <c:pt idx="0">
                  <c:v>-277.59055099953895</c:v>
                </c:pt>
                <c:pt idx="1">
                  <c:v>930.81834841070361</c:v>
                </c:pt>
                <c:pt idx="2">
                  <c:v>147.98168132834809</c:v>
                </c:pt>
                <c:pt idx="3">
                  <c:v>436.49304567616286</c:v>
                </c:pt>
                <c:pt idx="4">
                  <c:v>178.52213094705931</c:v>
                </c:pt>
                <c:pt idx="5">
                  <c:v>194.0129305631342</c:v>
                </c:pt>
                <c:pt idx="6">
                  <c:v>551.41473510718311</c:v>
                </c:pt>
                <c:pt idx="7">
                  <c:v>513.85193339366538</c:v>
                </c:pt>
                <c:pt idx="8">
                  <c:v>-62.77649345749699</c:v>
                </c:pt>
                <c:pt idx="9">
                  <c:v>254.05914168147979</c:v>
                </c:pt>
                <c:pt idx="10">
                  <c:v>143.35150666183182</c:v>
                </c:pt>
                <c:pt idx="11">
                  <c:v>67.507858237465356</c:v>
                </c:pt>
                <c:pt idx="12">
                  <c:v>-1071.9110640705278</c:v>
                </c:pt>
                <c:pt idx="13">
                  <c:v>766.80171984780122</c:v>
                </c:pt>
                <c:pt idx="14">
                  <c:v>785.97119516600731</c:v>
                </c:pt>
                <c:pt idx="15">
                  <c:v>371.07512293395473</c:v>
                </c:pt>
                <c:pt idx="16">
                  <c:v>388.71824123497288</c:v>
                </c:pt>
                <c:pt idx="17">
                  <c:v>561.28923540387757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9C95-4A0C-905F-51DD93E8C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3600"/>
        <c:axId val="587279584"/>
      </c:scatterChart>
      <c:valAx>
        <c:axId val="587273600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9584"/>
        <c:crossesAt val="0"/>
        <c:crossBetween val="midCat"/>
      </c:valAx>
      <c:valAx>
        <c:axId val="5872795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ym typeface="Symbol" panose="05050102010706020507" pitchFamily="18" charset="2"/>
              </a:rPr>
              <a:t></a:t>
            </a:r>
            <a:r>
              <a:rPr lang="en-US"/>
              <a:t>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C3D2E31-CCF5-45C9-B6FC-E89C7A60572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34F-4521-AF85-478DAB0A7D8B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7D64ED3D-2A98-4B30-B229-31D4F9918C1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34F-4521-AF85-478DAB0A7D8B}"/>
                </c:ext>
              </c:extLst>
            </c:dLbl>
            <c:dLbl>
              <c:idx val="2"/>
              <c:layout>
                <c:manualLayout>
                  <c:x val="3.038427167113494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0A41C5E5-059D-4737-92A3-16DC110BC87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34F-4521-AF85-478DAB0A7D8B}"/>
                </c:ext>
              </c:extLst>
            </c:dLbl>
            <c:dLbl>
              <c:idx val="3"/>
              <c:layout>
                <c:manualLayout>
                  <c:x val="-1.429848078641657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243D8AB2-CC51-4F96-AC8C-88853570833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34F-4521-AF85-478DAB0A7D8B}"/>
                </c:ext>
              </c:extLst>
            </c:dLbl>
            <c:dLbl>
              <c:idx val="4"/>
              <c:layout>
                <c:manualLayout>
                  <c:x val="-5.2620942489427495E-2"/>
                  <c:y val="-5.8082968461894209E-2"/>
                </c:manualLayout>
              </c:layout>
              <c:tx>
                <c:rich>
                  <a:bodyPr/>
                  <a:lstStyle/>
                  <a:p>
                    <a:fld id="{2E87A475-6C39-45C8-90C6-E2CD4FB16C4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34F-4521-AF85-478DAB0A7D8B}"/>
                </c:ext>
              </c:extLst>
            </c:dLbl>
            <c:dLbl>
              <c:idx val="5"/>
              <c:layout>
                <c:manualLayout>
                  <c:x val="-6.2555853440571935E-2"/>
                  <c:y val="-2.4408848207475211E-2"/>
                </c:manualLayout>
              </c:layout>
              <c:tx>
                <c:rich>
                  <a:bodyPr/>
                  <a:lstStyle/>
                  <a:p>
                    <a:fld id="{AA3D1249-0432-4C44-9263-AC77E89FF5E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34F-4521-AF85-478DAB0A7D8B}"/>
                </c:ext>
              </c:extLst>
            </c:dLbl>
            <c:dLbl>
              <c:idx val="6"/>
              <c:layout>
                <c:manualLayout>
                  <c:x val="-2.1882445659440024E-2"/>
                  <c:y val="-6.1098998780758758E-2"/>
                </c:manualLayout>
              </c:layout>
              <c:tx>
                <c:rich>
                  <a:bodyPr/>
                  <a:lstStyle/>
                  <a:p>
                    <a:fld id="{34F6242B-25BB-41D8-A28B-14A5DBBF5C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34F-4521-AF85-478DAB0A7D8B}"/>
                </c:ext>
              </c:extLst>
            </c:dLbl>
            <c:dLbl>
              <c:idx val="7"/>
              <c:layout>
                <c:manualLayout>
                  <c:x val="5.3619302949061663E-3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E925D5BF-4294-4C18-9928-EE72AA52BBE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34F-4521-AF85-478DAB0A7D8B}"/>
                </c:ext>
              </c:extLst>
            </c:dLbl>
            <c:dLbl>
              <c:idx val="8"/>
              <c:layout>
                <c:manualLayout>
                  <c:x val="4.8257372654155493E-2"/>
                  <c:y val="3.0511060259344014E-3"/>
                </c:manualLayout>
              </c:layout>
              <c:tx>
                <c:rich>
                  <a:bodyPr/>
                  <a:lstStyle/>
                  <a:p>
                    <a:fld id="{2B1550A1-3DA2-4D0A-B89F-E01D4D73CB4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34F-4521-AF85-478DAB0A7D8B}"/>
                </c:ext>
              </c:extLst>
            </c:dLbl>
            <c:dLbl>
              <c:idx val="9"/>
              <c:layout>
                <c:manualLayout>
                  <c:x val="2.6809651474530766E-2"/>
                  <c:y val="1.8306636155606296E-2"/>
                </c:manualLayout>
              </c:layout>
              <c:tx>
                <c:rich>
                  <a:bodyPr/>
                  <a:lstStyle/>
                  <a:p>
                    <a:fld id="{01E224E7-A434-429D-8EA6-5AD80F9D6D5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34F-4521-AF85-478DAB0A7D8B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900F4615-5E83-4796-BB97-E7BA6D48C3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34F-4521-AF85-478DAB0A7D8B}"/>
                </c:ext>
              </c:extLst>
            </c:dLbl>
            <c:dLbl>
              <c:idx val="11"/>
              <c:layout>
                <c:manualLayout>
                  <c:x val="2.3203926818384586E-2"/>
                  <c:y val="2.4408848207475096E-2"/>
                </c:manualLayout>
              </c:layout>
              <c:tx>
                <c:rich>
                  <a:bodyPr/>
                  <a:lstStyle/>
                  <a:p>
                    <a:fld id="{051C3952-90F1-4E5F-A45F-AB7A3919946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34F-4521-AF85-478DAB0A7D8B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E638383-29A7-4C60-9074-EAD5CD2B7A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34F-4521-AF85-478DAB0A7D8B}"/>
                </c:ext>
              </c:extLst>
            </c:dLbl>
            <c:dLbl>
              <c:idx val="13"/>
              <c:layout>
                <c:manualLayout>
                  <c:x val="-4.4680359995215073E-2"/>
                  <c:y val="-6.4073226544622539E-2"/>
                </c:manualLayout>
              </c:layout>
              <c:tx>
                <c:rich>
                  <a:bodyPr/>
                  <a:lstStyle/>
                  <a:p>
                    <a:fld id="{ED181290-C0F5-465C-805F-FC751340C3D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34F-4521-AF85-478DAB0A7D8B}"/>
                </c:ext>
              </c:extLst>
            </c:dLbl>
            <c:dLbl>
              <c:idx val="14"/>
              <c:layout>
                <c:manualLayout>
                  <c:x val="-6.0763758417597263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3CDAB372-43F4-4CF1-8B42-92D2BB1BEDE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34F-4521-AF85-478DAB0A7D8B}"/>
                </c:ext>
              </c:extLst>
            </c:dLbl>
            <c:dLbl>
              <c:idx val="15"/>
              <c:layout>
                <c:manualLayout>
                  <c:x val="3.395889186773892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F4EC094B-7995-4D0B-8194-B5ABC601F0D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34F-4521-AF85-478DAB0A7D8B}"/>
                </c:ext>
              </c:extLst>
            </c:dLbl>
            <c:dLbl>
              <c:idx val="16"/>
              <c:layout>
                <c:manualLayout>
                  <c:x val="0"/>
                  <c:y val="4.8698775353309666E-2"/>
                </c:manualLayout>
              </c:layout>
              <c:tx>
                <c:rich>
                  <a:bodyPr/>
                  <a:lstStyle/>
                  <a:p>
                    <a:fld id="{06AF1547-F027-432D-ADB3-D2373448FE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34F-4521-AF85-478DAB0A7D8B}"/>
                </c:ext>
              </c:extLst>
            </c:dLbl>
            <c:dLbl>
              <c:idx val="17"/>
              <c:layout>
                <c:manualLayout>
                  <c:x val="-1.9660411081322611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27DE1B08-2CF3-4284-98D6-135A1DD7355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34F-4521-AF85-478DAB0A7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239108022295335E-2"/>
                  <c:y val="0.3248437815465374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2013'!$E$129:$E$146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2013'!$F$129:$F$146</c:f>
              <c:numCache>
                <c:formatCode>#,##0_ ;[Red]\-#,##0\ </c:formatCode>
                <c:ptCount val="18"/>
                <c:pt idx="0">
                  <c:v>15895.213712547293</c:v>
                </c:pt>
                <c:pt idx="1">
                  <c:v>23166.480617921436</c:v>
                </c:pt>
                <c:pt idx="2">
                  <c:v>16699.449751167111</c:v>
                </c:pt>
                <c:pt idx="3">
                  <c:v>25119.933792258256</c:v>
                </c:pt>
                <c:pt idx="4">
                  <c:v>17024.168522569413</c:v>
                </c:pt>
                <c:pt idx="5">
                  <c:v>19112.238049253439</c:v>
                </c:pt>
                <c:pt idx="6">
                  <c:v>17971.393887282004</c:v>
                </c:pt>
                <c:pt idx="7">
                  <c:v>16067.243422221922</c:v>
                </c:pt>
                <c:pt idx="8">
                  <c:v>27249.802062734849</c:v>
                </c:pt>
                <c:pt idx="9">
                  <c:v>20074.33461806479</c:v>
                </c:pt>
                <c:pt idx="10">
                  <c:v>12178.605434777235</c:v>
                </c:pt>
                <c:pt idx="11">
                  <c:v>17017.482239139128</c:v>
                </c:pt>
                <c:pt idx="12">
                  <c:v>32811.521350209689</c:v>
                </c:pt>
                <c:pt idx="13">
                  <c:v>19112.528636746778</c:v>
                </c:pt>
                <c:pt idx="14">
                  <c:v>28224.713579219191</c:v>
                </c:pt>
                <c:pt idx="15">
                  <c:v>27473.344168250678</c:v>
                </c:pt>
                <c:pt idx="16">
                  <c:v>23058.026582654056</c:v>
                </c:pt>
                <c:pt idx="17">
                  <c:v>15328.115343605727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134F-4521-AF85-478DAB0A7D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4688"/>
        <c:axId val="587275776"/>
      </c:scatterChart>
      <c:valAx>
        <c:axId val="587274688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5776"/>
        <c:crossesAt val="0"/>
        <c:crossBetween val="midCat"/>
      </c:valAx>
      <c:valAx>
        <c:axId val="58727577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99202305594154"/>
          <c:y val="0.12842105263157894"/>
          <c:w val="0.83123887945379371"/>
          <c:h val="0.7513552796747088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686274509803984E-2"/>
                  <c:y val="4.8817696414950422E-2"/>
                </c:manualLayout>
              </c:layout>
              <c:tx>
                <c:rich>
                  <a:bodyPr/>
                  <a:lstStyle/>
                  <a:p>
                    <a:fld id="{0DB77C8B-7846-4CED-B815-34CA972539B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3B2-4527-9F08-BE8D18A868F4}"/>
                </c:ext>
              </c:extLst>
            </c:dLbl>
            <c:dLbl>
              <c:idx val="1"/>
              <c:layout>
                <c:manualLayout>
                  <c:x val="6.7209654348761964E-3"/>
                  <c:y val="6.3975206760482226E-2"/>
                </c:manualLayout>
              </c:layout>
              <c:tx>
                <c:rich>
                  <a:bodyPr/>
                  <a:lstStyle/>
                  <a:p>
                    <a:fld id="{11449660-3B61-417E-8444-2AC31A3732E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3B2-4527-9F08-BE8D18A868F4}"/>
                </c:ext>
              </c:extLst>
            </c:dLbl>
            <c:dLbl>
              <c:idx val="2"/>
              <c:layout>
                <c:manualLayout>
                  <c:x val="-2.120692688212901E-2"/>
                  <c:y val="6.7124332570556722E-2"/>
                </c:manualLayout>
              </c:layout>
              <c:tx>
                <c:rich>
                  <a:bodyPr/>
                  <a:lstStyle/>
                  <a:p>
                    <a:fld id="{B0E2EAB4-3C8D-4B09-AB20-D8CC403BAD3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3B2-4527-9F08-BE8D18A868F4}"/>
                </c:ext>
              </c:extLst>
            </c:dLbl>
            <c:dLbl>
              <c:idx val="3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58E01268-6D78-4940-A380-14D5A6F726A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3B2-4527-9F08-BE8D18A868F4}"/>
                </c:ext>
              </c:extLst>
            </c:dLbl>
            <c:dLbl>
              <c:idx val="4"/>
              <c:layout>
                <c:manualLayout>
                  <c:x val="-4.0518742127743416E-2"/>
                  <c:y val="-7.02875126879163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2A8569-7F65-49CA-A8DB-D413F65B1B4B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410934744268076E-2"/>
                      <c:h val="4.266983789497708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3B2-4527-9F08-BE8D18A868F4}"/>
                </c:ext>
              </c:extLst>
            </c:dLbl>
            <c:dLbl>
              <c:idx val="5"/>
              <c:layout>
                <c:manualLayout>
                  <c:x val="-1.6085790884718499E-2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D07C70DC-BFA6-4A27-8894-C8BA063E5FD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3B2-4527-9F08-BE8D18A868F4}"/>
                </c:ext>
              </c:extLst>
            </c:dLbl>
            <c:dLbl>
              <c:idx val="6"/>
              <c:layout>
                <c:manualLayout>
                  <c:x val="2.4682189525236958E-2"/>
                  <c:y val="1.2127545841666816E-2"/>
                </c:manualLayout>
              </c:layout>
              <c:tx>
                <c:rich>
                  <a:bodyPr/>
                  <a:lstStyle/>
                  <a:p>
                    <a:fld id="{D14F2956-6639-4A6A-91CE-F1D377A47B6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3B2-4527-9F08-BE8D18A868F4}"/>
                </c:ext>
              </c:extLst>
            </c:dLbl>
            <c:dLbl>
              <c:idx val="7"/>
              <c:layout>
                <c:manualLayout>
                  <c:x val="-7.9648730235798271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9D8A4073-A4CC-4228-9905-E4EA924CFA6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3B2-4527-9F08-BE8D18A868F4}"/>
                </c:ext>
              </c:extLst>
            </c:dLbl>
            <c:dLbl>
              <c:idx val="8"/>
              <c:layout>
                <c:manualLayout>
                  <c:x val="-3.7533512064343161E-2"/>
                  <c:y val="6.7124332570556833E-2"/>
                </c:manualLayout>
              </c:layout>
              <c:tx>
                <c:rich>
                  <a:bodyPr/>
                  <a:lstStyle/>
                  <a:p>
                    <a:fld id="{2A387567-93F2-46A7-B958-2BCD4602E0B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3B2-4527-9F08-BE8D18A868F4}"/>
                </c:ext>
              </c:extLst>
            </c:dLbl>
            <c:dLbl>
              <c:idx val="9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2A0DD81F-E437-4E58-BF1D-1B5EDC47514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3B2-4527-9F08-BE8D18A868F4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C9B2EAA9-B3BD-451C-A032-623E6EC9B8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B2-4527-9F08-BE8D18A868F4}"/>
                </c:ext>
              </c:extLst>
            </c:dLbl>
            <c:dLbl>
              <c:idx val="11"/>
              <c:layout>
                <c:manualLayout>
                  <c:x val="8.7821663042789884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A806FDC7-2C9D-4422-8462-67E49A1B574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3B2-4527-9F08-BE8D18A868F4}"/>
                </c:ext>
              </c:extLst>
            </c:dLbl>
            <c:dLbl>
              <c:idx val="12"/>
              <c:layout>
                <c:manualLayout>
                  <c:x val="-4.7619047619047616E-2"/>
                  <c:y val="-7.0175438596491238E-2"/>
                </c:manualLayout>
              </c:layout>
              <c:tx>
                <c:rich>
                  <a:bodyPr/>
                  <a:lstStyle/>
                  <a:p>
                    <a:fld id="{81299481-F8E5-4DC7-AAEE-EDA0858581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3B2-4527-9F08-BE8D18A868F4}"/>
                </c:ext>
              </c:extLst>
            </c:dLbl>
            <c:dLbl>
              <c:idx val="13"/>
              <c:layout>
                <c:manualLayout>
                  <c:x val="-2.0915032679738627E-2"/>
                  <c:y val="-5.1868802440884876E-2"/>
                </c:manualLayout>
              </c:layout>
              <c:tx>
                <c:rich>
                  <a:bodyPr/>
                  <a:lstStyle/>
                  <a:p>
                    <a:fld id="{91E98276-89CF-453B-8FC5-50E8ED5E9BB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3B2-4527-9F08-BE8D18A868F4}"/>
                </c:ext>
              </c:extLst>
            </c:dLbl>
            <c:dLbl>
              <c:idx val="14"/>
              <c:layout>
                <c:manualLayout>
                  <c:x val="-3.4858387799564274E-2"/>
                  <c:y val="-4.2715484363081618E-2"/>
                </c:manualLayout>
              </c:layout>
              <c:tx>
                <c:rich>
                  <a:bodyPr/>
                  <a:lstStyle/>
                  <a:p>
                    <a:fld id="{5595F2BB-A092-4998-9EEB-E3AB4F9149A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3B2-4527-9F08-BE8D18A868F4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66ADFAA4-665E-4073-BA52-C7AF1D4C19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B2-4527-9F08-BE8D18A868F4}"/>
                </c:ext>
              </c:extLst>
            </c:dLbl>
            <c:dLbl>
              <c:idx val="16"/>
              <c:layout>
                <c:manualLayout>
                  <c:x val="-8.0568540043605655E-2"/>
                  <c:y val="-2.4527769269116016E-2"/>
                </c:manualLayout>
              </c:layout>
              <c:tx>
                <c:rich>
                  <a:bodyPr/>
                  <a:lstStyle/>
                  <a:p>
                    <a:fld id="{1C7AA3B3-DEF1-4D2D-94D4-C3785DDC763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3B2-4527-9F08-BE8D18A868F4}"/>
                </c:ext>
              </c:extLst>
            </c:dLbl>
            <c:dLbl>
              <c:idx val="17"/>
              <c:layout>
                <c:manualLayout>
                  <c:x val="-3.1372549019607843E-2"/>
                  <c:y val="-6.1022120518688022E-2"/>
                </c:manualLayout>
              </c:layout>
              <c:tx>
                <c:rich>
                  <a:bodyPr/>
                  <a:lstStyle/>
                  <a:p>
                    <a:fld id="{FAAD3CEB-6111-4F11-A0F5-56F08852D8F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3B2-4527-9F08-BE8D18A86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7744170867530452E-2"/>
                  <c:y val="0.4055225019069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2013'!$E$180:$E$197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2013'!$F$180:$F$197</c:f>
              <c:numCache>
                <c:formatCode>#,##0_ ;[Red]\-#,##0\ </c:formatCode>
                <c:ptCount val="18"/>
                <c:pt idx="0">
                  <c:v>17483.31795857957</c:v>
                </c:pt>
                <c:pt idx="1">
                  <c:v>22232.720273683106</c:v>
                </c:pt>
                <c:pt idx="2">
                  <c:v>16676.453925032551</c:v>
                </c:pt>
                <c:pt idx="3">
                  <c:v>24208.213650497411</c:v>
                </c:pt>
                <c:pt idx="4">
                  <c:v>19055.994606586806</c:v>
                </c:pt>
                <c:pt idx="5">
                  <c:v>18626.300688670377</c:v>
                </c:pt>
                <c:pt idx="6">
                  <c:v>18227.649504048342</c:v>
                </c:pt>
                <c:pt idx="7">
                  <c:v>17191.618836531379</c:v>
                </c:pt>
                <c:pt idx="8">
                  <c:v>25860.904092194134</c:v>
                </c:pt>
                <c:pt idx="9">
                  <c:v>20456.922617396856</c:v>
                </c:pt>
                <c:pt idx="10">
                  <c:v>14031.31516910784</c:v>
                </c:pt>
                <c:pt idx="11">
                  <c:v>18067.321443980953</c:v>
                </c:pt>
                <c:pt idx="12">
                  <c:v>31195.795034196468</c:v>
                </c:pt>
                <c:pt idx="13">
                  <c:v>19581.185554122701</c:v>
                </c:pt>
                <c:pt idx="14">
                  <c:v>26548.462014143148</c:v>
                </c:pt>
                <c:pt idx="15">
                  <c:v>25534.563621451158</c:v>
                </c:pt>
                <c:pt idx="16">
                  <c:v>22654.223164803028</c:v>
                </c:pt>
                <c:pt idx="17">
                  <c:v>16338.470318567282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B3B2-4527-9F08-BE8D18A868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6864"/>
        <c:axId val="586065040"/>
      </c:scatterChart>
      <c:valAx>
        <c:axId val="587276864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5040"/>
        <c:crossesAt val="0"/>
        <c:crossBetween val="midCat"/>
      </c:valAx>
      <c:valAx>
        <c:axId val="58606504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SpGDP</a:t>
            </a:r>
            <a:r>
              <a:rPr lang="en-US" i="0" baseline="30000"/>
              <a:t>h</a:t>
            </a:r>
            <a:r>
              <a:rPr lang="en-US" i="0"/>
              <a:t> - IGDP</a:t>
            </a:r>
            <a:r>
              <a:rPr lang="en-US" i="0" baseline="30000"/>
              <a:t>h</a:t>
            </a:r>
            <a:r>
              <a:rPr lang="en-US" i="0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A9FC4D2-6EAE-46D0-9EC7-0032563ACB6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E0E-4672-8A3C-A59AFD82720C}"/>
                </c:ext>
              </c:extLst>
            </c:dLbl>
            <c:dLbl>
              <c:idx val="1"/>
              <c:layout>
                <c:manualLayout>
                  <c:x val="-8.790182234972567E-2"/>
                  <c:y val="-4.2813504147221924E-2"/>
                </c:manualLayout>
              </c:layout>
              <c:tx>
                <c:rich>
                  <a:bodyPr/>
                  <a:lstStyle/>
                  <a:p>
                    <a:fld id="{8BECF556-0560-43DC-A07A-A78F3FD755E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E0E-4672-8A3C-A59AFD82720C}"/>
                </c:ext>
              </c:extLst>
            </c:dLbl>
            <c:dLbl>
              <c:idx val="2"/>
              <c:layout>
                <c:manualLayout>
                  <c:x val="-3.445305770887166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D024E9E1-6AF0-4316-85DE-57CDA11E2AB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E0E-4672-8A3C-A59AFD82720C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71CC1A12-97B7-4D51-83D7-D11B8E645F8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E0E-4672-8A3C-A59AFD82720C}"/>
                </c:ext>
              </c:extLst>
            </c:dLbl>
            <c:dLbl>
              <c:idx val="4"/>
              <c:layout>
                <c:manualLayout>
                  <c:x val="-4.9863883293658061E-2"/>
                  <c:y val="-4.8929650384091063E-2"/>
                </c:manualLayout>
              </c:layout>
              <c:tx>
                <c:rich>
                  <a:bodyPr/>
                  <a:lstStyle/>
                  <a:p>
                    <a:fld id="{2348FFBA-B490-4CF4-B114-D26A886BC7B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E0E-4672-8A3C-A59AFD82720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A4EF3CE-BF57-4498-8FC7-C0B9AEC972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E0E-4672-8A3C-A59AFD82720C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CA65A26F-0CD9-4193-84A0-D6B6EED6BC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E0E-4672-8A3C-A59AFD82720C}"/>
                </c:ext>
              </c:extLst>
            </c:dLbl>
            <c:dLbl>
              <c:idx val="7"/>
              <c:layout>
                <c:manualLayout>
                  <c:x val="-5.1679586563307496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6A339583-4CFC-42D1-8478-FFEFF7BE21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E0E-4672-8A3C-A59AFD82720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60EE445-9847-4B95-BB2E-9753392002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E0E-4672-8A3C-A59AFD82720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D537CE6-40B2-41E0-A0DF-DBCBD956AE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E0E-4672-8A3C-A59AFD82720C}"/>
                </c:ext>
              </c:extLst>
            </c:dLbl>
            <c:dLbl>
              <c:idx val="10"/>
              <c:layout>
                <c:manualLayout>
                  <c:x val="5.1679586563307496E-3"/>
                  <c:y val="3.05110602593439E-2"/>
                </c:manualLayout>
              </c:layout>
              <c:tx>
                <c:rich>
                  <a:bodyPr/>
                  <a:lstStyle/>
                  <a:p>
                    <a:fld id="{366DA650-3008-4186-BBC0-B491BD5CFA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E0E-4672-8A3C-A59AFD82720C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9F7C3E91-AFF7-4C91-BE65-61072BDDC25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E0E-4672-8A3C-A59AFD82720C}"/>
                </c:ext>
              </c:extLst>
            </c:dLbl>
            <c:dLbl>
              <c:idx val="12"/>
              <c:layout>
                <c:manualLayout>
                  <c:x val="-2.5839793281653874E-2"/>
                  <c:y val="7.6277650648360007E-2"/>
                </c:manualLayout>
              </c:layout>
              <c:tx>
                <c:rich>
                  <a:bodyPr/>
                  <a:lstStyle/>
                  <a:p>
                    <a:fld id="{85F7F45A-6527-4665-995E-6843D56EB0C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E0E-4672-8A3C-A59AFD82720C}"/>
                </c:ext>
              </c:extLst>
            </c:dLbl>
            <c:dLbl>
              <c:idx val="13"/>
              <c:layout>
                <c:manualLayout>
                  <c:x val="4.7626604813933143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78319A17-6DC4-46CC-91F8-08D86B33F19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E0E-4672-8A3C-A59AFD82720C}"/>
                </c:ext>
              </c:extLst>
            </c:dLbl>
            <c:dLbl>
              <c:idx val="14"/>
              <c:layout>
                <c:manualLayout>
                  <c:x val="-5.2044327792359291E-2"/>
                  <c:y val="-3.9664378337147213E-2"/>
                </c:manualLayout>
              </c:layout>
              <c:tx>
                <c:rich>
                  <a:bodyPr/>
                  <a:lstStyle/>
                  <a:p>
                    <a:fld id="{554E8EF5-6270-4DB4-9B66-453A1BB0878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E0E-4672-8A3C-A59AFD82720C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CE4966E7-B061-4B6B-B8A4-AE67AD81D3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E0E-4672-8A3C-A59AFD82720C}"/>
                </c:ext>
              </c:extLst>
            </c:dLbl>
            <c:dLbl>
              <c:idx val="16"/>
              <c:layout>
                <c:manualLayout>
                  <c:x val="-1.5503875968992248E-2"/>
                  <c:y val="-7.0294359658132036E-2"/>
                </c:manualLayout>
              </c:layout>
              <c:tx>
                <c:rich>
                  <a:bodyPr/>
                  <a:lstStyle/>
                  <a:p>
                    <a:fld id="{456C5044-3641-432F-951A-5A940C9CDF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E0E-4672-8A3C-A59AFD82720C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1FAD3D4A-60F5-4CA4-B3A2-986D83684D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E0E-4672-8A3C-A59AFD827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1545258413378953E-3"/>
                  <c:y val="0.416112962996330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2013'!$F$28:$F$45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2013'!$G$28:$G$45</c:f>
              <c:numCache>
                <c:formatCode>#,##0_ ;[Red]\-#,##0\ </c:formatCode>
                <c:ptCount val="18"/>
                <c:pt idx="0">
                  <c:v>16961.92141571243</c:v>
                </c:pt>
                <c:pt idx="1">
                  <c:v>22690.865484447324</c:v>
                </c:pt>
                <c:pt idx="2">
                  <c:v>18309.781595688557</c:v>
                </c:pt>
                <c:pt idx="3">
                  <c:v>23323.990370969761</c:v>
                </c:pt>
                <c:pt idx="4">
                  <c:v>18469.395211590418</c:v>
                </c:pt>
                <c:pt idx="5">
                  <c:v>19682.252331091582</c:v>
                </c:pt>
                <c:pt idx="6">
                  <c:v>19011.622038634439</c:v>
                </c:pt>
                <c:pt idx="7">
                  <c:v>16603.504287210351</c:v>
                </c:pt>
                <c:pt idx="8">
                  <c:v>26147.932607178031</c:v>
                </c:pt>
                <c:pt idx="9">
                  <c:v>19570.081840532985</c:v>
                </c:pt>
                <c:pt idx="10">
                  <c:v>14279.938891749021</c:v>
                </c:pt>
                <c:pt idx="11">
                  <c:v>18098.880527557369</c:v>
                </c:pt>
                <c:pt idx="12">
                  <c:v>31108.459318586807</c:v>
                </c:pt>
                <c:pt idx="13">
                  <c:v>18490.984648364491</c:v>
                </c:pt>
                <c:pt idx="14">
                  <c:v>27169.199625486122</c:v>
                </c:pt>
                <c:pt idx="15">
                  <c:v>28039.22568910275</c:v>
                </c:pt>
                <c:pt idx="16">
                  <c:v>22840.50027756318</c:v>
                </c:pt>
                <c:pt idx="17">
                  <c:v>19053.189475697342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3E0E-4672-8A3C-A59AFD827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3360"/>
        <c:axId val="782425536"/>
      </c:scatterChart>
      <c:valAx>
        <c:axId val="782423360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i="1"/>
                  <a:t>IGDP</a:t>
                </a:r>
                <a:r>
                  <a:rPr lang="en-US" sz="1400" i="1" baseline="30000"/>
                  <a:t>h</a:t>
                </a:r>
                <a:endParaRPr lang="en-US" sz="1400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5536"/>
        <c:crossesAt val="0"/>
        <c:crossBetween val="midCat"/>
      </c:valAx>
      <c:valAx>
        <c:axId val="78242553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400" i="1"/>
                  <a:t>SpGD</a:t>
                </a:r>
                <a:r>
                  <a:rPr lang="es-ES" sz="1400" i="1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i="0"/>
              <a:t>(</a:t>
            </a:r>
            <a:r>
              <a:rPr lang="es-ES" i="0">
                <a:sym typeface="Symbol" panose="05050102010706020507" pitchFamily="18" charset="2"/>
              </a:rPr>
              <a:t></a:t>
            </a:r>
            <a:r>
              <a:rPr lang="es-ES" i="0" baseline="30000">
                <a:sym typeface="Symbol" panose="05050102010706020507" pitchFamily="18" charset="2"/>
              </a:rPr>
              <a:t>w</a:t>
            </a:r>
            <a:r>
              <a:rPr lang="es-ES" i="0"/>
              <a:t>-AT)</a:t>
            </a:r>
            <a:r>
              <a:rPr lang="es-ES" i="0" baseline="30000"/>
              <a:t>h  </a:t>
            </a:r>
            <a:r>
              <a:rPr lang="es-ES" i="0"/>
              <a:t>- IGDP</a:t>
            </a:r>
            <a:r>
              <a:rPr lang="es-ES" i="0" baseline="30000"/>
              <a:t>h</a:t>
            </a:r>
            <a:r>
              <a:rPr lang="es-ES" i="0"/>
              <a:t>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3080601016171"/>
          <c:y val="0.10041296443449156"/>
          <c:w val="0.84146127953691952"/>
          <c:h val="0.8041587806111392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B55E2861-80FD-4F0D-B038-45769F20C60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35D-4E73-8F2C-6D08E3EB38D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2593CBF-0FC7-437E-B080-33E7CFB1D8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35D-4E73-8F2C-6D08E3EB38D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724542E-E1DE-43BE-B8BD-A0B5B503B8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35D-4E73-8F2C-6D08E3EB38D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3C9CE3A-A806-4243-9E62-211C4F8ABF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35D-4E73-8F2C-6D08E3EB38D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1EBFF1A-82E1-42DF-867F-2C9025ACB8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35D-4E73-8F2C-6D08E3EB38D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A15836F-704E-4F8C-9663-2C088196431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35D-4E73-8F2C-6D08E3EB38D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3E49B71-46E4-4A65-A0D6-49C9085D22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35D-4E73-8F2C-6D08E3EB38D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3FDF30C2-41C6-4480-AB31-576042CAFF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35D-4E73-8F2C-6D08E3EB38DE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6C5EFC7-16B8-406F-86E5-EB59AB43E4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35D-4E73-8F2C-6D08E3EB38D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54EDB959-BE37-4AD3-9D3D-828E93E0EA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35D-4E73-8F2C-6D08E3EB38D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75A7E5A-7864-4196-BA28-6A3552551B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35D-4E73-8F2C-6D08E3EB38DE}"/>
                </c:ext>
              </c:extLst>
            </c:dLbl>
            <c:dLbl>
              <c:idx val="11"/>
              <c:layout>
                <c:manualLayout>
                  <c:x val="-3.4682080924855564E-2"/>
                  <c:y val="3.6697247706421909E-2"/>
                </c:manualLayout>
              </c:layout>
              <c:tx>
                <c:rich>
                  <a:bodyPr/>
                  <a:lstStyle/>
                  <a:p>
                    <a:fld id="{4D52E95F-2B22-4069-8293-B17C5F55208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35D-4E73-8F2C-6D08E3EB38DE}"/>
                </c:ext>
              </c:extLst>
            </c:dLbl>
            <c:dLbl>
              <c:idx val="12"/>
              <c:layout>
                <c:manualLayout>
                  <c:x val="-3.6138849262957677E-2"/>
                  <c:y val="-8.2568807339449657E-2"/>
                </c:manualLayout>
              </c:layout>
              <c:tx>
                <c:rich>
                  <a:bodyPr/>
                  <a:lstStyle/>
                  <a:p>
                    <a:fld id="{B757F564-F4ED-4101-A95F-AA548D2D8FB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35D-4E73-8F2C-6D08E3EB38D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1008C92E-4924-43D8-A1A8-AB7C090EA5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35D-4E73-8F2C-6D08E3EB38DE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03AB785D-8B50-41C2-9436-1C91C5807E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35D-4E73-8F2C-6D08E3EB38DE}"/>
                </c:ext>
              </c:extLst>
            </c:dLbl>
            <c:dLbl>
              <c:idx val="15"/>
              <c:layout>
                <c:manualLayout>
                  <c:x val="2.3121387283236854E-2"/>
                  <c:y val="-3.0581039755351737E-2"/>
                </c:manualLayout>
              </c:layout>
              <c:tx>
                <c:rich>
                  <a:bodyPr/>
                  <a:lstStyle/>
                  <a:p>
                    <a:fld id="{EB12A962-ED42-4B32-B144-C2EA68CC9A8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35D-4E73-8F2C-6D08E3EB38DE}"/>
                </c:ext>
              </c:extLst>
            </c:dLbl>
            <c:dLbl>
              <c:idx val="16"/>
              <c:layout>
                <c:manualLayout>
                  <c:x val="-5.7803468208093896E-3"/>
                  <c:y val="-3.0581039755351681E-2"/>
                </c:manualLayout>
              </c:layout>
              <c:tx>
                <c:rich>
                  <a:bodyPr/>
                  <a:lstStyle/>
                  <a:p>
                    <a:fld id="{CE036076-170C-490F-A74C-657C1508C2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35D-4E73-8F2C-6D08E3EB38D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3EB8B7E9-033F-434E-803E-7F41ABA0E4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035D-4E73-8F2C-6D08E3EB3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127941377270036E-2"/>
                  <c:y val="-0.334706349779672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2013'!$E$78:$E$95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2013'!$D$78:$D$95</c:f>
              <c:numCache>
                <c:formatCode>#,##0_ ;[Red]\-#,##0\ </c:formatCode>
                <c:ptCount val="18"/>
                <c:pt idx="0">
                  <c:v>12.219842384836806</c:v>
                </c:pt>
                <c:pt idx="1">
                  <c:v>1185.095239393306</c:v>
                </c:pt>
                <c:pt idx="2">
                  <c:v>490.64027572159142</c:v>
                </c:pt>
                <c:pt idx="3">
                  <c:v>333.04471787979566</c:v>
                </c:pt>
                <c:pt idx="4">
                  <c:v>493.09235542124947</c:v>
                </c:pt>
                <c:pt idx="5">
                  <c:v>518.8476770281045</c:v>
                </c:pt>
                <c:pt idx="6">
                  <c:v>993.6443554628911</c:v>
                </c:pt>
                <c:pt idx="7">
                  <c:v>1345.387239086175</c:v>
                </c:pt>
                <c:pt idx="8">
                  <c:v>-366.12653398565175</c:v>
                </c:pt>
                <c:pt idx="9">
                  <c:v>422.87455479086918</c:v>
                </c:pt>
                <c:pt idx="10">
                  <c:v>813.04878796159892</c:v>
                </c:pt>
                <c:pt idx="11">
                  <c:v>316.74282776836134</c:v>
                </c:pt>
                <c:pt idx="12">
                  <c:v>-2097.2563226895372</c:v>
                </c:pt>
                <c:pt idx="13">
                  <c:v>919.11131055164174</c:v>
                </c:pt>
                <c:pt idx="14">
                  <c:v>497.17654631645144</c:v>
                </c:pt>
                <c:pt idx="15">
                  <c:v>15.933570518081201</c:v>
                </c:pt>
                <c:pt idx="16">
                  <c:v>405.12887231648625</c:v>
                </c:pt>
                <c:pt idx="17">
                  <c:v>1182.2324675506131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035D-4E73-8F2C-6D08E3EB38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34784"/>
        <c:axId val="782428800"/>
      </c:scatterChart>
      <c:valAx>
        <c:axId val="782434784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8800"/>
        <c:crossesAt val="0"/>
        <c:crossBetween val="midCat"/>
      </c:valAx>
      <c:valAx>
        <c:axId val="7824288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Symbol" panose="05050102010706020507" pitchFamily="18" charset="2"/>
              </a:rPr>
              <a:t>j</a:t>
            </a:r>
            <a:r>
              <a:rPr lang="en-US" sz="1400" baseline="30000">
                <a:latin typeface="+mn-lt"/>
              </a:rPr>
              <a:t>w</a:t>
            </a:r>
            <a:r>
              <a:rPr lang="en-US" sz="1400">
                <a:latin typeface="+mn-lt"/>
              </a:rPr>
              <a:t>GDP</a:t>
            </a:r>
            <a:r>
              <a:rPr lang="en-US" sz="1400" baseline="30000">
                <a:latin typeface="+mn-lt"/>
              </a:rPr>
              <a:t>h  </a:t>
            </a:r>
            <a:r>
              <a:rPr lang="en-US" sz="1400">
                <a:latin typeface="+mn-lt"/>
              </a:rPr>
              <a:t>- IGDP</a:t>
            </a:r>
            <a:r>
              <a:rPr lang="en-US" sz="1400" baseline="30000">
                <a:latin typeface="+mn-lt"/>
              </a:rPr>
              <a:t>h</a:t>
            </a:r>
            <a:r>
              <a:rPr lang="en-US" sz="1400">
                <a:latin typeface="+mn-lt"/>
              </a:rPr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80AD4E2-807C-4346-9399-CAA1D6BF266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7C6-4967-849F-EDFFC912C872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EE22CDB5-0427-41F3-BD2D-608300DD6C5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7C6-4967-849F-EDFFC912C87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D1B8BDE-7890-4861-B0EA-44CE039E57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63E-49CF-A7BD-6896E493A37D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B6DB63AE-4006-41DC-856F-FF7969B97B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7C6-4967-849F-EDFFC912C872}"/>
                </c:ext>
              </c:extLst>
            </c:dLbl>
            <c:dLbl>
              <c:idx val="4"/>
              <c:layout>
                <c:manualLayout>
                  <c:x val="-5.5770112069324668E-2"/>
                  <c:y val="-5.5031862435959804E-2"/>
                </c:manualLayout>
              </c:layout>
              <c:tx>
                <c:rich>
                  <a:bodyPr/>
                  <a:lstStyle/>
                  <a:p>
                    <a:fld id="{02173D8F-1059-4354-A361-C2F36FD8DB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7C6-4967-849F-EDFFC912C872}"/>
                </c:ext>
              </c:extLst>
            </c:dLbl>
            <c:dLbl>
              <c:idx val="5"/>
              <c:layout>
                <c:manualLayout>
                  <c:x val="2.2927689594356197E-2"/>
                  <c:y val="2.4408848207475211E-2"/>
                </c:manualLayout>
              </c:layout>
              <c:tx>
                <c:rich>
                  <a:bodyPr/>
                  <a:lstStyle/>
                  <a:p>
                    <a:fld id="{2AF120C2-F200-4506-8BAB-C4856C90D5D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7C6-4967-849F-EDFFC912C872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C3A5369E-8067-4CB0-9C8A-9057F1FD3A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7C6-4967-849F-EDFFC912C872}"/>
                </c:ext>
              </c:extLst>
            </c:dLbl>
            <c:dLbl>
              <c:idx val="7"/>
              <c:layout>
                <c:manualLayout>
                  <c:x val="-7.5837742504409167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B2317E40-E3E8-443D-9E57-B28854976D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7C6-4967-849F-EDFFC912C87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CFE5D77-9AC5-4996-B852-B237E3E0B59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63E-49CF-A7BD-6896E493A37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4F6179A-C30F-4FF5-B836-453BB7764A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63E-49CF-A7BD-6896E493A37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C08DC71-DF27-4EF3-BBB7-E5AFDEA6BC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63E-49CF-A7BD-6896E493A37D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1F0F28FA-622A-49AC-AF2E-AFFC8859A4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7C6-4967-849F-EDFFC912C872}"/>
                </c:ext>
              </c:extLst>
            </c:dLbl>
            <c:dLbl>
              <c:idx val="12"/>
              <c:layout>
                <c:manualLayout>
                  <c:x val="-2.8218694885361682E-2"/>
                  <c:y val="7.9328756674294426E-2"/>
                </c:manualLayout>
              </c:layout>
              <c:tx>
                <c:rich>
                  <a:bodyPr/>
                  <a:lstStyle/>
                  <a:p>
                    <a:fld id="{672709D3-A001-4858-9C95-13126334718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7C6-4967-849F-EDFFC912C872}"/>
                </c:ext>
              </c:extLst>
            </c:dLbl>
            <c:dLbl>
              <c:idx val="13"/>
              <c:layout>
                <c:manualLayout>
                  <c:x val="-3.4858387799564274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36B6AE6B-8908-4BF1-85AF-0A93C1DE10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7C6-4967-849F-EDFFC912C872}"/>
                </c:ext>
              </c:extLst>
            </c:dLbl>
            <c:dLbl>
              <c:idx val="14"/>
              <c:layout>
                <c:manualLayout>
                  <c:x val="-3.1372549019607843E-2"/>
                  <c:y val="-4.8817696414950422E-2"/>
                </c:manualLayout>
              </c:layout>
              <c:tx>
                <c:rich>
                  <a:bodyPr/>
                  <a:lstStyle/>
                  <a:p>
                    <a:fld id="{3C37D613-5B50-463E-AA5C-67656F64A9D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7C6-4967-849F-EDFFC912C872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B27DEC02-BC6F-4672-A8B9-DD908FEB39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63E-49CF-A7BD-6896E493A37D}"/>
                </c:ext>
              </c:extLst>
            </c:dLbl>
            <c:dLbl>
              <c:idx val="16"/>
              <c:layout>
                <c:manualLayout>
                  <c:x val="-6.3492063492063558E-2"/>
                  <c:y val="-1.2323345165378355E-2"/>
                </c:manualLayout>
              </c:layout>
              <c:tx>
                <c:rich>
                  <a:bodyPr/>
                  <a:lstStyle/>
                  <a:p>
                    <a:fld id="{75E022AA-73D5-4169-933C-2BE141EF8E3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7C6-4967-849F-EDFFC912C872}"/>
                </c:ext>
              </c:extLst>
            </c:dLbl>
            <c:dLbl>
              <c:idx val="17"/>
              <c:layout>
                <c:manualLayout>
                  <c:x val="-2.2927689594356229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57A8902A-EB80-48D0-8FE5-5FBEFAED7E9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7C6-4967-849F-EDFFC912C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526364759960561E-2"/>
                  <c:y val="0.36053382343225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ES"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2014'!$E$78:$E$95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2014'!$F$78:$F$95</c:f>
              <c:numCache>
                <c:formatCode>#,##0_ ;[Red]\-#,##0\ </c:formatCode>
                <c:ptCount val="18"/>
                <c:pt idx="0">
                  <c:v>15679.934678931106</c:v>
                </c:pt>
                <c:pt idx="1">
                  <c:v>25827.88187021351</c:v>
                </c:pt>
                <c:pt idx="2">
                  <c:v>18015.289357925391</c:v>
                </c:pt>
                <c:pt idx="3">
                  <c:v>25640.323518031397</c:v>
                </c:pt>
                <c:pt idx="4">
                  <c:v>17570.999029631195</c:v>
                </c:pt>
                <c:pt idx="5">
                  <c:v>20111.753344553621</c:v>
                </c:pt>
                <c:pt idx="6">
                  <c:v>20076.674219778917</c:v>
                </c:pt>
                <c:pt idx="7">
                  <c:v>17861.352805764811</c:v>
                </c:pt>
                <c:pt idx="8">
                  <c:v>27161.312174077837</c:v>
                </c:pt>
                <c:pt idx="9">
                  <c:v>20376.042854341413</c:v>
                </c:pt>
                <c:pt idx="10">
                  <c:v>13580.388786323583</c:v>
                </c:pt>
                <c:pt idx="11">
                  <c:v>18607.134859521164</c:v>
                </c:pt>
                <c:pt idx="12">
                  <c:v>30992.454105826881</c:v>
                </c:pt>
                <c:pt idx="13">
                  <c:v>18839.910283917252</c:v>
                </c:pt>
                <c:pt idx="14">
                  <c:v>28067.987404404776</c:v>
                </c:pt>
                <c:pt idx="15">
                  <c:v>27876.394019260759</c:v>
                </c:pt>
                <c:pt idx="16">
                  <c:v>24425.179658991892</c:v>
                </c:pt>
                <c:pt idx="17">
                  <c:v>14125.189287864789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27C6-4967-849F-EDFFC912C8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7408"/>
        <c:axId val="587273056"/>
      </c:scatterChart>
      <c:valAx>
        <c:axId val="587277408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E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056"/>
        <c:crossesAt val="0"/>
        <c:crossBetween val="midCat"/>
      </c:valAx>
      <c:valAx>
        <c:axId val="58727305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E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(Eg-AT)</a:t>
            </a:r>
            <a:r>
              <a:rPr lang="es-ES" baseline="30000"/>
              <a:t>h</a:t>
            </a:r>
            <a:r>
              <a:rPr lang="es-ES"/>
              <a:t> - IGDP</a:t>
            </a:r>
            <a:r>
              <a:rPr lang="es-ES" baseline="30000"/>
              <a:t>h</a:t>
            </a:r>
            <a:r>
              <a:rPr lang="es-ES"/>
              <a:t>pc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63895971634074"/>
          <c:y val="0.11954128440366973"/>
          <c:w val="0.84479920501266825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669724770642202E-2"/>
                </c:manualLayout>
              </c:layout>
              <c:tx>
                <c:rich>
                  <a:bodyPr/>
                  <a:lstStyle/>
                  <a:p>
                    <a:fld id="{14294503-0323-491A-A30C-D90E2AFFAF3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57E-447C-9E10-12F1D470D747}"/>
                </c:ext>
              </c:extLst>
            </c:dLbl>
            <c:dLbl>
              <c:idx val="1"/>
              <c:layout>
                <c:manualLayout>
                  <c:x val="-3.6608863198458574E-2"/>
                  <c:y val="6.7278287461773584E-2"/>
                </c:manualLayout>
              </c:layout>
              <c:tx>
                <c:rich>
                  <a:bodyPr/>
                  <a:lstStyle/>
                  <a:p>
                    <a:fld id="{4BE73F80-F39A-40B3-AAFB-2809D3762F6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57E-447C-9E10-12F1D470D747}"/>
                </c:ext>
              </c:extLst>
            </c:dLbl>
            <c:dLbl>
              <c:idx val="2"/>
              <c:layout>
                <c:manualLayout>
                  <c:x val="-4.5649072753209702E-2"/>
                  <c:y val="6.7278287461773695E-2"/>
                </c:manualLayout>
              </c:layout>
              <c:tx>
                <c:rich>
                  <a:bodyPr/>
                  <a:lstStyle/>
                  <a:p>
                    <a:fld id="{B0BDD725-FA4F-42B4-87B2-143DEF850BD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57E-447C-9E10-12F1D470D747}"/>
                </c:ext>
              </c:extLst>
            </c:dLbl>
            <c:dLbl>
              <c:idx val="3"/>
              <c:layout>
                <c:manualLayout>
                  <c:x val="3.9571815291990067E-2"/>
                  <c:y val="6.1162079510703364E-3"/>
                </c:manualLayout>
              </c:layout>
              <c:tx>
                <c:rich>
                  <a:bodyPr/>
                  <a:lstStyle/>
                  <a:p>
                    <a:fld id="{57BB4CA2-7BB7-4328-BA02-868CDD9853B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57E-447C-9E10-12F1D470D747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4E3BD62-49B7-4A7B-BDBF-147984F00F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57E-447C-9E10-12F1D470D747}"/>
                </c:ext>
              </c:extLst>
            </c:dLbl>
            <c:dLbl>
              <c:idx val="5"/>
              <c:layout>
                <c:manualLayout>
                  <c:x val="-2.2824536376604851E-2"/>
                  <c:y val="8.2568807339449546E-2"/>
                </c:manualLayout>
              </c:layout>
              <c:tx>
                <c:rich>
                  <a:bodyPr/>
                  <a:lstStyle/>
                  <a:p>
                    <a:fld id="{2CA25EFA-F27C-4F7D-B376-24284E1C263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57E-447C-9E10-12F1D470D747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0244024-A9EB-45CB-8BA4-EDC6D12E553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57E-447C-9E10-12F1D470D747}"/>
                </c:ext>
              </c:extLst>
            </c:dLbl>
            <c:dLbl>
              <c:idx val="7"/>
              <c:layout>
                <c:manualLayout>
                  <c:x val="-9.6339113680154135E-3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B0114530-7B31-4134-BE45-58B38B4FB4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57E-447C-9E10-12F1D470D747}"/>
                </c:ext>
              </c:extLst>
            </c:dLbl>
            <c:dLbl>
              <c:idx val="8"/>
              <c:layout>
                <c:manualLayout>
                  <c:x val="-8.4357928868021306E-2"/>
                  <c:y val="2.4464831804281235E-2"/>
                </c:manualLayout>
              </c:layout>
              <c:tx>
                <c:rich>
                  <a:bodyPr/>
                  <a:lstStyle/>
                  <a:p>
                    <a:fld id="{B8CD2BC4-C170-492B-BCB3-412DDF734C6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57E-447C-9E10-12F1D470D74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8D10E89-E36D-4E39-8C2C-D70096C6F6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57E-447C-9E10-12F1D470D747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39B7432-03BD-4702-B0E9-EB6EBAA9DE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57E-447C-9E10-12F1D470D747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3071D3BC-35BE-4E5F-8F06-C9336583D9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57E-447C-9E10-12F1D470D747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C1678D48-0C7C-46C9-A2F4-5669F89A64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57E-447C-9E10-12F1D470D74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133FEFDD-B74D-4211-BF1B-1629C06F13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57E-447C-9E10-12F1D470D747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A725278C-156A-459A-BDF4-5E2BFBA7ED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57E-447C-9E10-12F1D470D747}"/>
                </c:ext>
              </c:extLst>
            </c:dLbl>
            <c:dLbl>
              <c:idx val="15"/>
              <c:layout>
                <c:manualLayout>
                  <c:x val="5.7061340941512127E-3"/>
                  <c:y val="4.5871559633027525E-2"/>
                </c:manualLayout>
              </c:layout>
              <c:tx>
                <c:rich>
                  <a:bodyPr/>
                  <a:lstStyle/>
                  <a:p>
                    <a:fld id="{3450DBF3-91C9-4D33-8010-524D23DD6A7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57E-447C-9E10-12F1D470D747}"/>
                </c:ext>
              </c:extLst>
            </c:dLbl>
            <c:dLbl>
              <c:idx val="16"/>
              <c:layout>
                <c:manualLayout>
                  <c:x val="-5.3059408943354334E-2"/>
                  <c:y val="-4.8929663608562747E-2"/>
                </c:manualLayout>
              </c:layout>
              <c:tx>
                <c:rich>
                  <a:bodyPr/>
                  <a:lstStyle/>
                  <a:p>
                    <a:fld id="{30FD50E9-9AEA-4C14-9173-D09AF87D7D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57E-447C-9E10-12F1D470D74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8C24B14-EA4A-4D44-9F92-C8825BE801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57E-447C-9E10-12F1D470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951006124234474E-2"/>
                  <c:y val="-0.119541284403669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2013'!$E$180:$E$197</c:f>
              <c:numCache>
                <c:formatCode>#,##0_ ;[Red]\-#,##0\ </c:formatCode>
                <c:ptCount val="18"/>
                <c:pt idx="0">
                  <c:v>16172.804263546832</c:v>
                </c:pt>
                <c:pt idx="1">
                  <c:v>22235.662269510733</c:v>
                </c:pt>
                <c:pt idx="2">
                  <c:v>16551.46806983876</c:v>
                </c:pt>
                <c:pt idx="3">
                  <c:v>24683.440746582095</c:v>
                </c:pt>
                <c:pt idx="4">
                  <c:v>16845.646391622351</c:v>
                </c:pt>
                <c:pt idx="5">
                  <c:v>18918.225118690309</c:v>
                </c:pt>
                <c:pt idx="6">
                  <c:v>17419.979152174819</c:v>
                </c:pt>
                <c:pt idx="7">
                  <c:v>15553.391488828258</c:v>
                </c:pt>
                <c:pt idx="8">
                  <c:v>27312.578556192344</c:v>
                </c:pt>
                <c:pt idx="9">
                  <c:v>19820.275476383311</c:v>
                </c:pt>
                <c:pt idx="10">
                  <c:v>12035.253928115404</c:v>
                </c:pt>
                <c:pt idx="11">
                  <c:v>16949.974380901662</c:v>
                </c:pt>
                <c:pt idx="12">
                  <c:v>33883.432414280214</c:v>
                </c:pt>
                <c:pt idx="13">
                  <c:v>18345.726916898977</c:v>
                </c:pt>
                <c:pt idx="14">
                  <c:v>27438.742384053185</c:v>
                </c:pt>
                <c:pt idx="15">
                  <c:v>27102.269045316723</c:v>
                </c:pt>
                <c:pt idx="16">
                  <c:v>22669.308341419084</c:v>
                </c:pt>
                <c:pt idx="17">
                  <c:v>14766.826108201849</c:v>
                </c:pt>
              </c:numCache>
            </c:numRef>
          </c:xVal>
          <c:yVal>
            <c:numRef>
              <c:f>'Graphics 2013'!$D$180:$D$197</c:f>
              <c:numCache>
                <c:formatCode>#,##0_ ;[Red]\-#,##0\ </c:formatCode>
                <c:ptCount val="18"/>
                <c:pt idx="0">
                  <c:v>1310.513695032736</c:v>
                </c:pt>
                <c:pt idx="1">
                  <c:v>-2.9419958276269544</c:v>
                </c:pt>
                <c:pt idx="2">
                  <c:v>124.98585519378993</c:v>
                </c:pt>
                <c:pt idx="3">
                  <c:v>-475.22709608468205</c:v>
                </c:pt>
                <c:pt idx="4">
                  <c:v>2210.3482149644587</c:v>
                </c:pt>
                <c:pt idx="5">
                  <c:v>-291.92443001992496</c:v>
                </c:pt>
                <c:pt idx="6">
                  <c:v>807.67035187352258</c:v>
                </c:pt>
                <c:pt idx="7">
                  <c:v>1638.2273477031204</c:v>
                </c:pt>
                <c:pt idx="8">
                  <c:v>-1451.6744639982128</c:v>
                </c:pt>
                <c:pt idx="9">
                  <c:v>636.6471410135465</c:v>
                </c:pt>
                <c:pt idx="10">
                  <c:v>1996.0612409924349</c:v>
                </c:pt>
                <c:pt idx="11">
                  <c:v>1117.347063079289</c:v>
                </c:pt>
                <c:pt idx="12">
                  <c:v>-2687.6373800837487</c:v>
                </c:pt>
                <c:pt idx="13">
                  <c:v>1235.458637223727</c:v>
                </c:pt>
                <c:pt idx="14">
                  <c:v>-890.28036991004205</c:v>
                </c:pt>
                <c:pt idx="15">
                  <c:v>-1567.7054238655662</c:v>
                </c:pt>
                <c:pt idx="16">
                  <c:v>-15.085176616051509</c:v>
                </c:pt>
                <c:pt idx="17">
                  <c:v>1571.6442103654319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857E-447C-9E10-12F1D470D7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4448"/>
        <c:axId val="782432608"/>
      </c:scatterChart>
      <c:valAx>
        <c:axId val="78242444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2608"/>
        <c:crossesAt val="0"/>
        <c:crossBetween val="midCat"/>
      </c:valAx>
      <c:valAx>
        <c:axId val="7824326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4448"/>
        <c:crosses val="autoZero"/>
        <c:crossBetween val="midCat"/>
      </c:valAx>
      <c:spPr>
        <a:noFill/>
        <a:ln>
          <a:noFill/>
        </a:ln>
        <a:effectLst>
          <a:outerShdw sx="1000" sy="1000" algn="ctr" rotWithShape="0">
            <a:srgbClr val="000000"/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-(AT-Sp)</a:t>
            </a:r>
            <a:r>
              <a:rPr lang="en-US" i="0" baseline="30000"/>
              <a:t>h</a:t>
            </a:r>
            <a:r>
              <a:rPr lang="en-US" i="0"/>
              <a:t>-IGDP</a:t>
            </a:r>
            <a:r>
              <a:rPr lang="en-US" i="0" baseline="30000"/>
              <a:t>h</a:t>
            </a:r>
            <a:r>
              <a:rPr lang="en-US" i="0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031758155765"/>
          <c:y val="0.1134250764525994"/>
          <c:w val="0.84247879856672692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58381502890173E-2"/>
                  <c:y val="-2.7522935779816571E-2"/>
                </c:manualLayout>
              </c:layout>
              <c:tx>
                <c:rich>
                  <a:bodyPr/>
                  <a:lstStyle/>
                  <a:p>
                    <a:fld id="{8681EC6E-0D5B-4227-8184-0FB7E2AE233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0C1-404B-AE72-C34FEAD256F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AF0D77C-868A-4163-888C-419A12641A6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0C1-404B-AE72-C34FEAD256F5}"/>
                </c:ext>
              </c:extLst>
            </c:dLbl>
            <c:dLbl>
              <c:idx val="2"/>
              <c:layout>
                <c:manualLayout>
                  <c:x val="-2.1194605009633983E-2"/>
                  <c:y val="-5.1987767584097913E-2"/>
                </c:manualLayout>
              </c:layout>
              <c:tx>
                <c:rich>
                  <a:bodyPr/>
                  <a:lstStyle/>
                  <a:p>
                    <a:fld id="{820C105B-3078-43B7-BC29-CA19A6BDF4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0C1-404B-AE72-C34FEAD256F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1B3ADCCB-C823-4AF5-A38A-E99222B49C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0C1-404B-AE72-C34FEAD256F5}"/>
                </c:ext>
              </c:extLst>
            </c:dLbl>
            <c:dLbl>
              <c:idx val="4"/>
              <c:layout>
                <c:manualLayout>
                  <c:x val="-4.7551117451260172E-2"/>
                  <c:y val="-5.5045871559633086E-2"/>
                </c:manualLayout>
              </c:layout>
              <c:tx>
                <c:rich>
                  <a:bodyPr/>
                  <a:lstStyle/>
                  <a:p>
                    <a:fld id="{FEB8E3AA-69E6-42B9-BB06-4A6BC4CE53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0C1-404B-AE72-C34FEAD256F5}"/>
                </c:ext>
              </c:extLst>
            </c:dLbl>
            <c:dLbl>
              <c:idx val="5"/>
              <c:layout>
                <c:manualLayout>
                  <c:x val="0"/>
                  <c:y val="3.0581039755351681E-2"/>
                </c:manualLayout>
              </c:layout>
              <c:tx>
                <c:rich>
                  <a:bodyPr/>
                  <a:lstStyle/>
                  <a:p>
                    <a:fld id="{699629DA-D8D7-44BD-B56C-2E04E754AF4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0C1-404B-AE72-C34FEAD256F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DDDB448-E2AE-4038-89D7-4BE51FCF99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0C1-404B-AE72-C34FEAD256F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0266ED32-1C1F-45E9-AC85-B206640E3A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0C1-404B-AE72-C34FEAD256F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648E464-F681-45A0-B5A3-4042E470F8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0C1-404B-AE72-C34FEAD256F5}"/>
                </c:ext>
              </c:extLst>
            </c:dLbl>
            <c:dLbl>
              <c:idx val="9"/>
              <c:layout>
                <c:manualLayout>
                  <c:x val="-5.0096339113680222E-2"/>
                  <c:y val="5.5045871559632913E-2"/>
                </c:manualLayout>
              </c:layout>
              <c:tx>
                <c:rich>
                  <a:bodyPr/>
                  <a:lstStyle/>
                  <a:p>
                    <a:fld id="{BAC85170-78BD-4A45-B157-E6D5B7BF34C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0C1-404B-AE72-C34FEAD256F5}"/>
                </c:ext>
              </c:extLst>
            </c:dLbl>
            <c:dLbl>
              <c:idx val="10"/>
              <c:layout>
                <c:manualLayout>
                  <c:x val="-9.5102234902520212E-3"/>
                  <c:y val="6.1162079510703363E-2"/>
                </c:manualLayout>
              </c:layout>
              <c:tx>
                <c:rich>
                  <a:bodyPr/>
                  <a:lstStyle/>
                  <a:p>
                    <a:fld id="{A626DC2D-86C8-4C27-85F6-1E8EC9EF823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0C1-404B-AE72-C34FEAD256F5}"/>
                </c:ext>
              </c:extLst>
            </c:dLbl>
            <c:dLbl>
              <c:idx val="11"/>
              <c:layout>
                <c:manualLayout>
                  <c:x val="-5.515929624346172E-2"/>
                  <c:y val="-5.6064591888528414E-17"/>
                </c:manualLayout>
              </c:layout>
              <c:tx>
                <c:rich>
                  <a:bodyPr/>
                  <a:lstStyle/>
                  <a:p>
                    <a:fld id="{78B8E998-3D1F-48D7-BB91-EC93D533C2E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0C1-404B-AE72-C34FEAD256F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27D26235-3A95-43C8-9E90-E1FC8467D0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0C1-404B-AE72-C34FEAD256F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5C4D4154-2179-4E06-9E20-5BA473D07B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0C1-404B-AE72-C34FEAD256F5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4CDCD537-82F7-4BB0-8CF3-E51FB9D84D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0C1-404B-AE72-C34FEAD256F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5ABC2315-FD0C-401C-ABF7-630EE35E8B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0C1-404B-AE72-C34FEAD256F5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2F3AE24A-057A-4255-85FE-29AA5CAE4B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0C1-404B-AE72-C34FEAD256F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10770C6D-88BC-4285-98EE-BDD80276D1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0C1-404B-AE72-C34FEAD25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097587377848955E-2"/>
                  <c:y val="0.477971778757013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2012'!$F$28:$F$45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2012'!$E$28:$E$45</c:f>
              <c:numCache>
                <c:formatCode>#,##0_ ;[Red]\-#,##0\ </c:formatCode>
                <c:ptCount val="18"/>
                <c:pt idx="0">
                  <c:v>1018.3462623131873</c:v>
                </c:pt>
                <c:pt idx="1">
                  <c:v>378.73845593192789</c:v>
                </c:pt>
                <c:pt idx="2">
                  <c:v>1703.7773316564146</c:v>
                </c:pt>
                <c:pt idx="3">
                  <c:v>-1201.1393296846834</c:v>
                </c:pt>
                <c:pt idx="4">
                  <c:v>1667.2878798592833</c:v>
                </c:pt>
                <c:pt idx="5">
                  <c:v>454.30608380753392</c:v>
                </c:pt>
                <c:pt idx="6">
                  <c:v>1157.2960731738824</c:v>
                </c:pt>
                <c:pt idx="7">
                  <c:v>1090.6931580032158</c:v>
                </c:pt>
                <c:pt idx="8">
                  <c:v>-990.50044438605994</c:v>
                </c:pt>
                <c:pt idx="9">
                  <c:v>-275.97413824381158</c:v>
                </c:pt>
                <c:pt idx="10">
                  <c:v>2407.1171063155884</c:v>
                </c:pt>
                <c:pt idx="11">
                  <c:v>1423.6557739138341</c:v>
                </c:pt>
                <c:pt idx="12">
                  <c:v>-2955.3423775478218</c:v>
                </c:pt>
                <c:pt idx="13">
                  <c:v>68.369268516747269</c:v>
                </c:pt>
                <c:pt idx="14">
                  <c:v>419.4736829203639</c:v>
                </c:pt>
                <c:pt idx="15">
                  <c:v>716.04766525551645</c:v>
                </c:pt>
                <c:pt idx="16">
                  <c:v>133.53716316921904</c:v>
                </c:pt>
                <c:pt idx="17">
                  <c:v>4315.0070129089017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50C1-404B-AE72-C34FEAD256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1968"/>
        <c:axId val="587277952"/>
      </c:scatterChart>
      <c:valAx>
        <c:axId val="58727196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IGDPpc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952"/>
        <c:crossesAt val="0"/>
        <c:crossBetween val="midCat"/>
      </c:valAx>
      <c:valAx>
        <c:axId val="58727795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SpGDP</a:t>
            </a:r>
            <a:r>
              <a:rPr lang="en-US" i="0" baseline="30000"/>
              <a:t>h</a:t>
            </a:r>
            <a:r>
              <a:rPr lang="en-US" i="0"/>
              <a:t> - IGDP</a:t>
            </a:r>
            <a:r>
              <a:rPr lang="en-US" i="0" baseline="30000"/>
              <a:t>h</a:t>
            </a:r>
            <a:r>
              <a:rPr lang="en-US" i="0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158DB7D-EF92-4DDA-A069-563C30B13D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D95-45D5-B82D-4B94F74D424D}"/>
                </c:ext>
              </c:extLst>
            </c:dLbl>
            <c:dLbl>
              <c:idx val="1"/>
              <c:layout>
                <c:manualLayout>
                  <c:x val="-8.790182234972567E-2"/>
                  <c:y val="-4.2813504147221924E-2"/>
                </c:manualLayout>
              </c:layout>
              <c:tx>
                <c:rich>
                  <a:bodyPr/>
                  <a:lstStyle/>
                  <a:p>
                    <a:fld id="{C3555DBB-A562-4BCC-B5C8-7009B287BC8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D95-45D5-B82D-4B94F74D424D}"/>
                </c:ext>
              </c:extLst>
            </c:dLbl>
            <c:dLbl>
              <c:idx val="2"/>
              <c:layout>
                <c:manualLayout>
                  <c:x val="-3.445305770887166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A5C9D743-48B6-407F-98A0-CD21C208269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D95-45D5-B82D-4B94F74D424D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37440E44-2608-4695-A1F7-4331194D7CC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D95-45D5-B82D-4B94F74D424D}"/>
                </c:ext>
              </c:extLst>
            </c:dLbl>
            <c:dLbl>
              <c:idx val="4"/>
              <c:layout>
                <c:manualLayout>
                  <c:x val="-4.9863883293658061E-2"/>
                  <c:y val="-4.8929650384091063E-2"/>
                </c:manualLayout>
              </c:layout>
              <c:tx>
                <c:rich>
                  <a:bodyPr/>
                  <a:lstStyle/>
                  <a:p>
                    <a:fld id="{E5BE2D74-D875-4AA7-B45C-36D215D412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D95-45D5-B82D-4B94F74D424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11B6A49-025D-49B4-8315-E2B96E22D7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D95-45D5-B82D-4B94F74D424D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B00E2FF6-FE9E-4609-BD88-437117079E9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D95-45D5-B82D-4B94F74D424D}"/>
                </c:ext>
              </c:extLst>
            </c:dLbl>
            <c:dLbl>
              <c:idx val="7"/>
              <c:layout>
                <c:manualLayout>
                  <c:x val="-5.1679586563307496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A7E03601-35E2-4067-B9DB-07AACFAB9CB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D95-45D5-B82D-4B94F74D424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A1DDFA5-61E6-4C5A-935C-ADC21FC3B6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D95-45D5-B82D-4B94F74D424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26050CE-9B11-464B-A9DE-20A1ADB839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D95-45D5-B82D-4B94F74D424D}"/>
                </c:ext>
              </c:extLst>
            </c:dLbl>
            <c:dLbl>
              <c:idx val="10"/>
              <c:layout>
                <c:manualLayout>
                  <c:x val="5.1679586563307496E-3"/>
                  <c:y val="3.05110602593439E-2"/>
                </c:manualLayout>
              </c:layout>
              <c:tx>
                <c:rich>
                  <a:bodyPr/>
                  <a:lstStyle/>
                  <a:p>
                    <a:fld id="{EF7F9C0F-7DAD-4C9A-8BD6-C0AF76F4FA8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D95-45D5-B82D-4B94F74D424D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1CA7647B-F29A-4FA7-8395-4C4DC9641DD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D95-45D5-B82D-4B94F74D424D}"/>
                </c:ext>
              </c:extLst>
            </c:dLbl>
            <c:dLbl>
              <c:idx val="12"/>
              <c:layout>
                <c:manualLayout>
                  <c:x val="-2.5839793281653874E-2"/>
                  <c:y val="7.6277650648360007E-2"/>
                </c:manualLayout>
              </c:layout>
              <c:tx>
                <c:rich>
                  <a:bodyPr/>
                  <a:lstStyle/>
                  <a:p>
                    <a:fld id="{8F4FB0E5-226A-4DD8-9A80-5449961847F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D95-45D5-B82D-4B94F74D424D}"/>
                </c:ext>
              </c:extLst>
            </c:dLbl>
            <c:dLbl>
              <c:idx val="13"/>
              <c:layout>
                <c:manualLayout>
                  <c:x val="4.7626604813933143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2881FA0F-660B-4709-8ED4-251EC67000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D95-45D5-B82D-4B94F74D424D}"/>
                </c:ext>
              </c:extLst>
            </c:dLbl>
            <c:dLbl>
              <c:idx val="14"/>
              <c:layout>
                <c:manualLayout>
                  <c:x val="-5.2044327792359291E-2"/>
                  <c:y val="-3.9664378337147213E-2"/>
                </c:manualLayout>
              </c:layout>
              <c:tx>
                <c:rich>
                  <a:bodyPr/>
                  <a:lstStyle/>
                  <a:p>
                    <a:fld id="{315C2B7C-3F90-487F-A26A-DA51254FCCC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D95-45D5-B82D-4B94F74D424D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08A03EA4-05BF-4AA4-8C6B-677C4E7B9D6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D95-45D5-B82D-4B94F74D424D}"/>
                </c:ext>
              </c:extLst>
            </c:dLbl>
            <c:dLbl>
              <c:idx val="16"/>
              <c:layout>
                <c:manualLayout>
                  <c:x val="-1.5503875968992248E-2"/>
                  <c:y val="-7.0294359658132036E-2"/>
                </c:manualLayout>
              </c:layout>
              <c:tx>
                <c:rich>
                  <a:bodyPr/>
                  <a:lstStyle/>
                  <a:p>
                    <a:fld id="{11009C86-3B74-4F95-8494-0E6C80A37A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D95-45D5-B82D-4B94F74D424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B820A878-CDDA-47F7-ABD4-859E46BDCE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D95-45D5-B82D-4B94F74D4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1545258413378953E-3"/>
                  <c:y val="0.416112962996330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2012'!$F$28:$F$45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2012'!$G$28:$G$45</c:f>
              <c:numCache>
                <c:formatCode>#,##0_ ;[Red]\-#,##0\ </c:formatCode>
                <c:ptCount val="18"/>
                <c:pt idx="0">
                  <c:v>16911.427895928937</c:v>
                </c:pt>
                <c:pt idx="1">
                  <c:v>24636.155519329826</c:v>
                </c:pt>
                <c:pt idx="2">
                  <c:v>20351.346542737185</c:v>
                </c:pt>
                <c:pt idx="3">
                  <c:v>23712.435889968707</c:v>
                </c:pt>
                <c:pt idx="4">
                  <c:v>19404.480660756391</c:v>
                </c:pt>
                <c:pt idx="5">
                  <c:v>20938.748854988535</c:v>
                </c:pt>
                <c:pt idx="6">
                  <c:v>21445.758578892306</c:v>
                </c:pt>
                <c:pt idx="7">
                  <c:v>18192.250727192531</c:v>
                </c:pt>
                <c:pt idx="8">
                  <c:v>26467.271271859405</c:v>
                </c:pt>
                <c:pt idx="9">
                  <c:v>19641.354270397333</c:v>
                </c:pt>
                <c:pt idx="10">
                  <c:v>15459.615311234575</c:v>
                </c:pt>
                <c:pt idx="11">
                  <c:v>19801.823715953535</c:v>
                </c:pt>
                <c:pt idx="12">
                  <c:v>30930.942250492611</c:v>
                </c:pt>
                <c:pt idx="13">
                  <c:v>18491.978146053014</c:v>
                </c:pt>
                <c:pt idx="14">
                  <c:v>27835.23968245355</c:v>
                </c:pt>
                <c:pt idx="15">
                  <c:v>29496.389274106077</c:v>
                </c:pt>
                <c:pt idx="16">
                  <c:v>24257.120386815823</c:v>
                </c:pt>
                <c:pt idx="17">
                  <c:v>17672.176370626486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5D95-45D5-B82D-4B94F74D42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3360"/>
        <c:axId val="782425536"/>
      </c:scatterChart>
      <c:valAx>
        <c:axId val="782423360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i="1"/>
                  <a:t>IGDP</a:t>
                </a:r>
                <a:r>
                  <a:rPr lang="en-US" sz="1400" i="1" baseline="30000"/>
                  <a:t>h</a:t>
                </a:r>
                <a:endParaRPr lang="en-US" sz="1400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5536"/>
        <c:crossesAt val="0"/>
        <c:crossBetween val="midCat"/>
      </c:valAx>
      <c:valAx>
        <c:axId val="78242553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400" i="1"/>
                  <a:t>SpGD</a:t>
                </a:r>
                <a:r>
                  <a:rPr lang="es-ES" sz="1400" i="1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i="0"/>
              <a:t>(</a:t>
            </a:r>
            <a:r>
              <a:rPr lang="es-ES" i="0">
                <a:sym typeface="Symbol" panose="05050102010706020507" pitchFamily="18" charset="2"/>
              </a:rPr>
              <a:t></a:t>
            </a:r>
            <a:r>
              <a:rPr lang="es-ES" i="0" baseline="30000">
                <a:sym typeface="Symbol" panose="05050102010706020507" pitchFamily="18" charset="2"/>
              </a:rPr>
              <a:t>w</a:t>
            </a:r>
            <a:r>
              <a:rPr lang="es-ES" i="0"/>
              <a:t>-AT)</a:t>
            </a:r>
            <a:r>
              <a:rPr lang="es-ES" i="0" baseline="30000"/>
              <a:t>h  </a:t>
            </a:r>
            <a:r>
              <a:rPr lang="es-ES" i="0"/>
              <a:t>- IGDP</a:t>
            </a:r>
            <a:r>
              <a:rPr lang="es-ES" i="0" baseline="30000"/>
              <a:t>h</a:t>
            </a:r>
            <a:r>
              <a:rPr lang="es-ES" i="0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3080601016171"/>
          <c:y val="0.10041296443449156"/>
          <c:w val="0.84146127953691952"/>
          <c:h val="0.8041587806111392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A014DE1-22A5-4DDB-BEDD-D2F0036279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850-4E85-BD97-B46146F4BA3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31DB6B3-E602-4AA9-B9D1-40F30EE6697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850-4E85-BD97-B46146F4BA3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CE49A32-D7A8-4EF2-8073-6C1D597D1B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50-4E85-BD97-B46146F4BA37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6ACC192-DF2C-48BE-8D9B-36E375DEB0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50-4E85-BD97-B46146F4BA37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76F9F02-49E8-4D8E-9BC7-31DE59BB83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50-4E85-BD97-B46146F4BA3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BC178ECB-21A9-47D5-B9CC-D2ECDFE19A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50-4E85-BD97-B46146F4BA37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70AF6C2-D337-485D-B41E-1F09C03B85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50-4E85-BD97-B46146F4BA37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3D230C35-C979-4F01-BEC7-B09C584EA9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50-4E85-BD97-B46146F4BA37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539A3EB-DE3C-4AC2-8F54-CCCCEF9BF1E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850-4E85-BD97-B46146F4BA3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A2818507-8506-4646-A432-23C2623D14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850-4E85-BD97-B46146F4BA37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F15AB81-88F6-4899-B840-6B8E301C36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850-4E85-BD97-B46146F4BA37}"/>
                </c:ext>
              </c:extLst>
            </c:dLbl>
            <c:dLbl>
              <c:idx val="11"/>
              <c:layout>
                <c:manualLayout>
                  <c:x val="-3.4682080924855564E-2"/>
                  <c:y val="3.6697247706421909E-2"/>
                </c:manualLayout>
              </c:layout>
              <c:tx>
                <c:rich>
                  <a:bodyPr/>
                  <a:lstStyle/>
                  <a:p>
                    <a:fld id="{E93FD072-92EA-4E4E-9828-2976B24BBF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850-4E85-BD97-B46146F4BA37}"/>
                </c:ext>
              </c:extLst>
            </c:dLbl>
            <c:dLbl>
              <c:idx val="12"/>
              <c:layout>
                <c:manualLayout>
                  <c:x val="-3.6138849262957677E-2"/>
                  <c:y val="-8.2568807339449657E-2"/>
                </c:manualLayout>
              </c:layout>
              <c:tx>
                <c:rich>
                  <a:bodyPr/>
                  <a:lstStyle/>
                  <a:p>
                    <a:fld id="{1420709D-C84D-4FD8-BBF7-EFDC1D95507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850-4E85-BD97-B46146F4BA3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7E8EB3A-9341-46CE-B9A0-27D4EB03B5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50-4E85-BD97-B46146F4BA37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7B2286FB-A45F-44A5-8946-2BEFB5A4C0F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50-4E85-BD97-B46146F4BA37}"/>
                </c:ext>
              </c:extLst>
            </c:dLbl>
            <c:dLbl>
              <c:idx val="15"/>
              <c:layout>
                <c:manualLayout>
                  <c:x val="2.3121387283236854E-2"/>
                  <c:y val="-3.0581039755351737E-2"/>
                </c:manualLayout>
              </c:layout>
              <c:tx>
                <c:rich>
                  <a:bodyPr/>
                  <a:lstStyle/>
                  <a:p>
                    <a:fld id="{1525CB40-D65D-415A-A4C5-BBF448915E5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850-4E85-BD97-B46146F4BA37}"/>
                </c:ext>
              </c:extLst>
            </c:dLbl>
            <c:dLbl>
              <c:idx val="16"/>
              <c:layout>
                <c:manualLayout>
                  <c:x val="-5.7803468208093896E-3"/>
                  <c:y val="-3.0581039755351681E-2"/>
                </c:manualLayout>
              </c:layout>
              <c:tx>
                <c:rich>
                  <a:bodyPr/>
                  <a:lstStyle/>
                  <a:p>
                    <a:fld id="{5B5F31F9-2FEC-4B5A-90F9-FC60C61D836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850-4E85-BD97-B46146F4BA3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C9CD2D99-0E68-4C1F-B9C3-ECB6908AEF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850-4E85-BD97-B46146F4B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127941377270036E-2"/>
                  <c:y val="-0.334706349779672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2012'!$E$78:$E$95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2012'!$D$78:$D$95</c:f>
              <c:numCache>
                <c:formatCode>#,##0_ ;[Red]\-#,##0\ </c:formatCode>
                <c:ptCount val="18"/>
                <c:pt idx="0">
                  <c:v>103.56886448747696</c:v>
                </c:pt>
                <c:pt idx="1">
                  <c:v>1660.7319258461803</c:v>
                </c:pt>
                <c:pt idx="2">
                  <c:v>376.78885635993208</c:v>
                </c:pt>
                <c:pt idx="3">
                  <c:v>399.81290770835307</c:v>
                </c:pt>
                <c:pt idx="4">
                  <c:v>541.37663161620662</c:v>
                </c:pt>
                <c:pt idx="5">
                  <c:v>512.66755594828817</c:v>
                </c:pt>
                <c:pt idx="6">
                  <c:v>946.95729440506045</c:v>
                </c:pt>
                <c:pt idx="7">
                  <c:v>1618.8286848182645</c:v>
                </c:pt>
                <c:pt idx="8">
                  <c:v>-315.45990549556217</c:v>
                </c:pt>
                <c:pt idx="9">
                  <c:v>385.24996650519984</c:v>
                </c:pt>
                <c:pt idx="10">
                  <c:v>819.9347176088736</c:v>
                </c:pt>
                <c:pt idx="11">
                  <c:v>324.63138497273297</c:v>
                </c:pt>
                <c:pt idx="12">
                  <c:v>-2296.2117555169725</c:v>
                </c:pt>
                <c:pt idx="13">
                  <c:v>824.11899145132509</c:v>
                </c:pt>
                <c:pt idx="14">
                  <c:v>808.30913907093043</c:v>
                </c:pt>
                <c:pt idx="15">
                  <c:v>-8.103866037501037</c:v>
                </c:pt>
                <c:pt idx="16">
                  <c:v>827.1290525732793</c:v>
                </c:pt>
                <c:pt idx="17">
                  <c:v>1545.7179816691848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3850-4E85-BD97-B46146F4BA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34784"/>
        <c:axId val="782428800"/>
      </c:scatterChart>
      <c:valAx>
        <c:axId val="782434784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8800"/>
        <c:crossesAt val="0"/>
        <c:crossBetween val="midCat"/>
      </c:valAx>
      <c:valAx>
        <c:axId val="7824288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Symbol" panose="05050102010706020507" pitchFamily="18" charset="2"/>
              </a:rPr>
              <a:t>j</a:t>
            </a:r>
            <a:r>
              <a:rPr lang="en-US" sz="1400" baseline="30000">
                <a:latin typeface="+mn-lt"/>
              </a:rPr>
              <a:t>w</a:t>
            </a:r>
            <a:r>
              <a:rPr lang="en-US" sz="1400">
                <a:latin typeface="+mn-lt"/>
              </a:rPr>
              <a:t>GDP</a:t>
            </a:r>
            <a:r>
              <a:rPr lang="en-US" sz="1400" baseline="30000">
                <a:latin typeface="+mn-lt"/>
              </a:rPr>
              <a:t>h  </a:t>
            </a:r>
            <a:r>
              <a:rPr lang="en-US" sz="1400">
                <a:latin typeface="+mn-lt"/>
              </a:rPr>
              <a:t>- IGDP</a:t>
            </a:r>
            <a:r>
              <a:rPr lang="en-US" sz="1400" baseline="30000">
                <a:latin typeface="+mn-lt"/>
              </a:rPr>
              <a:t>h</a:t>
            </a:r>
            <a:r>
              <a:rPr lang="en-US" sz="1400">
                <a:latin typeface="+mn-lt"/>
              </a:rPr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1E47FAA-C70B-4A0B-B8DA-AF465CE9C9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481-4113-82B7-2A7F5A78CC64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8E35C8ED-5F14-40BA-AF61-DF3486EDC7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481-4113-82B7-2A7F5A78CC6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955727C-3F3E-4007-8536-544F1CA237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481-4113-82B7-2A7F5A78CC64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65FCE4A9-6EA2-4318-9999-91F26E5D945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481-4113-82B7-2A7F5A78CC64}"/>
                </c:ext>
              </c:extLst>
            </c:dLbl>
            <c:dLbl>
              <c:idx val="4"/>
              <c:layout>
                <c:manualLayout>
                  <c:x val="-5.5770112069324668E-2"/>
                  <c:y val="-5.5031862435959804E-2"/>
                </c:manualLayout>
              </c:layout>
              <c:tx>
                <c:rich>
                  <a:bodyPr/>
                  <a:lstStyle/>
                  <a:p>
                    <a:fld id="{C223EC1C-B5CE-4CCF-AF66-18854CBB902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481-4113-82B7-2A7F5A78CC64}"/>
                </c:ext>
              </c:extLst>
            </c:dLbl>
            <c:dLbl>
              <c:idx val="5"/>
              <c:layout>
                <c:manualLayout>
                  <c:x val="2.2927689594356197E-2"/>
                  <c:y val="2.4408848207475211E-2"/>
                </c:manualLayout>
              </c:layout>
              <c:tx>
                <c:rich>
                  <a:bodyPr/>
                  <a:lstStyle/>
                  <a:p>
                    <a:fld id="{A5F05FEE-653D-4475-99F9-DEC054A0458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481-4113-82B7-2A7F5A78CC64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45EB79FB-1203-4C02-B318-B18B25ED26B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481-4113-82B7-2A7F5A78CC64}"/>
                </c:ext>
              </c:extLst>
            </c:dLbl>
            <c:dLbl>
              <c:idx val="7"/>
              <c:layout>
                <c:manualLayout>
                  <c:x val="-7.5837742504409167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21D0621C-B62C-4115-8969-788F383E8A8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481-4113-82B7-2A7F5A78CC64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83915F52-B86E-41E4-9C68-9CC6952576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481-4113-82B7-2A7F5A78CC6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BD17535-B016-4659-AEDD-38DF591A74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481-4113-82B7-2A7F5A78CC64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9E8BE92-F647-4A8D-A866-DED16E1E7AD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481-4113-82B7-2A7F5A78CC64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8ABCD4D6-E2E8-4507-86A0-74F92E683EE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481-4113-82B7-2A7F5A78CC64}"/>
                </c:ext>
              </c:extLst>
            </c:dLbl>
            <c:dLbl>
              <c:idx val="12"/>
              <c:layout>
                <c:manualLayout>
                  <c:x val="-2.8218694885361682E-2"/>
                  <c:y val="7.9328756674294426E-2"/>
                </c:manualLayout>
              </c:layout>
              <c:tx>
                <c:rich>
                  <a:bodyPr/>
                  <a:lstStyle/>
                  <a:p>
                    <a:fld id="{649DD354-F80F-4799-87B2-6C5EDCAEA8A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481-4113-82B7-2A7F5A78CC64}"/>
                </c:ext>
              </c:extLst>
            </c:dLbl>
            <c:dLbl>
              <c:idx val="13"/>
              <c:layout>
                <c:manualLayout>
                  <c:x val="-3.4858387799564274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26956D31-7646-410C-B393-F4DCBFAB263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481-4113-82B7-2A7F5A78CC64}"/>
                </c:ext>
              </c:extLst>
            </c:dLbl>
            <c:dLbl>
              <c:idx val="14"/>
              <c:layout>
                <c:manualLayout>
                  <c:x val="-3.1372549019607843E-2"/>
                  <c:y val="-4.8817696414950422E-2"/>
                </c:manualLayout>
              </c:layout>
              <c:tx>
                <c:rich>
                  <a:bodyPr/>
                  <a:lstStyle/>
                  <a:p>
                    <a:fld id="{0906DF7E-6EC2-4235-934C-5581AB91CE0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481-4113-82B7-2A7F5A78CC64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37C7F083-25C4-46AB-91E1-FE878E84E4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481-4113-82B7-2A7F5A78CC64}"/>
                </c:ext>
              </c:extLst>
            </c:dLbl>
            <c:dLbl>
              <c:idx val="16"/>
              <c:layout>
                <c:manualLayout>
                  <c:x val="-6.3492063492063558E-2"/>
                  <c:y val="-1.2323345165378355E-2"/>
                </c:manualLayout>
              </c:layout>
              <c:tx>
                <c:rich>
                  <a:bodyPr/>
                  <a:lstStyle/>
                  <a:p>
                    <a:fld id="{40AD2D6F-742D-4F1E-8BA5-940B0525C7D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481-4113-82B7-2A7F5A78CC64}"/>
                </c:ext>
              </c:extLst>
            </c:dLbl>
            <c:dLbl>
              <c:idx val="17"/>
              <c:layout>
                <c:manualLayout>
                  <c:x val="-2.2927689594356229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6D3B743E-16D4-4611-9344-4B2E454C16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481-4113-82B7-2A7F5A78C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526364759960561E-2"/>
                  <c:y val="0.36053382343225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E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2012'!$E$78:$E$95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2012'!$F$78:$F$95</c:f>
              <c:numCache>
                <c:formatCode>#,##0_ ;[Red]\-#,##0\ </c:formatCode>
                <c:ptCount val="18"/>
                <c:pt idx="0">
                  <c:v>15996.650498103227</c:v>
                </c:pt>
                <c:pt idx="1">
                  <c:v>25918.148989244077</c:v>
                </c:pt>
                <c:pt idx="2">
                  <c:v>19024.358067440702</c:v>
                </c:pt>
                <c:pt idx="3">
                  <c:v>25313.388127361744</c:v>
                </c:pt>
                <c:pt idx="4">
                  <c:v>18278.569412513312</c:v>
                </c:pt>
                <c:pt idx="5">
                  <c:v>20997.110327129292</c:v>
                </c:pt>
                <c:pt idx="6">
                  <c:v>21235.419800123484</c:v>
                </c:pt>
                <c:pt idx="7">
                  <c:v>18720.386254007579</c:v>
                </c:pt>
                <c:pt idx="8">
                  <c:v>27142.311810749899</c:v>
                </c:pt>
                <c:pt idx="9">
                  <c:v>20302.578375146342</c:v>
                </c:pt>
                <c:pt idx="10">
                  <c:v>13872.432922527862</c:v>
                </c:pt>
                <c:pt idx="11">
                  <c:v>18702.799327012435</c:v>
                </c:pt>
                <c:pt idx="12">
                  <c:v>31590.072872523462</c:v>
                </c:pt>
                <c:pt idx="13">
                  <c:v>19247.727868987593</c:v>
                </c:pt>
                <c:pt idx="14">
                  <c:v>28224.075138604119</c:v>
                </c:pt>
                <c:pt idx="15">
                  <c:v>28772.23774281306</c:v>
                </c:pt>
                <c:pt idx="16">
                  <c:v>24950.712276219885</c:v>
                </c:pt>
                <c:pt idx="17">
                  <c:v>14902.887339386769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1481-4113-82B7-2A7F5A78CC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7408"/>
        <c:axId val="587273056"/>
      </c:scatterChart>
      <c:valAx>
        <c:axId val="587277408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E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056"/>
        <c:crossesAt val="0"/>
        <c:crossBetween val="midCat"/>
      </c:valAx>
      <c:valAx>
        <c:axId val="58727305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E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</a:t>
            </a:r>
            <a:r>
              <a:rPr lang="es-ES">
                <a:sym typeface="Symbol" panose="05050102010706020507" pitchFamily="18" charset="2"/>
              </a:rPr>
              <a:t></a:t>
            </a:r>
            <a:r>
              <a:rPr lang="es-ES"/>
              <a:t>-AT)</a:t>
            </a:r>
            <a:r>
              <a:rPr lang="es-ES" baseline="30000"/>
              <a:t>h</a:t>
            </a:r>
            <a:r>
              <a:rPr lang="es-ES"/>
              <a:t>-IGDP</a:t>
            </a:r>
            <a:r>
              <a:rPr lang="es-ES" baseline="30000"/>
              <a:t>h</a:t>
            </a:r>
            <a:r>
              <a:rPr lang="es-ES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03468208092483E-3"/>
                  <c:y val="6.1162079510703252E-2"/>
                </c:manualLayout>
              </c:layout>
              <c:tx>
                <c:rich>
                  <a:bodyPr/>
                  <a:lstStyle/>
                  <a:p>
                    <a:fld id="{EFE1473A-7C54-496C-BBE3-DA83EE0D98F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645-4299-A9A9-138F4D58D21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E583E03-F6AA-4839-BF5A-C009DE5598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645-4299-A9A9-138F4D58D215}"/>
                </c:ext>
              </c:extLst>
            </c:dLbl>
            <c:dLbl>
              <c:idx val="2"/>
              <c:layout>
                <c:manualLayout>
                  <c:x val="1.1560693641618497E-2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C515281E-2D5F-4A98-83A3-EE27D94D681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645-4299-A9A9-138F4D58D215}"/>
                </c:ext>
              </c:extLst>
            </c:dLbl>
            <c:dLbl>
              <c:idx val="3"/>
              <c:layout>
                <c:manualLayout>
                  <c:x val="5.7061340941512127E-3"/>
                  <c:y val="2.1406727828746176E-2"/>
                </c:manualLayout>
              </c:layout>
              <c:tx>
                <c:rich>
                  <a:bodyPr/>
                  <a:lstStyle/>
                  <a:p>
                    <a:fld id="{764D882C-498A-4495-AC37-A22BB40D71A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645-4299-A9A9-138F4D58D215}"/>
                </c:ext>
              </c:extLst>
            </c:dLbl>
            <c:dLbl>
              <c:idx val="4"/>
              <c:layout>
                <c:manualLayout>
                  <c:x val="-2.5048169556840076E-2"/>
                  <c:y val="-4.8929663608562692E-2"/>
                </c:manualLayout>
              </c:layout>
              <c:tx>
                <c:rich>
                  <a:bodyPr/>
                  <a:lstStyle/>
                  <a:p>
                    <a:fld id="{9818AE0D-D2A2-4D21-A8D6-1D4176412C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645-4299-A9A9-138F4D58D21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12A71ED-F26A-407D-BD18-14056C8511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645-4299-A9A9-138F4D58D215}"/>
                </c:ext>
              </c:extLst>
            </c:dLbl>
            <c:dLbl>
              <c:idx val="6"/>
              <c:layout>
                <c:manualLayout>
                  <c:x val="-2.6974951830443159E-2"/>
                  <c:y val="-8.5626911314984705E-2"/>
                </c:manualLayout>
              </c:layout>
              <c:tx>
                <c:rich>
                  <a:bodyPr/>
                  <a:lstStyle/>
                  <a:p>
                    <a:fld id="{8A4B734D-97C4-4E49-85C3-E8EAD07239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645-4299-A9A9-138F4D58D215}"/>
                </c:ext>
              </c:extLst>
            </c:dLbl>
            <c:dLbl>
              <c:idx val="7"/>
              <c:layout>
                <c:manualLayout>
                  <c:x val="-5.2023121387283239E-2"/>
                  <c:y val="-7.6452599388379144E-2"/>
                </c:manualLayout>
              </c:layout>
              <c:tx>
                <c:rich>
                  <a:bodyPr/>
                  <a:lstStyle/>
                  <a:p>
                    <a:fld id="{E55361E8-7FE3-4F5E-BB70-4D6BC155A4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645-4299-A9A9-138F4D58D21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DD387F1-FC46-427A-A93C-C9F3B4EF09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645-4299-A9A9-138F4D58D215}"/>
                </c:ext>
              </c:extLst>
            </c:dLbl>
            <c:dLbl>
              <c:idx val="9"/>
              <c:layout>
                <c:manualLayout>
                  <c:x val="-4.6996978444741483E-4"/>
                  <c:y val="-4.5871559633027525E-2"/>
                </c:manualLayout>
              </c:layout>
              <c:tx>
                <c:rich>
                  <a:bodyPr/>
                  <a:lstStyle/>
                  <a:p>
                    <a:fld id="{13529AC6-136C-408F-9700-7672C4282CE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645-4299-A9A9-138F4D58D21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D19E2F8E-3396-49F9-B20D-22882FDF54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645-4299-A9A9-138F4D58D215}"/>
                </c:ext>
              </c:extLst>
            </c:dLbl>
            <c:dLbl>
              <c:idx val="11"/>
              <c:layout>
                <c:manualLayout>
                  <c:x val="-4.5945911539944879E-2"/>
                  <c:y val="3.9755351681957186E-2"/>
                </c:manualLayout>
              </c:layout>
              <c:tx>
                <c:rich>
                  <a:bodyPr/>
                  <a:lstStyle/>
                  <a:p>
                    <a:fld id="{4B745F59-0F93-4A18-BB3C-3F4BDAD2540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645-4299-A9A9-138F4D58D21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606C684-C87A-4E1A-A045-732091DC7F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645-4299-A9A9-138F4D58D215}"/>
                </c:ext>
              </c:extLst>
            </c:dLbl>
            <c:dLbl>
              <c:idx val="13"/>
              <c:layout>
                <c:manualLayout>
                  <c:x val="-2.3121387283236993E-2"/>
                  <c:y val="-5.5045871559633031E-2"/>
                </c:manualLayout>
              </c:layout>
              <c:tx>
                <c:rich>
                  <a:bodyPr/>
                  <a:lstStyle/>
                  <a:p>
                    <a:fld id="{F0964C97-DFC4-470F-B940-23392E6806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645-4299-A9A9-138F4D58D215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F9A08529-C076-4971-B3A3-3FAA149375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645-4299-A9A9-138F4D58D21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464FBAD7-ACA5-4C31-9E93-4FFB6C22C7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645-4299-A9A9-138F4D58D215}"/>
                </c:ext>
              </c:extLst>
            </c:dLbl>
            <c:dLbl>
              <c:idx val="16"/>
              <c:layout>
                <c:manualLayout>
                  <c:x val="-3.4236729681257745E-2"/>
                  <c:y val="-5.50457511618387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49DA510-8363-431D-8769-837E63A412EE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239657631954348E-2"/>
                      <c:h val="5.500012039779430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645-4299-A9A9-138F4D58D21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5F423C6C-81F4-49D2-8E54-E7619AD1A6D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645-4299-A9A9-138F4D58D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099127231064733E-2"/>
                  <c:y val="-0.383749428110477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2012'!$E$129:$E$146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2012'!$D$129:$D$146</c:f>
              <c:numCache>
                <c:formatCode>#,##0_ ;[Red]\-#,##0\ </c:formatCode>
                <c:ptCount val="18"/>
                <c:pt idx="0">
                  <c:v>-236.15575875026181</c:v>
                </c:pt>
                <c:pt idx="1">
                  <c:v>1507.3745828583781</c:v>
                </c:pt>
                <c:pt idx="2">
                  <c:v>72.772436614032543</c:v>
                </c:pt>
                <c:pt idx="3">
                  <c:v>512.86084189053349</c:v>
                </c:pt>
                <c:pt idx="4">
                  <c:v>267.42353960825352</c:v>
                </c:pt>
                <c:pt idx="5">
                  <c:v>212.31054802950774</c:v>
                </c:pt>
                <c:pt idx="6">
                  <c:v>595.97335502358555</c:v>
                </c:pt>
                <c:pt idx="7">
                  <c:v>818.82376911526239</c:v>
                </c:pt>
                <c:pt idx="8">
                  <c:v>-70.786973123837583</c:v>
                </c:pt>
                <c:pt idx="9">
                  <c:v>179.2808735844792</c:v>
                </c:pt>
                <c:pt idx="10">
                  <c:v>179.23895963421742</c:v>
                </c:pt>
                <c:pt idx="11">
                  <c:v>66.681195717859396</c:v>
                </c:pt>
                <c:pt idx="12">
                  <c:v>-1275.149756296596</c:v>
                </c:pt>
                <c:pt idx="13">
                  <c:v>657.71304197296934</c:v>
                </c:pt>
                <c:pt idx="14">
                  <c:v>1019.0200959171037</c:v>
                </c:pt>
                <c:pt idx="15">
                  <c:v>385.51246110358994</c:v>
                </c:pt>
                <c:pt idx="16">
                  <c:v>801.4343394036822</c:v>
                </c:pt>
                <c:pt idx="17">
                  <c:v>848.12200894744217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9645-4299-A9A9-138F4D58D2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3600"/>
        <c:axId val="587279584"/>
      </c:scatterChart>
      <c:valAx>
        <c:axId val="587273600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9584"/>
        <c:crossesAt val="0"/>
        <c:crossBetween val="midCat"/>
      </c:valAx>
      <c:valAx>
        <c:axId val="5872795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ym typeface="Symbol" panose="05050102010706020507" pitchFamily="18" charset="2"/>
              </a:rPr>
              <a:t></a:t>
            </a:r>
            <a:r>
              <a:rPr lang="en-US"/>
              <a:t>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DED0B270-35D6-4C0B-A79E-BBB6472D0B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A18-4178-87CC-185F4BFC2AEF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F61957DE-BA70-44E4-A1F9-67760F3FBE4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A18-4178-87CC-185F4BFC2AEF}"/>
                </c:ext>
              </c:extLst>
            </c:dLbl>
            <c:dLbl>
              <c:idx val="2"/>
              <c:layout>
                <c:manualLayout>
                  <c:x val="3.038427167113494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275E5DD2-B6B9-4C81-A6D7-292A44CAD00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A18-4178-87CC-185F4BFC2AEF}"/>
                </c:ext>
              </c:extLst>
            </c:dLbl>
            <c:dLbl>
              <c:idx val="3"/>
              <c:layout>
                <c:manualLayout>
                  <c:x val="-1.429848078641657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E76C278D-2C8D-48CD-B2EB-CA322B0403E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A18-4178-87CC-185F4BFC2AEF}"/>
                </c:ext>
              </c:extLst>
            </c:dLbl>
            <c:dLbl>
              <c:idx val="4"/>
              <c:layout>
                <c:manualLayout>
                  <c:x val="-5.2620942489427495E-2"/>
                  <c:y val="-5.8082968461894209E-2"/>
                </c:manualLayout>
              </c:layout>
              <c:tx>
                <c:rich>
                  <a:bodyPr/>
                  <a:lstStyle/>
                  <a:p>
                    <a:fld id="{CB8C32F5-F1DC-402E-8803-5E88FF38654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A18-4178-87CC-185F4BFC2AEF}"/>
                </c:ext>
              </c:extLst>
            </c:dLbl>
            <c:dLbl>
              <c:idx val="5"/>
              <c:layout>
                <c:manualLayout>
                  <c:x val="-6.2555853440571935E-2"/>
                  <c:y val="-2.4408848207475211E-2"/>
                </c:manualLayout>
              </c:layout>
              <c:tx>
                <c:rich>
                  <a:bodyPr/>
                  <a:lstStyle/>
                  <a:p>
                    <a:fld id="{DCC5779B-CBAA-43F5-9092-3BFA6C848B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A18-4178-87CC-185F4BFC2AEF}"/>
                </c:ext>
              </c:extLst>
            </c:dLbl>
            <c:dLbl>
              <c:idx val="6"/>
              <c:layout>
                <c:manualLayout>
                  <c:x val="-2.1882445659440024E-2"/>
                  <c:y val="-6.1098998780758758E-2"/>
                </c:manualLayout>
              </c:layout>
              <c:tx>
                <c:rich>
                  <a:bodyPr/>
                  <a:lstStyle/>
                  <a:p>
                    <a:fld id="{23489A3F-4939-47C2-AC8C-FB3484CEE58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A18-4178-87CC-185F4BFC2AEF}"/>
                </c:ext>
              </c:extLst>
            </c:dLbl>
            <c:dLbl>
              <c:idx val="7"/>
              <c:layout>
                <c:manualLayout>
                  <c:x val="5.3619302949061663E-3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1D74D58D-393B-45C2-85BB-CA8F23A01A5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A18-4178-87CC-185F4BFC2AEF}"/>
                </c:ext>
              </c:extLst>
            </c:dLbl>
            <c:dLbl>
              <c:idx val="8"/>
              <c:layout>
                <c:manualLayout>
                  <c:x val="4.8257372654155493E-2"/>
                  <c:y val="3.0511060259344014E-3"/>
                </c:manualLayout>
              </c:layout>
              <c:tx>
                <c:rich>
                  <a:bodyPr/>
                  <a:lstStyle/>
                  <a:p>
                    <a:fld id="{CD44AE5C-E89C-4911-8C3D-12121FADCB1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A18-4178-87CC-185F4BFC2AEF}"/>
                </c:ext>
              </c:extLst>
            </c:dLbl>
            <c:dLbl>
              <c:idx val="9"/>
              <c:layout>
                <c:manualLayout>
                  <c:x val="2.6809651474530766E-2"/>
                  <c:y val="1.8306636155606296E-2"/>
                </c:manualLayout>
              </c:layout>
              <c:tx>
                <c:rich>
                  <a:bodyPr/>
                  <a:lstStyle/>
                  <a:p>
                    <a:fld id="{5D21850A-196F-48CF-A25E-F562C799E03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A18-4178-87CC-185F4BFC2AE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565BFDD-A864-47EC-AEEC-BC8A67ECD6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A18-4178-87CC-185F4BFC2AEF}"/>
                </c:ext>
              </c:extLst>
            </c:dLbl>
            <c:dLbl>
              <c:idx val="11"/>
              <c:layout>
                <c:manualLayout>
                  <c:x val="2.3203926818384586E-2"/>
                  <c:y val="2.4408848207475096E-2"/>
                </c:manualLayout>
              </c:layout>
              <c:tx>
                <c:rich>
                  <a:bodyPr/>
                  <a:lstStyle/>
                  <a:p>
                    <a:fld id="{7C92B3AC-C571-4B19-831A-56B42448F17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A18-4178-87CC-185F4BFC2AE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340F405-6C51-4E84-B069-541B0B82BBC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A18-4178-87CC-185F4BFC2AEF}"/>
                </c:ext>
              </c:extLst>
            </c:dLbl>
            <c:dLbl>
              <c:idx val="13"/>
              <c:layout>
                <c:manualLayout>
                  <c:x val="-4.4680359995215073E-2"/>
                  <c:y val="-6.4073226544622539E-2"/>
                </c:manualLayout>
              </c:layout>
              <c:tx>
                <c:rich>
                  <a:bodyPr/>
                  <a:lstStyle/>
                  <a:p>
                    <a:fld id="{B06CD090-ECF1-4AA8-BF2A-24AB84A4520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A18-4178-87CC-185F4BFC2AEF}"/>
                </c:ext>
              </c:extLst>
            </c:dLbl>
            <c:dLbl>
              <c:idx val="14"/>
              <c:layout>
                <c:manualLayout>
                  <c:x val="-6.0763758417597263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BAC7A516-6974-494C-B1C6-B6961C3DC86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A18-4178-87CC-185F4BFC2AEF}"/>
                </c:ext>
              </c:extLst>
            </c:dLbl>
            <c:dLbl>
              <c:idx val="15"/>
              <c:layout>
                <c:manualLayout>
                  <c:x val="3.395889186773892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D6318D17-0356-440A-9DDA-D49873FAB3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A18-4178-87CC-185F4BFC2AEF}"/>
                </c:ext>
              </c:extLst>
            </c:dLbl>
            <c:dLbl>
              <c:idx val="16"/>
              <c:layout>
                <c:manualLayout>
                  <c:x val="0"/>
                  <c:y val="4.8698775353309666E-2"/>
                </c:manualLayout>
              </c:layout>
              <c:tx>
                <c:rich>
                  <a:bodyPr/>
                  <a:lstStyle/>
                  <a:p>
                    <a:fld id="{615F47FD-4CB7-4C7E-94D1-25EF5BA2C4B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A18-4178-87CC-185F4BFC2AEF}"/>
                </c:ext>
              </c:extLst>
            </c:dLbl>
            <c:dLbl>
              <c:idx val="17"/>
              <c:layout>
                <c:manualLayout>
                  <c:x val="-1.9660411081322611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BBDE2A3B-6ECD-4058-8A33-022F4AF152C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A18-4178-87CC-185F4BFC2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239108022295335E-2"/>
                  <c:y val="0.3248437815465374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2012'!$E$129:$E$146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2012'!$F$129:$F$146</c:f>
              <c:numCache>
                <c:formatCode>#,##0_ ;[Red]\-#,##0\ </c:formatCode>
                <c:ptCount val="18"/>
                <c:pt idx="0">
                  <c:v>15656.925874865488</c:v>
                </c:pt>
                <c:pt idx="1">
                  <c:v>25764.791646256275</c:v>
                </c:pt>
                <c:pt idx="2">
                  <c:v>18720.3416476948</c:v>
                </c:pt>
                <c:pt idx="3">
                  <c:v>25426.436061543925</c:v>
                </c:pt>
                <c:pt idx="4">
                  <c:v>18004.616320505364</c:v>
                </c:pt>
                <c:pt idx="5">
                  <c:v>20696.753319210511</c:v>
                </c:pt>
                <c:pt idx="6">
                  <c:v>20884.435860742011</c:v>
                </c:pt>
                <c:pt idx="7">
                  <c:v>17920.381338304578</c:v>
                </c:pt>
                <c:pt idx="8">
                  <c:v>27386.984743121622</c:v>
                </c:pt>
                <c:pt idx="9">
                  <c:v>20096.609282225625</c:v>
                </c:pt>
                <c:pt idx="10">
                  <c:v>13231.737164553208</c:v>
                </c:pt>
                <c:pt idx="11">
                  <c:v>18444.849137757563</c:v>
                </c:pt>
                <c:pt idx="12">
                  <c:v>32611.134871743838</c:v>
                </c:pt>
                <c:pt idx="13">
                  <c:v>19081.321919509235</c:v>
                </c:pt>
                <c:pt idx="14">
                  <c:v>28434.78609545029</c:v>
                </c:pt>
                <c:pt idx="15">
                  <c:v>29165.854069954152</c:v>
                </c:pt>
                <c:pt idx="16">
                  <c:v>24925.017563050285</c:v>
                </c:pt>
                <c:pt idx="17">
                  <c:v>14205.291366665026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4A18-4178-87CC-185F4BFC2A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4688"/>
        <c:axId val="587275776"/>
      </c:scatterChart>
      <c:valAx>
        <c:axId val="587274688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5776"/>
        <c:crossesAt val="0"/>
        <c:crossBetween val="midCat"/>
      </c:valAx>
      <c:valAx>
        <c:axId val="58727577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99202305594154"/>
          <c:y val="0.12842105263157894"/>
          <c:w val="0.83123887945379371"/>
          <c:h val="0.7513552796747088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686274509803984E-2"/>
                  <c:y val="4.8817696414950422E-2"/>
                </c:manualLayout>
              </c:layout>
              <c:tx>
                <c:rich>
                  <a:bodyPr/>
                  <a:lstStyle/>
                  <a:p>
                    <a:fld id="{A91F599F-AA8F-4980-A621-00CA340E010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DF0-4FB2-BAC8-48CA44926970}"/>
                </c:ext>
              </c:extLst>
            </c:dLbl>
            <c:dLbl>
              <c:idx val="1"/>
              <c:layout>
                <c:manualLayout>
                  <c:x val="6.7209654348761964E-3"/>
                  <c:y val="6.3975206760482226E-2"/>
                </c:manualLayout>
              </c:layout>
              <c:tx>
                <c:rich>
                  <a:bodyPr/>
                  <a:lstStyle/>
                  <a:p>
                    <a:fld id="{E8FF053B-1597-4712-9E3E-217160A9B66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DF0-4FB2-BAC8-48CA44926970}"/>
                </c:ext>
              </c:extLst>
            </c:dLbl>
            <c:dLbl>
              <c:idx val="2"/>
              <c:layout>
                <c:manualLayout>
                  <c:x val="-2.120692688212901E-2"/>
                  <c:y val="6.7124332570556722E-2"/>
                </c:manualLayout>
              </c:layout>
              <c:tx>
                <c:rich>
                  <a:bodyPr/>
                  <a:lstStyle/>
                  <a:p>
                    <a:fld id="{BC68E327-926A-4293-B1DE-0AF759F32F5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DF0-4FB2-BAC8-48CA44926970}"/>
                </c:ext>
              </c:extLst>
            </c:dLbl>
            <c:dLbl>
              <c:idx val="3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58CC8E71-20CC-4C70-AA3B-D60A114DB6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DF0-4FB2-BAC8-48CA44926970}"/>
                </c:ext>
              </c:extLst>
            </c:dLbl>
            <c:dLbl>
              <c:idx val="4"/>
              <c:layout>
                <c:manualLayout>
                  <c:x val="-4.0518742127743416E-2"/>
                  <c:y val="-7.02875126879163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A373C14-E9AB-4C61-B4D5-85CFEF713668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410934744268076E-2"/>
                      <c:h val="4.266983789497708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DF0-4FB2-BAC8-48CA44926970}"/>
                </c:ext>
              </c:extLst>
            </c:dLbl>
            <c:dLbl>
              <c:idx val="5"/>
              <c:layout>
                <c:manualLayout>
                  <c:x val="-1.6085790884718499E-2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3480B127-6F01-4563-AEA0-7F96AFE1E66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DF0-4FB2-BAC8-48CA44926970}"/>
                </c:ext>
              </c:extLst>
            </c:dLbl>
            <c:dLbl>
              <c:idx val="6"/>
              <c:layout>
                <c:manualLayout>
                  <c:x val="2.4682189525236958E-2"/>
                  <c:y val="1.2127545841666816E-2"/>
                </c:manualLayout>
              </c:layout>
              <c:tx>
                <c:rich>
                  <a:bodyPr/>
                  <a:lstStyle/>
                  <a:p>
                    <a:fld id="{F0550FFC-ED0D-4820-AAD6-3EF7F3E044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DF0-4FB2-BAC8-48CA44926970}"/>
                </c:ext>
              </c:extLst>
            </c:dLbl>
            <c:dLbl>
              <c:idx val="7"/>
              <c:layout>
                <c:manualLayout>
                  <c:x val="-7.9648730235798271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A0FE56A4-A67F-4140-BCF9-891F10B836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DF0-4FB2-BAC8-48CA44926970}"/>
                </c:ext>
              </c:extLst>
            </c:dLbl>
            <c:dLbl>
              <c:idx val="8"/>
              <c:layout>
                <c:manualLayout>
                  <c:x val="-3.7533512064343161E-2"/>
                  <c:y val="6.7124332570556833E-2"/>
                </c:manualLayout>
              </c:layout>
              <c:tx>
                <c:rich>
                  <a:bodyPr/>
                  <a:lstStyle/>
                  <a:p>
                    <a:fld id="{4ADC440F-5749-4893-9738-B04159C93CB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DF0-4FB2-BAC8-48CA44926970}"/>
                </c:ext>
              </c:extLst>
            </c:dLbl>
            <c:dLbl>
              <c:idx val="9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63AA66DB-4CA9-410C-A17C-9A6CAC03122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DF0-4FB2-BAC8-48CA44926970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F1D65E3-F986-44C1-B29E-B24DBC9ECE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DF0-4FB2-BAC8-48CA44926970}"/>
                </c:ext>
              </c:extLst>
            </c:dLbl>
            <c:dLbl>
              <c:idx val="11"/>
              <c:layout>
                <c:manualLayout>
                  <c:x val="8.7821663042789884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7AA4CBAE-79C1-4DF2-927F-E72D9D817C8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DF0-4FB2-BAC8-48CA44926970}"/>
                </c:ext>
              </c:extLst>
            </c:dLbl>
            <c:dLbl>
              <c:idx val="12"/>
              <c:layout>
                <c:manualLayout>
                  <c:x val="-4.7619047619047616E-2"/>
                  <c:y val="-7.0175438596491238E-2"/>
                </c:manualLayout>
              </c:layout>
              <c:tx>
                <c:rich>
                  <a:bodyPr/>
                  <a:lstStyle/>
                  <a:p>
                    <a:fld id="{E76B324A-729A-4362-9FC6-14FC3392B3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DF0-4FB2-BAC8-48CA44926970}"/>
                </c:ext>
              </c:extLst>
            </c:dLbl>
            <c:dLbl>
              <c:idx val="13"/>
              <c:layout>
                <c:manualLayout>
                  <c:x val="-2.0915032679738627E-2"/>
                  <c:y val="-5.1868802440884876E-2"/>
                </c:manualLayout>
              </c:layout>
              <c:tx>
                <c:rich>
                  <a:bodyPr/>
                  <a:lstStyle/>
                  <a:p>
                    <a:fld id="{40018D1F-DCBD-4746-B83C-CEF0FDFE922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DF0-4FB2-BAC8-48CA44926970}"/>
                </c:ext>
              </c:extLst>
            </c:dLbl>
            <c:dLbl>
              <c:idx val="14"/>
              <c:layout>
                <c:manualLayout>
                  <c:x val="-3.4858387799564274E-2"/>
                  <c:y val="-4.2715484363081618E-2"/>
                </c:manualLayout>
              </c:layout>
              <c:tx>
                <c:rich>
                  <a:bodyPr/>
                  <a:lstStyle/>
                  <a:p>
                    <a:fld id="{493FF6E7-6D9F-4F75-A249-0F3C3D5AEDC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DF0-4FB2-BAC8-48CA44926970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8925BC27-9C3B-4E45-BB8A-963D1C774F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DF0-4FB2-BAC8-48CA44926970}"/>
                </c:ext>
              </c:extLst>
            </c:dLbl>
            <c:dLbl>
              <c:idx val="16"/>
              <c:layout>
                <c:manualLayout>
                  <c:x val="-8.0568540043605655E-2"/>
                  <c:y val="-2.4527769269116016E-2"/>
                </c:manualLayout>
              </c:layout>
              <c:tx>
                <c:rich>
                  <a:bodyPr/>
                  <a:lstStyle/>
                  <a:p>
                    <a:fld id="{8C17F6B2-BE29-41E5-97F7-6FB65CCEE9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DF0-4FB2-BAC8-48CA44926970}"/>
                </c:ext>
              </c:extLst>
            </c:dLbl>
            <c:dLbl>
              <c:idx val="17"/>
              <c:layout>
                <c:manualLayout>
                  <c:x val="-3.1372549019607843E-2"/>
                  <c:y val="-6.1022120518688022E-2"/>
                </c:manualLayout>
              </c:layout>
              <c:tx>
                <c:rich>
                  <a:bodyPr/>
                  <a:lstStyle/>
                  <a:p>
                    <a:fld id="{059B2B2F-084A-4F00-B2D9-468775527A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DF0-4FB2-BAC8-48CA44926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7744170867530452E-2"/>
                  <c:y val="0.4055225019069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2012'!$E$180:$E$197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2012'!$F$180:$F$197</c:f>
              <c:numCache>
                <c:formatCode>#,##0_ ;[Red]\-#,##0\ </c:formatCode>
                <c:ptCount val="18"/>
                <c:pt idx="0">
                  <c:v>17437.252554940384</c:v>
                </c:pt>
                <c:pt idx="1">
                  <c:v>23649.920382821212</c:v>
                </c:pt>
                <c:pt idx="2">
                  <c:v>18256.904087462808</c:v>
                </c:pt>
                <c:pt idx="3">
                  <c:v>24870.750896622627</c:v>
                </c:pt>
                <c:pt idx="4">
                  <c:v>20229.724892093793</c:v>
                </c:pt>
                <c:pt idx="5">
                  <c:v>20215.668181036548</c:v>
                </c:pt>
                <c:pt idx="6">
                  <c:v>20314.077577327625</c:v>
                </c:pt>
                <c:pt idx="7">
                  <c:v>18539.082938593605</c:v>
                </c:pt>
                <c:pt idx="8">
                  <c:v>26316.821719780648</c:v>
                </c:pt>
                <c:pt idx="9">
                  <c:v>20822.578323626072</c:v>
                </c:pt>
                <c:pt idx="10">
                  <c:v>14612.387666774599</c:v>
                </c:pt>
                <c:pt idx="11">
                  <c:v>19048.378117496144</c:v>
                </c:pt>
                <c:pt idx="12">
                  <c:v>31272.401362335568</c:v>
                </c:pt>
                <c:pt idx="13">
                  <c:v>19806.895153338948</c:v>
                </c:pt>
                <c:pt idx="14">
                  <c:v>26768.963351795686</c:v>
                </c:pt>
                <c:pt idx="15">
                  <c:v>26738.99623966949</c:v>
                </c:pt>
                <c:pt idx="16">
                  <c:v>23909.53726014428</c:v>
                </c:pt>
                <c:pt idx="17">
                  <c:v>15501.238868087012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DDF0-4FB2-BAC8-48CA44926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6864"/>
        <c:axId val="586065040"/>
      </c:scatterChart>
      <c:valAx>
        <c:axId val="587276864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5040"/>
        <c:crossesAt val="0"/>
        <c:crossBetween val="midCat"/>
      </c:valAx>
      <c:valAx>
        <c:axId val="58606504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(Eg-AT)</a:t>
            </a:r>
            <a:r>
              <a:rPr lang="es-ES" baseline="30000"/>
              <a:t>h</a:t>
            </a:r>
            <a:r>
              <a:rPr lang="es-ES"/>
              <a:t> - IGDP</a:t>
            </a:r>
            <a:r>
              <a:rPr lang="es-ES" baseline="30000"/>
              <a:t>h</a:t>
            </a:r>
            <a:r>
              <a:rPr lang="es-ES"/>
              <a:t>pc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63895971634074"/>
          <c:y val="0.11954128440366973"/>
          <c:w val="0.84479920501266825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669724770642202E-2"/>
                </c:manualLayout>
              </c:layout>
              <c:tx>
                <c:rich>
                  <a:bodyPr/>
                  <a:lstStyle/>
                  <a:p>
                    <a:fld id="{C8D7ABAD-A074-430B-B0AE-03F0CE6CB5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CF3-48C9-A40C-D866E5E3A05C}"/>
                </c:ext>
              </c:extLst>
            </c:dLbl>
            <c:dLbl>
              <c:idx val="1"/>
              <c:layout>
                <c:manualLayout>
                  <c:x val="-3.6608863198458574E-2"/>
                  <c:y val="6.7278287461773584E-2"/>
                </c:manualLayout>
              </c:layout>
              <c:tx>
                <c:rich>
                  <a:bodyPr/>
                  <a:lstStyle/>
                  <a:p>
                    <a:fld id="{A201E9F6-D03C-46AE-8110-38837F9C7B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CF3-48C9-A40C-D866E5E3A05C}"/>
                </c:ext>
              </c:extLst>
            </c:dLbl>
            <c:dLbl>
              <c:idx val="2"/>
              <c:layout>
                <c:manualLayout>
                  <c:x val="-4.5649072753209702E-2"/>
                  <c:y val="6.7278287461773695E-2"/>
                </c:manualLayout>
              </c:layout>
              <c:tx>
                <c:rich>
                  <a:bodyPr/>
                  <a:lstStyle/>
                  <a:p>
                    <a:fld id="{3160EE0C-8237-4910-B50F-2F5B1689E08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CF3-48C9-A40C-D866E5E3A05C}"/>
                </c:ext>
              </c:extLst>
            </c:dLbl>
            <c:dLbl>
              <c:idx val="3"/>
              <c:layout>
                <c:manualLayout>
                  <c:x val="3.9571815291990067E-2"/>
                  <c:y val="6.1162079510703364E-3"/>
                </c:manualLayout>
              </c:layout>
              <c:tx>
                <c:rich>
                  <a:bodyPr/>
                  <a:lstStyle/>
                  <a:p>
                    <a:fld id="{12AB4AA0-8BE7-4C32-BCBB-2616377C5A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CF3-48C9-A40C-D866E5E3A05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9AACDC7-D66E-454A-B561-7FF2F1A23C8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CF3-48C9-A40C-D866E5E3A05C}"/>
                </c:ext>
              </c:extLst>
            </c:dLbl>
            <c:dLbl>
              <c:idx val="5"/>
              <c:layout>
                <c:manualLayout>
                  <c:x val="-2.2824536376604851E-2"/>
                  <c:y val="8.2568807339449546E-2"/>
                </c:manualLayout>
              </c:layout>
              <c:tx>
                <c:rich>
                  <a:bodyPr/>
                  <a:lstStyle/>
                  <a:p>
                    <a:fld id="{AD846293-444B-4B99-88EF-5BD1635BC18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F3-48C9-A40C-D866E5E3A05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963723E-D283-43F4-84EE-C19F118085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CF3-48C9-A40C-D866E5E3A05C}"/>
                </c:ext>
              </c:extLst>
            </c:dLbl>
            <c:dLbl>
              <c:idx val="7"/>
              <c:layout>
                <c:manualLayout>
                  <c:x val="-9.6339113680154135E-3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83FD44B0-3507-4745-AB80-7DD861AE0B7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F3-48C9-A40C-D866E5E3A05C}"/>
                </c:ext>
              </c:extLst>
            </c:dLbl>
            <c:dLbl>
              <c:idx val="8"/>
              <c:layout>
                <c:manualLayout>
                  <c:x val="-8.4357928868021306E-2"/>
                  <c:y val="2.4464831804281235E-2"/>
                </c:manualLayout>
              </c:layout>
              <c:tx>
                <c:rich>
                  <a:bodyPr/>
                  <a:lstStyle/>
                  <a:p>
                    <a:fld id="{77FE0B97-0C84-4D50-A6D2-3481DE9974B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F3-48C9-A40C-D866E5E3A05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14E0D9C-8FF2-45B2-B9D0-0AF284B5C1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CF3-48C9-A40C-D866E5E3A05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59715E4-9795-44C7-A797-AC046838BD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CF3-48C9-A40C-D866E5E3A05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FD8BD7AE-7530-4ED6-9ECA-AD7D1071F1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CF3-48C9-A40C-D866E5E3A05C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6121269-6128-44A8-8D3F-4A555CA62B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CF3-48C9-A40C-D866E5E3A05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668BBCC3-667C-4113-9735-E3CA5FEBFE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CF3-48C9-A40C-D866E5E3A05C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D96BC89B-D7B8-4DA2-9CAE-16625E60C2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CF3-48C9-A40C-D866E5E3A05C}"/>
                </c:ext>
              </c:extLst>
            </c:dLbl>
            <c:dLbl>
              <c:idx val="15"/>
              <c:layout>
                <c:manualLayout>
                  <c:x val="5.7061340941512127E-3"/>
                  <c:y val="4.5871559633027525E-2"/>
                </c:manualLayout>
              </c:layout>
              <c:tx>
                <c:rich>
                  <a:bodyPr/>
                  <a:lstStyle/>
                  <a:p>
                    <a:fld id="{CC63ABC6-73BF-477C-99AD-89B3C6F0D8B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F3-48C9-A40C-D866E5E3A05C}"/>
                </c:ext>
              </c:extLst>
            </c:dLbl>
            <c:dLbl>
              <c:idx val="16"/>
              <c:layout>
                <c:manualLayout>
                  <c:x val="-5.3059408943354334E-2"/>
                  <c:y val="-4.8929663608562747E-2"/>
                </c:manualLayout>
              </c:layout>
              <c:tx>
                <c:rich>
                  <a:bodyPr/>
                  <a:lstStyle/>
                  <a:p>
                    <a:fld id="{3B428C80-6AF9-4923-B3E9-512D8E8D73A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F3-48C9-A40C-D866E5E3A05C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28578D91-99B9-462A-8A9A-84FBEE2D05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CF3-48C9-A40C-D866E5E3A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035840858875695E-3"/>
                  <c:y val="-0.6437154759324809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2012'!$E$180:$E$197</c:f>
              <c:numCache>
                <c:formatCode>#,##0_ ;[Red]\-#,##0\ </c:formatCode>
                <c:ptCount val="18"/>
                <c:pt idx="0">
                  <c:v>15893.081633615748</c:v>
                </c:pt>
                <c:pt idx="1">
                  <c:v>24257.417063397897</c:v>
                </c:pt>
                <c:pt idx="2">
                  <c:v>18647.569211080769</c:v>
                </c:pt>
                <c:pt idx="3">
                  <c:v>24913.57521965339</c:v>
                </c:pt>
                <c:pt idx="4">
                  <c:v>17737.192780897109</c:v>
                </c:pt>
                <c:pt idx="5">
                  <c:v>20484.442771181006</c:v>
                </c:pt>
                <c:pt idx="6">
                  <c:v>20288.462505718424</c:v>
                </c:pt>
                <c:pt idx="7">
                  <c:v>17101.557569189314</c:v>
                </c:pt>
                <c:pt idx="8">
                  <c:v>27457.771716245461</c:v>
                </c:pt>
                <c:pt idx="9">
                  <c:v>19917.328408641144</c:v>
                </c:pt>
                <c:pt idx="10">
                  <c:v>13052.498204918989</c:v>
                </c:pt>
                <c:pt idx="11">
                  <c:v>18378.167942039701</c:v>
                </c:pt>
                <c:pt idx="12">
                  <c:v>33886.284628040434</c:v>
                </c:pt>
                <c:pt idx="13">
                  <c:v>18423.608877536266</c:v>
                </c:pt>
                <c:pt idx="14">
                  <c:v>27415.765999533185</c:v>
                </c:pt>
                <c:pt idx="15">
                  <c:v>28780.341608850562</c:v>
                </c:pt>
                <c:pt idx="16">
                  <c:v>24123.583223646605</c:v>
                </c:pt>
                <c:pt idx="17">
                  <c:v>13357.169357717583</c:v>
                </c:pt>
              </c:numCache>
            </c:numRef>
          </c:xVal>
          <c:yVal>
            <c:numRef>
              <c:f>'Graphics 2012'!$D$180:$D$197</c:f>
              <c:numCache>
                <c:formatCode>#,##0_ ;[Red]\-#,##0\ </c:formatCode>
                <c:ptCount val="18"/>
                <c:pt idx="0">
                  <c:v>1544.1709213246381</c:v>
                </c:pt>
                <c:pt idx="1">
                  <c:v>-607.49668057668441</c:v>
                </c:pt>
                <c:pt idx="2">
                  <c:v>-390.66512361796185</c:v>
                </c:pt>
                <c:pt idx="3">
                  <c:v>-42.824323030762237</c:v>
                </c:pt>
                <c:pt idx="4">
                  <c:v>2492.532111196685</c:v>
                </c:pt>
                <c:pt idx="5">
                  <c:v>-268.77459014445827</c:v>
                </c:pt>
                <c:pt idx="6">
                  <c:v>25.615071609202893</c:v>
                </c:pt>
                <c:pt idx="7">
                  <c:v>1437.5253694042894</c:v>
                </c:pt>
                <c:pt idx="8">
                  <c:v>-1140.9499964648139</c:v>
                </c:pt>
                <c:pt idx="9">
                  <c:v>905.24991498492818</c:v>
                </c:pt>
                <c:pt idx="10">
                  <c:v>1559.889461855611</c:v>
                </c:pt>
                <c:pt idx="11">
                  <c:v>670.21017545644418</c:v>
                </c:pt>
                <c:pt idx="12">
                  <c:v>-2613.8832657048642</c:v>
                </c:pt>
                <c:pt idx="13">
                  <c:v>1383.2862758026781</c:v>
                </c:pt>
                <c:pt idx="14">
                  <c:v>-646.80264773749559</c:v>
                </c:pt>
                <c:pt idx="15">
                  <c:v>-2041.3453691810773</c:v>
                </c:pt>
                <c:pt idx="16">
                  <c:v>-214.04596350232288</c:v>
                </c:pt>
                <c:pt idx="17">
                  <c:v>2144.0695103694284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CF3-48C9-A40C-D866E5E3A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4448"/>
        <c:axId val="782432608"/>
      </c:scatterChart>
      <c:valAx>
        <c:axId val="78242444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2608"/>
        <c:crossesAt val="0"/>
        <c:crossBetween val="midCat"/>
      </c:valAx>
      <c:valAx>
        <c:axId val="7824326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4448"/>
        <c:crosses val="autoZero"/>
        <c:crossBetween val="midCat"/>
      </c:valAx>
      <c:spPr>
        <a:noFill/>
        <a:ln>
          <a:noFill/>
        </a:ln>
        <a:effectLst>
          <a:outerShdw sx="1000" sy="1000" algn="ctr" rotWithShape="0">
            <a:srgbClr val="000000"/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99202305594154"/>
          <c:y val="0.12842105263157894"/>
          <c:w val="0.83123887945379371"/>
          <c:h val="0.7513552796747088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686274509803984E-2"/>
                  <c:y val="4.8817696414950422E-2"/>
                </c:manualLayout>
              </c:layout>
              <c:tx>
                <c:rich>
                  <a:bodyPr/>
                  <a:lstStyle/>
                  <a:p>
                    <a:fld id="{73394EDD-349D-4D2C-8A76-1537B023F78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C7F-4F60-96A4-E8A3CD4E7F58}"/>
                </c:ext>
              </c:extLst>
            </c:dLbl>
            <c:dLbl>
              <c:idx val="1"/>
              <c:layout>
                <c:manualLayout>
                  <c:x val="6.7209654348761964E-3"/>
                  <c:y val="6.3975206760482226E-2"/>
                </c:manualLayout>
              </c:layout>
              <c:tx>
                <c:rich>
                  <a:bodyPr/>
                  <a:lstStyle/>
                  <a:p>
                    <a:fld id="{7EB75285-33E9-406B-AB73-0B3D9CBFA9B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C7F-4F60-96A4-E8A3CD4E7F58}"/>
                </c:ext>
              </c:extLst>
            </c:dLbl>
            <c:dLbl>
              <c:idx val="2"/>
              <c:layout>
                <c:manualLayout>
                  <c:x val="-2.120692688212901E-2"/>
                  <c:y val="6.7124332570556722E-2"/>
                </c:manualLayout>
              </c:layout>
              <c:tx>
                <c:rich>
                  <a:bodyPr/>
                  <a:lstStyle/>
                  <a:p>
                    <a:fld id="{AF8047FF-1286-4F17-9D1B-503C001817B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C7F-4F60-96A4-E8A3CD4E7F58}"/>
                </c:ext>
              </c:extLst>
            </c:dLbl>
            <c:dLbl>
              <c:idx val="3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2FBF036F-DAB0-47EE-AAEF-5B10EBD1743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C7F-4F60-96A4-E8A3CD4E7F58}"/>
                </c:ext>
              </c:extLst>
            </c:dLbl>
            <c:dLbl>
              <c:idx val="4"/>
              <c:layout>
                <c:manualLayout>
                  <c:x val="-4.0518742127743416E-2"/>
                  <c:y val="-7.02875126879163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ED81EF1-D1F7-4A1F-A7BE-DF0326CC9BB8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410934744268076E-2"/>
                      <c:h val="4.266983789497708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C7F-4F60-96A4-E8A3CD4E7F58}"/>
                </c:ext>
              </c:extLst>
            </c:dLbl>
            <c:dLbl>
              <c:idx val="5"/>
              <c:layout>
                <c:manualLayout>
                  <c:x val="-1.6085790884718499E-2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91C37238-4B15-45D2-BED3-C8454CCAA4D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C7F-4F60-96A4-E8A3CD4E7F58}"/>
                </c:ext>
              </c:extLst>
            </c:dLbl>
            <c:dLbl>
              <c:idx val="6"/>
              <c:layout>
                <c:manualLayout>
                  <c:x val="2.4682189525236958E-2"/>
                  <c:y val="1.2127545841666816E-2"/>
                </c:manualLayout>
              </c:layout>
              <c:tx>
                <c:rich>
                  <a:bodyPr/>
                  <a:lstStyle/>
                  <a:p>
                    <a:fld id="{F68C1AB8-F283-4180-8A55-1620E0497B4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C7F-4F60-96A4-E8A3CD4E7F58}"/>
                </c:ext>
              </c:extLst>
            </c:dLbl>
            <c:dLbl>
              <c:idx val="7"/>
              <c:layout>
                <c:manualLayout>
                  <c:x val="-7.9648730235798271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2E32CEB0-0F58-4803-A2A7-76821D6179A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C7F-4F60-96A4-E8A3CD4E7F58}"/>
                </c:ext>
              </c:extLst>
            </c:dLbl>
            <c:dLbl>
              <c:idx val="8"/>
              <c:layout>
                <c:manualLayout>
                  <c:x val="-3.7533512064343161E-2"/>
                  <c:y val="6.7124332570556833E-2"/>
                </c:manualLayout>
              </c:layout>
              <c:tx>
                <c:rich>
                  <a:bodyPr/>
                  <a:lstStyle/>
                  <a:p>
                    <a:fld id="{C31EE6C1-71BC-45DC-8AD8-B84425DDB2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C7F-4F60-96A4-E8A3CD4E7F58}"/>
                </c:ext>
              </c:extLst>
            </c:dLbl>
            <c:dLbl>
              <c:idx val="9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93EDEB0A-41D9-472C-BE12-947F89BD30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C7F-4F60-96A4-E8A3CD4E7F58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D4D38BD-8A1C-4D72-8E0E-9241A5A8F8C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C7F-4F60-96A4-E8A3CD4E7F58}"/>
                </c:ext>
              </c:extLst>
            </c:dLbl>
            <c:dLbl>
              <c:idx val="11"/>
              <c:layout>
                <c:manualLayout>
                  <c:x val="8.7821663042789884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95D847B9-B05C-450B-AFF4-EF766758BDB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C7F-4F60-96A4-E8A3CD4E7F58}"/>
                </c:ext>
              </c:extLst>
            </c:dLbl>
            <c:dLbl>
              <c:idx val="12"/>
              <c:layout>
                <c:manualLayout>
                  <c:x val="-4.7619047619047616E-2"/>
                  <c:y val="-7.0175438596491238E-2"/>
                </c:manualLayout>
              </c:layout>
              <c:tx>
                <c:rich>
                  <a:bodyPr/>
                  <a:lstStyle/>
                  <a:p>
                    <a:fld id="{57F99895-C447-4C7F-93CF-7E881A8D833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C7F-4F60-96A4-E8A3CD4E7F58}"/>
                </c:ext>
              </c:extLst>
            </c:dLbl>
            <c:dLbl>
              <c:idx val="13"/>
              <c:layout>
                <c:manualLayout>
                  <c:x val="-2.0915032679738627E-2"/>
                  <c:y val="-5.1868802440884876E-2"/>
                </c:manualLayout>
              </c:layout>
              <c:tx>
                <c:rich>
                  <a:bodyPr/>
                  <a:lstStyle/>
                  <a:p>
                    <a:fld id="{EB601F73-3CAE-4D18-A474-E275F3AACF0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C7F-4F60-96A4-E8A3CD4E7F58}"/>
                </c:ext>
              </c:extLst>
            </c:dLbl>
            <c:dLbl>
              <c:idx val="14"/>
              <c:layout>
                <c:manualLayout>
                  <c:x val="-3.4858387799564274E-2"/>
                  <c:y val="-4.2715484363081618E-2"/>
                </c:manualLayout>
              </c:layout>
              <c:tx>
                <c:rich>
                  <a:bodyPr/>
                  <a:lstStyle/>
                  <a:p>
                    <a:fld id="{283AF435-5A8D-47F8-AB37-A73988AE3DB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C7F-4F60-96A4-E8A3CD4E7F58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6D9EB9F0-1C8A-4840-99A8-7EF7F26407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C7F-4F60-96A4-E8A3CD4E7F58}"/>
                </c:ext>
              </c:extLst>
            </c:dLbl>
            <c:dLbl>
              <c:idx val="16"/>
              <c:layout>
                <c:manualLayout>
                  <c:x val="-8.0568540043605655E-2"/>
                  <c:y val="-2.4527769269116016E-2"/>
                </c:manualLayout>
              </c:layout>
              <c:tx>
                <c:rich>
                  <a:bodyPr/>
                  <a:lstStyle/>
                  <a:p>
                    <a:fld id="{8C2C8106-DAEF-4231-BDB6-626DA3CDEB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C7F-4F60-96A4-E8A3CD4E7F58}"/>
                </c:ext>
              </c:extLst>
            </c:dLbl>
            <c:dLbl>
              <c:idx val="17"/>
              <c:layout>
                <c:manualLayout>
                  <c:x val="-3.1372549019607843E-2"/>
                  <c:y val="-6.1022120518688022E-2"/>
                </c:manualLayout>
              </c:layout>
              <c:tx>
                <c:rich>
                  <a:bodyPr/>
                  <a:lstStyle/>
                  <a:p>
                    <a:fld id="{4643872C-F19E-4A11-B133-9429FDE9F43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C7F-4F60-96A4-E8A3CD4E7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7744170867530452E-2"/>
                  <c:y val="0.4055225019069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2011'!$E$180:$E$197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2011'!$F$180:$F$197</c:f>
              <c:numCache>
                <c:formatCode>#,##0_ ;[Red]\-#,##0\ </c:formatCode>
                <c:ptCount val="18"/>
                <c:pt idx="0">
                  <c:v>17497.795692751359</c:v>
                </c:pt>
                <c:pt idx="1">
                  <c:v>23595.20996730632</c:v>
                </c:pt>
                <c:pt idx="2">
                  <c:v>18294.090684882362</c:v>
                </c:pt>
                <c:pt idx="3">
                  <c:v>24796.800206286862</c:v>
                </c:pt>
                <c:pt idx="4">
                  <c:v>19946.145644503147</c:v>
                </c:pt>
                <c:pt idx="5">
                  <c:v>20254.347900913312</c:v>
                </c:pt>
                <c:pt idx="6">
                  <c:v>20116.254641058451</c:v>
                </c:pt>
                <c:pt idx="7">
                  <c:v>18390.12170053089</c:v>
                </c:pt>
                <c:pt idx="8">
                  <c:v>26363.336452688422</c:v>
                </c:pt>
                <c:pt idx="9">
                  <c:v>20840.116188167976</c:v>
                </c:pt>
                <c:pt idx="10">
                  <c:v>14372.095648953044</c:v>
                </c:pt>
                <c:pt idx="11">
                  <c:v>19233.119693797475</c:v>
                </c:pt>
                <c:pt idx="12">
                  <c:v>31306.967946919311</c:v>
                </c:pt>
                <c:pt idx="13">
                  <c:v>19734.555792261985</c:v>
                </c:pt>
                <c:pt idx="14">
                  <c:v>26672.754859701254</c:v>
                </c:pt>
                <c:pt idx="15">
                  <c:v>26828.451293084599</c:v>
                </c:pt>
                <c:pt idx="16">
                  <c:v>23833.605810556102</c:v>
                </c:pt>
                <c:pt idx="17">
                  <c:v>15997.333031676861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DC7F-4F60-96A4-E8A3CD4E7F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6864"/>
        <c:axId val="586065040"/>
      </c:scatterChart>
      <c:valAx>
        <c:axId val="587276864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5040"/>
        <c:crossesAt val="0"/>
        <c:crossBetween val="midCat"/>
      </c:valAx>
      <c:valAx>
        <c:axId val="58606504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</a:t>
            </a:r>
            <a:r>
              <a:rPr lang="es-ES">
                <a:sym typeface="Symbol" panose="05050102010706020507" pitchFamily="18" charset="2"/>
              </a:rPr>
              <a:t></a:t>
            </a:r>
            <a:r>
              <a:rPr lang="es-ES"/>
              <a:t>-AT)</a:t>
            </a:r>
            <a:r>
              <a:rPr lang="es-ES" baseline="30000"/>
              <a:t>h</a:t>
            </a:r>
            <a:r>
              <a:rPr lang="es-ES"/>
              <a:t>-IGDP</a:t>
            </a:r>
            <a:r>
              <a:rPr lang="es-ES" baseline="30000"/>
              <a:t>h</a:t>
            </a:r>
            <a:r>
              <a:rPr lang="es-ES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03468208092483E-3"/>
                  <c:y val="6.1162079510703252E-2"/>
                </c:manualLayout>
              </c:layout>
              <c:tx>
                <c:rich>
                  <a:bodyPr/>
                  <a:lstStyle/>
                  <a:p>
                    <a:fld id="{D2450B04-B8A6-44F6-93BF-5F60F6A20F1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2BA-44C5-AE1B-8845D7513A3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ED4C8A9-4CA8-482F-AD7E-0BCCE365228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92-4243-8784-49015B914184}"/>
                </c:ext>
              </c:extLst>
            </c:dLbl>
            <c:dLbl>
              <c:idx val="2"/>
              <c:layout>
                <c:manualLayout>
                  <c:x val="1.1560693641618497E-2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D90BEF18-092F-4476-9C40-FFFEE71ACE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2BA-44C5-AE1B-8845D7513A3A}"/>
                </c:ext>
              </c:extLst>
            </c:dLbl>
            <c:dLbl>
              <c:idx val="3"/>
              <c:layout>
                <c:manualLayout>
                  <c:x val="5.7061340941512127E-3"/>
                  <c:y val="2.1406727828746176E-2"/>
                </c:manualLayout>
              </c:layout>
              <c:tx>
                <c:rich>
                  <a:bodyPr/>
                  <a:lstStyle/>
                  <a:p>
                    <a:fld id="{381CED82-1363-4B91-9CB3-C4964F77E28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2BA-44C5-AE1B-8845D7513A3A}"/>
                </c:ext>
              </c:extLst>
            </c:dLbl>
            <c:dLbl>
              <c:idx val="4"/>
              <c:layout>
                <c:manualLayout>
                  <c:x val="-2.5048169556840076E-2"/>
                  <c:y val="-4.8929663608562692E-2"/>
                </c:manualLayout>
              </c:layout>
              <c:tx>
                <c:rich>
                  <a:bodyPr/>
                  <a:lstStyle/>
                  <a:p>
                    <a:fld id="{14CC46CF-6A30-4869-982D-7EC0046F206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2BA-44C5-AE1B-8845D7513A3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1279953-D669-48EA-8203-E38C5E0219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92-4243-8784-49015B914184}"/>
                </c:ext>
              </c:extLst>
            </c:dLbl>
            <c:dLbl>
              <c:idx val="6"/>
              <c:layout>
                <c:manualLayout>
                  <c:x val="-2.6974951830443159E-2"/>
                  <c:y val="-8.5626911314984705E-2"/>
                </c:manualLayout>
              </c:layout>
              <c:tx>
                <c:rich>
                  <a:bodyPr/>
                  <a:lstStyle/>
                  <a:p>
                    <a:fld id="{7CD89F8B-C756-404D-B6FD-CB361BF5001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2BA-44C5-AE1B-8845D7513A3A}"/>
                </c:ext>
              </c:extLst>
            </c:dLbl>
            <c:dLbl>
              <c:idx val="7"/>
              <c:layout>
                <c:manualLayout>
                  <c:x val="-5.2023121387283239E-2"/>
                  <c:y val="-7.6452599388379144E-2"/>
                </c:manualLayout>
              </c:layout>
              <c:tx>
                <c:rich>
                  <a:bodyPr/>
                  <a:lstStyle/>
                  <a:p>
                    <a:fld id="{B2B42575-4DC1-4061-83ED-B2F303E5C08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2BA-44C5-AE1B-8845D7513A3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9AB1D738-8C8C-4E1A-917C-1F2C187C6B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492-4243-8784-49015B914184}"/>
                </c:ext>
              </c:extLst>
            </c:dLbl>
            <c:dLbl>
              <c:idx val="9"/>
              <c:layout>
                <c:manualLayout>
                  <c:x val="-4.6996978444741483E-4"/>
                  <c:y val="-4.5871559633027525E-2"/>
                </c:manualLayout>
              </c:layout>
              <c:tx>
                <c:rich>
                  <a:bodyPr/>
                  <a:lstStyle/>
                  <a:p>
                    <a:fld id="{9ED901E4-E248-4BBC-B25C-91D75BCC278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2BA-44C5-AE1B-8845D7513A3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1F46E5B-87EE-4969-B054-1C5B261189D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92-4243-8784-49015B914184}"/>
                </c:ext>
              </c:extLst>
            </c:dLbl>
            <c:dLbl>
              <c:idx val="11"/>
              <c:layout>
                <c:manualLayout>
                  <c:x val="-4.5945911539944879E-2"/>
                  <c:y val="3.9755351681957186E-2"/>
                </c:manualLayout>
              </c:layout>
              <c:tx>
                <c:rich>
                  <a:bodyPr/>
                  <a:lstStyle/>
                  <a:p>
                    <a:fld id="{AE243A53-EA32-44BC-9817-07F8E1EAEC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2BA-44C5-AE1B-8845D7513A3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EDD31834-25FD-42FA-877E-4A128EDF5B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92-4243-8784-49015B914184}"/>
                </c:ext>
              </c:extLst>
            </c:dLbl>
            <c:dLbl>
              <c:idx val="13"/>
              <c:layout>
                <c:manualLayout>
                  <c:x val="-2.3121387283236993E-2"/>
                  <c:y val="-5.5045871559633031E-2"/>
                </c:manualLayout>
              </c:layout>
              <c:tx>
                <c:rich>
                  <a:bodyPr/>
                  <a:lstStyle/>
                  <a:p>
                    <a:fld id="{645F5132-C350-463F-B776-5BC5D3C105D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2BA-44C5-AE1B-8845D7513A3A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2D1CE403-7BCD-4834-94DD-3365E156F4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492-4243-8784-49015B914184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8F572B98-8F95-4275-B798-CBEBC1CE13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492-4243-8784-49015B914184}"/>
                </c:ext>
              </c:extLst>
            </c:dLbl>
            <c:dLbl>
              <c:idx val="16"/>
              <c:layout>
                <c:manualLayout>
                  <c:x val="-3.4236729681257745E-2"/>
                  <c:y val="-5.50457511618387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F0A480D-A6FC-47E9-844B-8779E4DBB38E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239657631954348E-2"/>
                      <c:h val="5.500012039779430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2BA-44C5-AE1B-8845D7513A3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D7763DF7-A764-4769-8E13-C78F84FEF7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492-4243-8784-49015B914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099127231064733E-2"/>
                  <c:y val="-0.383749428110477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2014'!$E$129:$E$146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2014'!$D$129:$D$146</c:f>
              <c:numCache>
                <c:formatCode>#,##0_ ;[Red]\-#,##0\ </c:formatCode>
                <c:ptCount val="18"/>
                <c:pt idx="0">
                  <c:v>-236.73258168823918</c:v>
                </c:pt>
                <c:pt idx="1">
                  <c:v>1558.9015080270303</c:v>
                </c:pt>
                <c:pt idx="2">
                  <c:v>100.74854654602667</c:v>
                </c:pt>
                <c:pt idx="3">
                  <c:v>540.89460940088088</c:v>
                </c:pt>
                <c:pt idx="4">
                  <c:v>341.12323503529689</c:v>
                </c:pt>
                <c:pt idx="5">
                  <c:v>273.90694572183804</c:v>
                </c:pt>
                <c:pt idx="6">
                  <c:v>551.39140873014617</c:v>
                </c:pt>
                <c:pt idx="7">
                  <c:v>612.22459143415915</c:v>
                </c:pt>
                <c:pt idx="8">
                  <c:v>-118.75616827339155</c:v>
                </c:pt>
                <c:pt idx="9">
                  <c:v>328.53018114302438</c:v>
                </c:pt>
                <c:pt idx="10">
                  <c:v>258.56116472756031</c:v>
                </c:pt>
                <c:pt idx="11">
                  <c:v>43.465332612851839</c:v>
                </c:pt>
                <c:pt idx="12">
                  <c:v>-1272.8028063810082</c:v>
                </c:pt>
                <c:pt idx="13">
                  <c:v>600.09614823499476</c:v>
                </c:pt>
                <c:pt idx="14">
                  <c:v>682.47867874213136</c:v>
                </c:pt>
                <c:pt idx="15">
                  <c:v>536.28169531510264</c:v>
                </c:pt>
                <c:pt idx="16">
                  <c:v>487.43720538163006</c:v>
                </c:pt>
                <c:pt idx="17">
                  <c:v>694.72622865377286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32BA-44C5-AE1B-8845D7513A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3600"/>
        <c:axId val="587279584"/>
      </c:scatterChart>
      <c:valAx>
        <c:axId val="587273600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9584"/>
        <c:crossesAt val="0"/>
        <c:crossBetween val="midCat"/>
      </c:valAx>
      <c:valAx>
        <c:axId val="5872795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(Eg-AT)</a:t>
            </a:r>
            <a:r>
              <a:rPr lang="es-ES" baseline="30000"/>
              <a:t>h</a:t>
            </a:r>
            <a:r>
              <a:rPr lang="es-ES"/>
              <a:t> - IGDP</a:t>
            </a:r>
            <a:r>
              <a:rPr lang="es-ES" baseline="30000"/>
              <a:t>h</a:t>
            </a:r>
            <a:r>
              <a:rPr lang="es-ES"/>
              <a:t>pc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63895971634074"/>
          <c:y val="0.11954128440366973"/>
          <c:w val="0.84479920501266825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669724770642202E-2"/>
                </c:manualLayout>
              </c:layout>
              <c:tx>
                <c:rich>
                  <a:bodyPr/>
                  <a:lstStyle/>
                  <a:p>
                    <a:fld id="{0DE4CE79-72A6-48C5-9CCC-7DA62B116FB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9DD-4173-8EF6-971DE0CD984E}"/>
                </c:ext>
              </c:extLst>
            </c:dLbl>
            <c:dLbl>
              <c:idx val="1"/>
              <c:layout>
                <c:manualLayout>
                  <c:x val="-3.6608863198458574E-2"/>
                  <c:y val="6.7278287461773584E-2"/>
                </c:manualLayout>
              </c:layout>
              <c:tx>
                <c:rich>
                  <a:bodyPr/>
                  <a:lstStyle/>
                  <a:p>
                    <a:fld id="{B97F8AAF-1CD8-4073-9FE2-C3FE164A6F6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9DD-4173-8EF6-971DE0CD984E}"/>
                </c:ext>
              </c:extLst>
            </c:dLbl>
            <c:dLbl>
              <c:idx val="2"/>
              <c:layout>
                <c:manualLayout>
                  <c:x val="-4.5649072753209702E-2"/>
                  <c:y val="6.7278287461773695E-2"/>
                </c:manualLayout>
              </c:layout>
              <c:tx>
                <c:rich>
                  <a:bodyPr/>
                  <a:lstStyle/>
                  <a:p>
                    <a:fld id="{0661CBC0-65F2-4A17-82F9-72E2FE06306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9DD-4173-8EF6-971DE0CD984E}"/>
                </c:ext>
              </c:extLst>
            </c:dLbl>
            <c:dLbl>
              <c:idx val="3"/>
              <c:layout>
                <c:manualLayout>
                  <c:x val="3.9571815291990067E-2"/>
                  <c:y val="6.1162079510703364E-3"/>
                </c:manualLayout>
              </c:layout>
              <c:tx>
                <c:rich>
                  <a:bodyPr/>
                  <a:lstStyle/>
                  <a:p>
                    <a:fld id="{E98B41D2-82F3-4C64-BA58-EB2A6C2AF5F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9DD-4173-8EF6-971DE0CD984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FD80B6A-DEEA-4B25-8C0F-8BD07EF833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9DD-4173-8EF6-971DE0CD984E}"/>
                </c:ext>
              </c:extLst>
            </c:dLbl>
            <c:dLbl>
              <c:idx val="5"/>
              <c:layout>
                <c:manualLayout>
                  <c:x val="-2.2824536376604851E-2"/>
                  <c:y val="8.2568807339449546E-2"/>
                </c:manualLayout>
              </c:layout>
              <c:tx>
                <c:rich>
                  <a:bodyPr/>
                  <a:lstStyle/>
                  <a:p>
                    <a:fld id="{9DC0A9F6-DD64-4C12-993D-4D5BE7B58A6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9DD-4173-8EF6-971DE0CD984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3DBE13B-A811-4547-AF32-E4563B5E3E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9DD-4173-8EF6-971DE0CD984E}"/>
                </c:ext>
              </c:extLst>
            </c:dLbl>
            <c:dLbl>
              <c:idx val="7"/>
              <c:layout>
                <c:manualLayout>
                  <c:x val="-9.6339113680154135E-3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EC4C4CB3-888D-4033-A30F-D0DB1CD6E70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9DD-4173-8EF6-971DE0CD984E}"/>
                </c:ext>
              </c:extLst>
            </c:dLbl>
            <c:dLbl>
              <c:idx val="8"/>
              <c:layout>
                <c:manualLayout>
                  <c:x val="-8.4357928868021306E-2"/>
                  <c:y val="2.4464831804281235E-2"/>
                </c:manualLayout>
              </c:layout>
              <c:tx>
                <c:rich>
                  <a:bodyPr/>
                  <a:lstStyle/>
                  <a:p>
                    <a:fld id="{554CA349-6421-4B89-AE01-0B6C51263B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9DD-4173-8EF6-971DE0CD984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327D390C-BF53-4690-9BB6-6A3662AAC7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9DD-4173-8EF6-971DE0CD984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D3DE63E8-F5DA-4274-9AC5-3C49B03B6B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9DD-4173-8EF6-971DE0CD984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4DC6A494-B93A-433D-B898-080E4266E1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9DD-4173-8EF6-971DE0CD984E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2ADB1F2-A02B-4A59-BA66-F7CAF1935B0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9DD-4173-8EF6-971DE0CD984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B9E4881C-EA1C-4C22-B6AB-0EDBEE0CB9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9DD-4173-8EF6-971DE0CD984E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CF904993-70AF-4A17-8482-A69E6EB115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9DD-4173-8EF6-971DE0CD984E}"/>
                </c:ext>
              </c:extLst>
            </c:dLbl>
            <c:dLbl>
              <c:idx val="15"/>
              <c:layout>
                <c:manualLayout>
                  <c:x val="5.7061340941512127E-3"/>
                  <c:y val="4.5871559633027525E-2"/>
                </c:manualLayout>
              </c:layout>
              <c:tx>
                <c:rich>
                  <a:bodyPr/>
                  <a:lstStyle/>
                  <a:p>
                    <a:fld id="{6BA267BC-DB7F-4E7A-AB59-6A6F7AAB92E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9DD-4173-8EF6-971DE0CD984E}"/>
                </c:ext>
              </c:extLst>
            </c:dLbl>
            <c:dLbl>
              <c:idx val="16"/>
              <c:layout>
                <c:manualLayout>
                  <c:x val="-5.3059408943354334E-2"/>
                  <c:y val="-4.8929663608562747E-2"/>
                </c:manualLayout>
              </c:layout>
              <c:tx>
                <c:rich>
                  <a:bodyPr/>
                  <a:lstStyle/>
                  <a:p>
                    <a:fld id="{BAA97A6D-BF47-41E0-99C1-EFA974BFAB1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9DD-4173-8EF6-971DE0CD984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95ECB5B-08EC-47E5-BE27-85E45A3835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9DD-4173-8EF6-971DE0CD9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035840858875695E-3"/>
                  <c:y val="-0.6437154759324809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2011'!$E$180:$E$197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2011'!$D$180:$D$197</c:f>
              <c:numCache>
                <c:formatCode>#,##0_ ;[Red]\-#,##0\ </c:formatCode>
                <c:ptCount val="18"/>
                <c:pt idx="0">
                  <c:v>1468.1629053968484</c:v>
                </c:pt>
                <c:pt idx="1">
                  <c:v>-573.61629186426319</c:v>
                </c:pt>
                <c:pt idx="2">
                  <c:v>-502.8732282506096</c:v>
                </c:pt>
                <c:pt idx="3">
                  <c:v>-257.77584956126691</c:v>
                </c:pt>
                <c:pt idx="4">
                  <c:v>2482.9825684942916</c:v>
                </c:pt>
                <c:pt idx="5">
                  <c:v>-343.39125585384386</c:v>
                </c:pt>
                <c:pt idx="6">
                  <c:v>225.47268949395479</c:v>
                </c:pt>
                <c:pt idx="7">
                  <c:v>1170.157649595687</c:v>
                </c:pt>
                <c:pt idx="8">
                  <c:v>-1233.8398048854478</c:v>
                </c:pt>
                <c:pt idx="9">
                  <c:v>810.12972113659282</c:v>
                </c:pt>
                <c:pt idx="10">
                  <c:v>1622.4687812331229</c:v>
                </c:pt>
                <c:pt idx="11">
                  <c:v>601.27569247886686</c:v>
                </c:pt>
                <c:pt idx="12">
                  <c:v>-2225.6044178401803</c:v>
                </c:pt>
                <c:pt idx="13">
                  <c:v>1358.5360763448989</c:v>
                </c:pt>
                <c:pt idx="14">
                  <c:v>-1112.140520490859</c:v>
                </c:pt>
                <c:pt idx="15">
                  <c:v>-1950.9760671486708</c:v>
                </c:pt>
                <c:pt idx="16">
                  <c:v>-384.47754354280045</c:v>
                </c:pt>
                <c:pt idx="17">
                  <c:v>2499.375638150379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9DD-4173-8EF6-971DE0CD98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4448"/>
        <c:axId val="782432608"/>
      </c:scatterChart>
      <c:valAx>
        <c:axId val="78242444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2608"/>
        <c:crossesAt val="0"/>
        <c:crossBetween val="midCat"/>
      </c:valAx>
      <c:valAx>
        <c:axId val="7824326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4448"/>
        <c:crosses val="autoZero"/>
        <c:crossBetween val="midCat"/>
      </c:valAx>
      <c:spPr>
        <a:noFill/>
        <a:ln>
          <a:noFill/>
        </a:ln>
        <a:effectLst>
          <a:outerShdw sx="1000" sy="1000" algn="ctr" rotWithShape="0">
            <a:srgbClr val="000000"/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</a:t>
            </a:r>
            <a:r>
              <a:rPr lang="es-ES">
                <a:sym typeface="Symbol" panose="05050102010706020507" pitchFamily="18" charset="2"/>
              </a:rPr>
              <a:t></a:t>
            </a:r>
            <a:r>
              <a:rPr lang="es-ES"/>
              <a:t>-AT)</a:t>
            </a:r>
            <a:r>
              <a:rPr lang="es-ES" baseline="30000"/>
              <a:t>h</a:t>
            </a:r>
            <a:r>
              <a:rPr lang="es-ES"/>
              <a:t>-IGDP</a:t>
            </a:r>
            <a:r>
              <a:rPr lang="es-ES" baseline="30000"/>
              <a:t>h</a:t>
            </a:r>
            <a:r>
              <a:rPr lang="es-ES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03468208092483E-3"/>
                  <c:y val="6.1162079510703252E-2"/>
                </c:manualLayout>
              </c:layout>
              <c:tx>
                <c:rich>
                  <a:bodyPr/>
                  <a:lstStyle/>
                  <a:p>
                    <a:fld id="{4D8053A3-8884-475B-B99F-FA486D7BDB7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B9A-4E2A-A928-6B3A7DC71BC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FD6D9D7-E48D-46A4-BC41-74AA453D83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9A-4E2A-A928-6B3A7DC71BC6}"/>
                </c:ext>
              </c:extLst>
            </c:dLbl>
            <c:dLbl>
              <c:idx val="2"/>
              <c:layout>
                <c:manualLayout>
                  <c:x val="1.1560693641618497E-2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A323495F-7744-4A6B-9DEA-67BC1283EC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B9A-4E2A-A928-6B3A7DC71BC6}"/>
                </c:ext>
              </c:extLst>
            </c:dLbl>
            <c:dLbl>
              <c:idx val="3"/>
              <c:layout>
                <c:manualLayout>
                  <c:x val="5.7061340941512127E-3"/>
                  <c:y val="2.1406727828746176E-2"/>
                </c:manualLayout>
              </c:layout>
              <c:tx>
                <c:rich>
                  <a:bodyPr/>
                  <a:lstStyle/>
                  <a:p>
                    <a:fld id="{46E20569-D622-46B9-8B3E-0BF92133622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B9A-4E2A-A928-6B3A7DC71BC6}"/>
                </c:ext>
              </c:extLst>
            </c:dLbl>
            <c:dLbl>
              <c:idx val="4"/>
              <c:layout>
                <c:manualLayout>
                  <c:x val="-2.5048169556840076E-2"/>
                  <c:y val="-4.8929663608562692E-2"/>
                </c:manualLayout>
              </c:layout>
              <c:tx>
                <c:rich>
                  <a:bodyPr/>
                  <a:lstStyle/>
                  <a:p>
                    <a:fld id="{C1529E5D-730B-4F98-B902-91ED9482AFB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B9A-4E2A-A928-6B3A7DC71BC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0C1E513-9EF2-4BE1-A6BF-A4AA04BC01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9A-4E2A-A928-6B3A7DC71BC6}"/>
                </c:ext>
              </c:extLst>
            </c:dLbl>
            <c:dLbl>
              <c:idx val="6"/>
              <c:layout>
                <c:manualLayout>
                  <c:x val="-2.6974951830443159E-2"/>
                  <c:y val="-8.5626911314984705E-2"/>
                </c:manualLayout>
              </c:layout>
              <c:tx>
                <c:rich>
                  <a:bodyPr/>
                  <a:lstStyle/>
                  <a:p>
                    <a:fld id="{1D72B9D4-0F23-4626-9C99-02A327314C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B9A-4E2A-A928-6B3A7DC71BC6}"/>
                </c:ext>
              </c:extLst>
            </c:dLbl>
            <c:dLbl>
              <c:idx val="7"/>
              <c:layout>
                <c:manualLayout>
                  <c:x val="-5.2023121387283239E-2"/>
                  <c:y val="-7.6452599388379144E-2"/>
                </c:manualLayout>
              </c:layout>
              <c:tx>
                <c:rich>
                  <a:bodyPr/>
                  <a:lstStyle/>
                  <a:p>
                    <a:fld id="{9F613720-99EE-4C12-899C-0AE30D9368A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B9A-4E2A-A928-6B3A7DC71BC6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7326191-6486-4589-8CFC-492FCE660D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9A-4E2A-A928-6B3A7DC71BC6}"/>
                </c:ext>
              </c:extLst>
            </c:dLbl>
            <c:dLbl>
              <c:idx val="9"/>
              <c:layout>
                <c:manualLayout>
                  <c:x val="-4.6996978444741483E-4"/>
                  <c:y val="-4.5871559633027525E-2"/>
                </c:manualLayout>
              </c:layout>
              <c:tx>
                <c:rich>
                  <a:bodyPr/>
                  <a:lstStyle/>
                  <a:p>
                    <a:fld id="{597B8992-FB76-41AB-84EE-7DB1A18918E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B9A-4E2A-A928-6B3A7DC71BC6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D16DE2C-4486-4477-9165-44AC66F967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9A-4E2A-A928-6B3A7DC71BC6}"/>
                </c:ext>
              </c:extLst>
            </c:dLbl>
            <c:dLbl>
              <c:idx val="11"/>
              <c:layout>
                <c:manualLayout>
                  <c:x val="-4.5945911539944879E-2"/>
                  <c:y val="3.9755351681957186E-2"/>
                </c:manualLayout>
              </c:layout>
              <c:tx>
                <c:rich>
                  <a:bodyPr/>
                  <a:lstStyle/>
                  <a:p>
                    <a:fld id="{6D650CF5-22BB-46D5-B76B-0A9DEFDC94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B9A-4E2A-A928-6B3A7DC71BC6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A717A6E1-0D74-480C-9CDD-62038624E7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9A-4E2A-A928-6B3A7DC71BC6}"/>
                </c:ext>
              </c:extLst>
            </c:dLbl>
            <c:dLbl>
              <c:idx val="13"/>
              <c:layout>
                <c:manualLayout>
                  <c:x val="-2.3121387283236993E-2"/>
                  <c:y val="-5.5045871559633031E-2"/>
                </c:manualLayout>
              </c:layout>
              <c:tx>
                <c:rich>
                  <a:bodyPr/>
                  <a:lstStyle/>
                  <a:p>
                    <a:fld id="{F743BA57-2D79-49B7-8EF2-4280FFE9193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B9A-4E2A-A928-6B3A7DC71BC6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7D443713-9804-436D-B4B2-4684502489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9A-4E2A-A928-6B3A7DC71BC6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AB783CD-6CED-4C2C-80B0-1CB6867F42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9A-4E2A-A928-6B3A7DC71BC6}"/>
                </c:ext>
              </c:extLst>
            </c:dLbl>
            <c:dLbl>
              <c:idx val="16"/>
              <c:layout>
                <c:manualLayout>
                  <c:x val="-3.4236729681257745E-2"/>
                  <c:y val="-5.50457511618387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B9D208-674A-4D89-9A82-65D16A5B93A1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239657631954348E-2"/>
                      <c:h val="5.500012039779430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B9A-4E2A-A928-6B3A7DC71BC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A2143822-160E-43A9-815E-1BD301207C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9A-4E2A-A928-6B3A7DC71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099127231064733E-2"/>
                  <c:y val="-0.383749428110477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2011'!$E$129:$E$146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2011'!$D$129:$D$146</c:f>
              <c:numCache>
                <c:formatCode>#,##0_ ;[Red]\-#,##0\ </c:formatCode>
                <c:ptCount val="18"/>
                <c:pt idx="0">
                  <c:v>-252.35846944938285</c:v>
                </c:pt>
                <c:pt idx="1">
                  <c:v>1497.8398900134719</c:v>
                </c:pt>
                <c:pt idx="2">
                  <c:v>-298.53460089761876</c:v>
                </c:pt>
                <c:pt idx="3">
                  <c:v>482.57608627363561</c:v>
                </c:pt>
                <c:pt idx="4">
                  <c:v>444.4361507113843</c:v>
                </c:pt>
                <c:pt idx="5">
                  <c:v>164.03926177609222</c:v>
                </c:pt>
                <c:pt idx="6">
                  <c:v>584.66346797048902</c:v>
                </c:pt>
                <c:pt idx="7">
                  <c:v>596.43197300207203</c:v>
                </c:pt>
                <c:pt idx="8">
                  <c:v>-112.84892818363076</c:v>
                </c:pt>
                <c:pt idx="9">
                  <c:v>162.49159895598928</c:v>
                </c:pt>
                <c:pt idx="10">
                  <c:v>138.59799149791084</c:v>
                </c:pt>
                <c:pt idx="11">
                  <c:v>73.912789785918747</c:v>
                </c:pt>
                <c:pt idx="12">
                  <c:v>-1081.5802084705899</c:v>
                </c:pt>
                <c:pt idx="13">
                  <c:v>548.692852350934</c:v>
                </c:pt>
                <c:pt idx="14">
                  <c:v>1018.1965088346315</c:v>
                </c:pt>
                <c:pt idx="15">
                  <c:v>450.83425952775883</c:v>
                </c:pt>
                <c:pt idx="16">
                  <c:v>740.80645350290536</c:v>
                </c:pt>
                <c:pt idx="17">
                  <c:v>549.08167312532203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DB9A-4E2A-A928-6B3A7DC71B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3600"/>
        <c:axId val="587279584"/>
      </c:scatterChart>
      <c:valAx>
        <c:axId val="587273600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9584"/>
        <c:crossesAt val="0"/>
        <c:crossBetween val="midCat"/>
      </c:valAx>
      <c:valAx>
        <c:axId val="5872795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ym typeface="Symbol" panose="05050102010706020507" pitchFamily="18" charset="2"/>
              </a:rPr>
              <a:t></a:t>
            </a:r>
            <a:r>
              <a:rPr lang="en-US"/>
              <a:t>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E2DA1DAE-910E-4AA2-B7BE-601F245A09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E33-4EA4-B174-501EF95FA4A5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05DB99BF-F204-47F0-8F17-9BC8487BF89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E33-4EA4-B174-501EF95FA4A5}"/>
                </c:ext>
              </c:extLst>
            </c:dLbl>
            <c:dLbl>
              <c:idx val="2"/>
              <c:layout>
                <c:manualLayout>
                  <c:x val="3.038427167113494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C9BF0663-6B33-4588-82D6-8B4D92A1E37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E33-4EA4-B174-501EF95FA4A5}"/>
                </c:ext>
              </c:extLst>
            </c:dLbl>
            <c:dLbl>
              <c:idx val="3"/>
              <c:layout>
                <c:manualLayout>
                  <c:x val="-1.429848078641657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36A4DD84-4BCB-41B9-93B9-7D3C260E9E6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E33-4EA4-B174-501EF95FA4A5}"/>
                </c:ext>
              </c:extLst>
            </c:dLbl>
            <c:dLbl>
              <c:idx val="4"/>
              <c:layout>
                <c:manualLayout>
                  <c:x val="-5.2620942489427495E-2"/>
                  <c:y val="-5.8082968461894209E-2"/>
                </c:manualLayout>
              </c:layout>
              <c:tx>
                <c:rich>
                  <a:bodyPr/>
                  <a:lstStyle/>
                  <a:p>
                    <a:fld id="{877E6E5E-11F0-421A-8721-95D7B0E8A4F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E33-4EA4-B174-501EF95FA4A5}"/>
                </c:ext>
              </c:extLst>
            </c:dLbl>
            <c:dLbl>
              <c:idx val="5"/>
              <c:layout>
                <c:manualLayout>
                  <c:x val="-6.2555853440571935E-2"/>
                  <c:y val="-2.4408848207475211E-2"/>
                </c:manualLayout>
              </c:layout>
              <c:tx>
                <c:rich>
                  <a:bodyPr/>
                  <a:lstStyle/>
                  <a:p>
                    <a:fld id="{020CF3D0-7A77-41B2-9C14-8E44CAB9CE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E33-4EA4-B174-501EF95FA4A5}"/>
                </c:ext>
              </c:extLst>
            </c:dLbl>
            <c:dLbl>
              <c:idx val="6"/>
              <c:layout>
                <c:manualLayout>
                  <c:x val="-2.1882445659440024E-2"/>
                  <c:y val="-6.1098998780758758E-2"/>
                </c:manualLayout>
              </c:layout>
              <c:tx>
                <c:rich>
                  <a:bodyPr/>
                  <a:lstStyle/>
                  <a:p>
                    <a:fld id="{A419E480-538C-4E0F-9039-A5DD424DC8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E33-4EA4-B174-501EF95FA4A5}"/>
                </c:ext>
              </c:extLst>
            </c:dLbl>
            <c:dLbl>
              <c:idx val="7"/>
              <c:layout>
                <c:manualLayout>
                  <c:x val="5.3619302949061663E-3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18C46437-D945-48E4-AAF6-C4762E0D105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E33-4EA4-B174-501EF95FA4A5}"/>
                </c:ext>
              </c:extLst>
            </c:dLbl>
            <c:dLbl>
              <c:idx val="8"/>
              <c:layout>
                <c:manualLayout>
                  <c:x val="4.8257372654155493E-2"/>
                  <c:y val="3.0511060259344014E-3"/>
                </c:manualLayout>
              </c:layout>
              <c:tx>
                <c:rich>
                  <a:bodyPr/>
                  <a:lstStyle/>
                  <a:p>
                    <a:fld id="{721D2DF3-8165-4798-921C-E13B924BE0C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E33-4EA4-B174-501EF95FA4A5}"/>
                </c:ext>
              </c:extLst>
            </c:dLbl>
            <c:dLbl>
              <c:idx val="9"/>
              <c:layout>
                <c:manualLayout>
                  <c:x val="2.6809651474530766E-2"/>
                  <c:y val="1.8306636155606296E-2"/>
                </c:manualLayout>
              </c:layout>
              <c:tx>
                <c:rich>
                  <a:bodyPr/>
                  <a:lstStyle/>
                  <a:p>
                    <a:fld id="{7E5159A2-DD0F-47D7-8073-AA87B24BECD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E33-4EA4-B174-501EF95FA4A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D16C27B-70F0-49C5-8F40-4246146A1FF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E33-4EA4-B174-501EF95FA4A5}"/>
                </c:ext>
              </c:extLst>
            </c:dLbl>
            <c:dLbl>
              <c:idx val="11"/>
              <c:layout>
                <c:manualLayout>
                  <c:x val="2.3203926818384586E-2"/>
                  <c:y val="2.4408848207475096E-2"/>
                </c:manualLayout>
              </c:layout>
              <c:tx>
                <c:rich>
                  <a:bodyPr/>
                  <a:lstStyle/>
                  <a:p>
                    <a:fld id="{116BAC9D-58EC-421B-9F6A-98BC8081296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E33-4EA4-B174-501EF95FA4A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0F595A1-2B6C-4508-AEA6-56E3B26F50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E33-4EA4-B174-501EF95FA4A5}"/>
                </c:ext>
              </c:extLst>
            </c:dLbl>
            <c:dLbl>
              <c:idx val="13"/>
              <c:layout>
                <c:manualLayout>
                  <c:x val="-4.4680359995215073E-2"/>
                  <c:y val="-6.4073226544622539E-2"/>
                </c:manualLayout>
              </c:layout>
              <c:tx>
                <c:rich>
                  <a:bodyPr/>
                  <a:lstStyle/>
                  <a:p>
                    <a:fld id="{1A53EEEA-037E-404B-8AAD-C5E1C493259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E33-4EA4-B174-501EF95FA4A5}"/>
                </c:ext>
              </c:extLst>
            </c:dLbl>
            <c:dLbl>
              <c:idx val="14"/>
              <c:layout>
                <c:manualLayout>
                  <c:x val="-6.0763758417597263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D9E9D74F-2B3B-41F5-B2E0-FE0C3D29AA9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E33-4EA4-B174-501EF95FA4A5}"/>
                </c:ext>
              </c:extLst>
            </c:dLbl>
            <c:dLbl>
              <c:idx val="15"/>
              <c:layout>
                <c:manualLayout>
                  <c:x val="3.395889186773892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93B8B4E6-BB6B-438F-8ACD-CC15517593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E33-4EA4-B174-501EF95FA4A5}"/>
                </c:ext>
              </c:extLst>
            </c:dLbl>
            <c:dLbl>
              <c:idx val="16"/>
              <c:layout>
                <c:manualLayout>
                  <c:x val="0"/>
                  <c:y val="4.8698775353309666E-2"/>
                </c:manualLayout>
              </c:layout>
              <c:tx>
                <c:rich>
                  <a:bodyPr/>
                  <a:lstStyle/>
                  <a:p>
                    <a:fld id="{A1D6C678-DB6A-4670-9A71-5F67CA05E54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E33-4EA4-B174-501EF95FA4A5}"/>
                </c:ext>
              </c:extLst>
            </c:dLbl>
            <c:dLbl>
              <c:idx val="17"/>
              <c:layout>
                <c:manualLayout>
                  <c:x val="-1.9660411081322611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22FE44C9-5B6C-4A7D-9EEE-2B121F38A4C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E33-4EA4-B174-501EF95FA4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239108022295335E-2"/>
                  <c:y val="0.3248437815465374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2011'!$E$129:$E$146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2011'!$F$129:$F$146</c:f>
              <c:numCache>
                <c:formatCode>#,##0_ ;[Red]\-#,##0\ </c:formatCode>
                <c:ptCount val="18"/>
                <c:pt idx="0">
                  <c:v>15777.274317905127</c:v>
                </c:pt>
                <c:pt idx="1">
                  <c:v>25666.666149184053</c:v>
                </c:pt>
                <c:pt idx="2">
                  <c:v>18498.429312235352</c:v>
                </c:pt>
                <c:pt idx="3">
                  <c:v>25537.152142121762</c:v>
                </c:pt>
                <c:pt idx="4">
                  <c:v>17907.599226720242</c:v>
                </c:pt>
                <c:pt idx="5">
                  <c:v>20761.77841854325</c:v>
                </c:pt>
                <c:pt idx="6">
                  <c:v>20475.445419534983</c:v>
                </c:pt>
                <c:pt idx="7">
                  <c:v>17816.396023937272</c:v>
                </c:pt>
                <c:pt idx="8">
                  <c:v>27484.327329390238</c:v>
                </c:pt>
                <c:pt idx="9">
                  <c:v>20192.478065987372</c:v>
                </c:pt>
                <c:pt idx="10">
                  <c:v>12888.224859217831</c:v>
                </c:pt>
                <c:pt idx="11">
                  <c:v>18705.756791104523</c:v>
                </c:pt>
                <c:pt idx="12">
                  <c:v>32450.992156288907</c:v>
                </c:pt>
                <c:pt idx="13">
                  <c:v>18924.71256826802</c:v>
                </c:pt>
                <c:pt idx="14">
                  <c:v>28803.091889026738</c:v>
                </c:pt>
                <c:pt idx="15">
                  <c:v>29230.261619761022</c:v>
                </c:pt>
                <c:pt idx="16">
                  <c:v>24958.889807601812</c:v>
                </c:pt>
                <c:pt idx="17">
                  <c:v>14047.039066651805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3E33-4EA4-B174-501EF95FA4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4688"/>
        <c:axId val="587275776"/>
      </c:scatterChart>
      <c:valAx>
        <c:axId val="587274688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5776"/>
        <c:crossesAt val="0"/>
        <c:crossBetween val="midCat"/>
      </c:valAx>
      <c:valAx>
        <c:axId val="58727577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i="0"/>
              <a:t>(</a:t>
            </a:r>
            <a:r>
              <a:rPr lang="es-ES" i="0">
                <a:sym typeface="Symbol" panose="05050102010706020507" pitchFamily="18" charset="2"/>
              </a:rPr>
              <a:t></a:t>
            </a:r>
            <a:r>
              <a:rPr lang="es-ES" i="0" baseline="30000">
                <a:sym typeface="Symbol" panose="05050102010706020507" pitchFamily="18" charset="2"/>
              </a:rPr>
              <a:t>w</a:t>
            </a:r>
            <a:r>
              <a:rPr lang="es-ES" i="0"/>
              <a:t>-AT)</a:t>
            </a:r>
            <a:r>
              <a:rPr lang="es-ES" i="0" baseline="30000"/>
              <a:t>h  </a:t>
            </a:r>
            <a:r>
              <a:rPr lang="es-ES" i="0"/>
              <a:t>- IGDP</a:t>
            </a:r>
            <a:r>
              <a:rPr lang="es-ES" i="0" baseline="30000"/>
              <a:t>h</a:t>
            </a:r>
            <a:r>
              <a:rPr lang="es-ES" i="0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3080601016171"/>
          <c:y val="0.10041296443449156"/>
          <c:w val="0.84146127953691952"/>
          <c:h val="0.8041587806111392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B69ED76C-4233-4A3A-B510-72402326F7C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A9A-46BF-8252-0F5765749FA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AA67CE8-C9CD-4652-9248-567D6ACB67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A9A-46BF-8252-0F5765749FA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67D563F-CA04-4244-B813-433F1925BE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A9A-46BF-8252-0F5765749FA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82E1EDC-FF0E-4096-890A-C14BE7C1F2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A9A-46BF-8252-0F5765749FA1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1CAC233-4F03-4162-9A4D-2FF77B4AAB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A9A-46BF-8252-0F5765749FA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B0B10FD3-4BC1-4043-8F39-210DCBC1DC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A9A-46BF-8252-0F5765749FA1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B2296B4-9F7F-40A3-8DA3-3CB92D0819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A9A-46BF-8252-0F5765749FA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E563EE3-5C35-4C94-8DFF-D02DC04186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A9A-46BF-8252-0F5765749FA1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586389D-4C62-426C-ACC3-9C7F646ED4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A9A-46BF-8252-0F5765749FA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2170B4DE-840D-4073-A055-9EF2E54D70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A9A-46BF-8252-0F5765749FA1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C9B17148-B825-4891-9F10-C9BACACA71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A9A-46BF-8252-0F5765749FA1}"/>
                </c:ext>
              </c:extLst>
            </c:dLbl>
            <c:dLbl>
              <c:idx val="11"/>
              <c:layout>
                <c:manualLayout>
                  <c:x val="-3.4682080924855564E-2"/>
                  <c:y val="3.6697247706421909E-2"/>
                </c:manualLayout>
              </c:layout>
              <c:tx>
                <c:rich>
                  <a:bodyPr/>
                  <a:lstStyle/>
                  <a:p>
                    <a:fld id="{46BCE445-9D23-4387-9096-FE5F3E4253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A9A-46BF-8252-0F5765749FA1}"/>
                </c:ext>
              </c:extLst>
            </c:dLbl>
            <c:dLbl>
              <c:idx val="12"/>
              <c:layout>
                <c:manualLayout>
                  <c:x val="-3.6138849262957677E-2"/>
                  <c:y val="-8.2568807339449657E-2"/>
                </c:manualLayout>
              </c:layout>
              <c:tx>
                <c:rich>
                  <a:bodyPr/>
                  <a:lstStyle/>
                  <a:p>
                    <a:fld id="{10841922-95D8-4140-B103-EC66D58152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A9A-46BF-8252-0F5765749FA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691F9F0C-1D2E-428B-8B8E-6DDFAE13EF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A9A-46BF-8252-0F5765749FA1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EFE044CE-7FB3-443D-968F-38F93F69E9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A9A-46BF-8252-0F5765749FA1}"/>
                </c:ext>
              </c:extLst>
            </c:dLbl>
            <c:dLbl>
              <c:idx val="15"/>
              <c:layout>
                <c:manualLayout>
                  <c:x val="2.3121387283236854E-2"/>
                  <c:y val="-3.0581039755351737E-2"/>
                </c:manualLayout>
              </c:layout>
              <c:tx>
                <c:rich>
                  <a:bodyPr/>
                  <a:lstStyle/>
                  <a:p>
                    <a:fld id="{50175425-A24A-4503-9C8E-9ADA53C52FD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A9A-46BF-8252-0F5765749FA1}"/>
                </c:ext>
              </c:extLst>
            </c:dLbl>
            <c:dLbl>
              <c:idx val="16"/>
              <c:layout>
                <c:manualLayout>
                  <c:x val="-5.7803468208093896E-3"/>
                  <c:y val="-3.0581039755351681E-2"/>
                </c:manualLayout>
              </c:layout>
              <c:tx>
                <c:rich>
                  <a:bodyPr/>
                  <a:lstStyle/>
                  <a:p>
                    <a:fld id="{419DE64F-85AE-4F20-A774-1CAFA7D01C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A9A-46BF-8252-0F5765749FA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5A0AA71C-F3B5-490B-AA90-17A4A0978F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A9A-46BF-8252-0F5765749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127941377270036E-2"/>
                  <c:y val="-0.334706349779672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2011'!$E$78:$E$95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2011'!$D$78:$D$95</c:f>
              <c:numCache>
                <c:formatCode>#,##0_ ;[Red]\-#,##0\ </c:formatCode>
                <c:ptCount val="18"/>
                <c:pt idx="0">
                  <c:v>95.153967910969371</c:v>
                </c:pt>
                <c:pt idx="1">
                  <c:v>1609.0843419751632</c:v>
                </c:pt>
                <c:pt idx="2">
                  <c:v>5.6900620970193039</c:v>
                </c:pt>
                <c:pt idx="3">
                  <c:v>330.51870906223047</c:v>
                </c:pt>
                <c:pt idx="4">
                  <c:v>754.45597150021422</c:v>
                </c:pt>
                <c:pt idx="5">
                  <c:v>467.74237945236274</c:v>
                </c:pt>
                <c:pt idx="6">
                  <c:v>955.64129389825075</c:v>
                </c:pt>
                <c:pt idx="7">
                  <c:v>1377.1052860521768</c:v>
                </c:pt>
                <c:pt idx="8">
                  <c:v>-386.31210840210395</c:v>
                </c:pt>
                <c:pt idx="9">
                  <c:v>350.83140385478691</c:v>
                </c:pt>
                <c:pt idx="10">
                  <c:v>821.35742465715884</c:v>
                </c:pt>
                <c:pt idx="11">
                  <c:v>320.04719088378579</c:v>
                </c:pt>
                <c:pt idx="12">
                  <c:v>-2070.9616691141214</c:v>
                </c:pt>
                <c:pt idx="13">
                  <c:v>805.028933482291</c:v>
                </c:pt>
                <c:pt idx="14">
                  <c:v>737.52484303762265</c:v>
                </c:pt>
                <c:pt idx="15">
                  <c:v>25.84001662816754</c:v>
                </c:pt>
                <c:pt idx="16">
                  <c:v>753.7421561966031</c:v>
                </c:pt>
                <c:pt idx="17">
                  <c:v>1361.3695394003907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9A9A-46BF-8252-0F5765749F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34784"/>
        <c:axId val="782428800"/>
      </c:scatterChart>
      <c:valAx>
        <c:axId val="782434784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8800"/>
        <c:crossesAt val="0"/>
        <c:crossBetween val="midCat"/>
      </c:valAx>
      <c:valAx>
        <c:axId val="7824288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Symbol" panose="05050102010706020507" pitchFamily="18" charset="2"/>
              </a:rPr>
              <a:t>j</a:t>
            </a:r>
            <a:r>
              <a:rPr lang="en-US" sz="1400" baseline="30000">
                <a:latin typeface="+mn-lt"/>
              </a:rPr>
              <a:t>w</a:t>
            </a:r>
            <a:r>
              <a:rPr lang="en-US" sz="1400">
                <a:latin typeface="+mn-lt"/>
              </a:rPr>
              <a:t>GDP</a:t>
            </a:r>
            <a:r>
              <a:rPr lang="en-US" sz="1400" baseline="30000">
                <a:latin typeface="+mn-lt"/>
              </a:rPr>
              <a:t>h  </a:t>
            </a:r>
            <a:r>
              <a:rPr lang="en-US" sz="1400">
                <a:latin typeface="+mn-lt"/>
              </a:rPr>
              <a:t>- IGDP</a:t>
            </a:r>
            <a:r>
              <a:rPr lang="en-US" sz="1400" baseline="30000">
                <a:latin typeface="+mn-lt"/>
              </a:rPr>
              <a:t>h</a:t>
            </a:r>
            <a:r>
              <a:rPr lang="en-US" sz="1400">
                <a:latin typeface="+mn-lt"/>
              </a:rPr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22183F92-04D4-43E1-8038-199E81DCA1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E10-45C0-AE96-A73439AAFBEF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161BA68C-89F7-49F9-962C-69734D51964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E10-45C0-AE96-A73439AAFBE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BAEFEE0-41FD-46C2-8413-3325B5EA16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10-45C0-AE96-A73439AAFBEF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95DE7AFF-0BFE-4391-B6CC-B947D27E49B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E10-45C0-AE96-A73439AAFBEF}"/>
                </c:ext>
              </c:extLst>
            </c:dLbl>
            <c:dLbl>
              <c:idx val="4"/>
              <c:layout>
                <c:manualLayout>
                  <c:x val="-5.5770112069324668E-2"/>
                  <c:y val="-5.5031862435959804E-2"/>
                </c:manualLayout>
              </c:layout>
              <c:tx>
                <c:rich>
                  <a:bodyPr/>
                  <a:lstStyle/>
                  <a:p>
                    <a:fld id="{9973C347-94F2-4770-B040-2643F1DF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E10-45C0-AE96-A73439AAFBEF}"/>
                </c:ext>
              </c:extLst>
            </c:dLbl>
            <c:dLbl>
              <c:idx val="5"/>
              <c:layout>
                <c:manualLayout>
                  <c:x val="2.2927689594356197E-2"/>
                  <c:y val="2.4408848207475211E-2"/>
                </c:manualLayout>
              </c:layout>
              <c:tx>
                <c:rich>
                  <a:bodyPr/>
                  <a:lstStyle/>
                  <a:p>
                    <a:fld id="{5B306FC2-483A-4EF9-9B53-B5E6A4CFAF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E10-45C0-AE96-A73439AAFBEF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72F0527A-BD4C-4EE5-90E7-73E8E98BEB2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E10-45C0-AE96-A73439AAFBEF}"/>
                </c:ext>
              </c:extLst>
            </c:dLbl>
            <c:dLbl>
              <c:idx val="7"/>
              <c:layout>
                <c:manualLayout>
                  <c:x val="-7.5837742504409167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C7C25FB0-4358-43A0-80A8-FB7D3F2C7D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E10-45C0-AE96-A73439AAFBE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C133ED5-513E-46B5-A761-012632C00E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E10-45C0-AE96-A73439AAFBE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83AA83C-AEE6-4867-8B17-075EC1B3C1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E10-45C0-AE96-A73439AAFBE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1634045F-FD59-4BF1-A67C-95EB11E7BA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E10-45C0-AE96-A73439AAFBEF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202E1859-4158-48CC-A175-709FA0325F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E10-45C0-AE96-A73439AAFBEF}"/>
                </c:ext>
              </c:extLst>
            </c:dLbl>
            <c:dLbl>
              <c:idx val="12"/>
              <c:layout>
                <c:manualLayout>
                  <c:x val="-2.8218694885361682E-2"/>
                  <c:y val="7.9328756674294426E-2"/>
                </c:manualLayout>
              </c:layout>
              <c:tx>
                <c:rich>
                  <a:bodyPr/>
                  <a:lstStyle/>
                  <a:p>
                    <a:fld id="{68F86922-0958-4213-BEF1-E10B6E9D1B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E10-45C0-AE96-A73439AAFBEF}"/>
                </c:ext>
              </c:extLst>
            </c:dLbl>
            <c:dLbl>
              <c:idx val="13"/>
              <c:layout>
                <c:manualLayout>
                  <c:x val="-3.4858387799564274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0C973BC2-3CED-493B-A819-EDEAF579A28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E10-45C0-AE96-A73439AAFBEF}"/>
                </c:ext>
              </c:extLst>
            </c:dLbl>
            <c:dLbl>
              <c:idx val="14"/>
              <c:layout>
                <c:manualLayout>
                  <c:x val="-3.1372549019607843E-2"/>
                  <c:y val="-4.8817696414950422E-2"/>
                </c:manualLayout>
              </c:layout>
              <c:tx>
                <c:rich>
                  <a:bodyPr/>
                  <a:lstStyle/>
                  <a:p>
                    <a:fld id="{3870A7DE-2E94-42E2-85E6-0C44A900850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E10-45C0-AE96-A73439AAFBEF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BDB6F94E-1DC4-47E1-9F90-87867C968A3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E10-45C0-AE96-A73439AAFBEF}"/>
                </c:ext>
              </c:extLst>
            </c:dLbl>
            <c:dLbl>
              <c:idx val="16"/>
              <c:layout>
                <c:manualLayout>
                  <c:x val="-6.3492063492063558E-2"/>
                  <c:y val="-1.2323345165378355E-2"/>
                </c:manualLayout>
              </c:layout>
              <c:tx>
                <c:rich>
                  <a:bodyPr/>
                  <a:lstStyle/>
                  <a:p>
                    <a:fld id="{6DAAA687-5E77-4CAF-A087-B6345BC7C07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E10-45C0-AE96-A73439AAFBEF}"/>
                </c:ext>
              </c:extLst>
            </c:dLbl>
            <c:dLbl>
              <c:idx val="17"/>
              <c:layout>
                <c:manualLayout>
                  <c:x val="-2.2927689594356229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650AB18D-BECD-48AE-AEBF-C096C1ECD7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E10-45C0-AE96-A73439AAF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526364759960561E-2"/>
                  <c:y val="0.36053382343225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E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2011'!$E$78:$E$95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2011'!$F$78:$F$95</c:f>
              <c:numCache>
                <c:formatCode>#,##0_ ;[Red]\-#,##0\ </c:formatCode>
                <c:ptCount val="18"/>
                <c:pt idx="0">
                  <c:v>16124.786755265481</c:v>
                </c:pt>
                <c:pt idx="1">
                  <c:v>25777.910601145748</c:v>
                </c:pt>
                <c:pt idx="2">
                  <c:v>18802.65397522999</c:v>
                </c:pt>
                <c:pt idx="3">
                  <c:v>25385.094764910355</c:v>
                </c:pt>
                <c:pt idx="4">
                  <c:v>18217.619047509073</c:v>
                </c:pt>
                <c:pt idx="5">
                  <c:v>21065.481536219522</c:v>
                </c:pt>
                <c:pt idx="6">
                  <c:v>20846.423245462745</c:v>
                </c:pt>
                <c:pt idx="7">
                  <c:v>18597.069336987377</c:v>
                </c:pt>
                <c:pt idx="8">
                  <c:v>27210.864149171768</c:v>
                </c:pt>
                <c:pt idx="9">
                  <c:v>20380.817870886174</c:v>
                </c:pt>
                <c:pt idx="10">
                  <c:v>13570.984292377079</c:v>
                </c:pt>
                <c:pt idx="11">
                  <c:v>18951.891192202391</c:v>
                </c:pt>
                <c:pt idx="12">
                  <c:v>31461.61069564537</c:v>
                </c:pt>
                <c:pt idx="13">
                  <c:v>19181.048649399378</c:v>
                </c:pt>
                <c:pt idx="14">
                  <c:v>28522.420223229736</c:v>
                </c:pt>
                <c:pt idx="15">
                  <c:v>28805.26737686143</c:v>
                </c:pt>
                <c:pt idx="16">
                  <c:v>24971.825510295508</c:v>
                </c:pt>
                <c:pt idx="17">
                  <c:v>14859.326932926871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0E10-45C0-AE96-A73439AAFB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7408"/>
        <c:axId val="587273056"/>
      </c:scatterChart>
      <c:valAx>
        <c:axId val="587277408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E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3056"/>
        <c:crossesAt val="0"/>
        <c:crossBetween val="midCat"/>
      </c:valAx>
      <c:valAx>
        <c:axId val="58727305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E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-(AT-Sp)</a:t>
            </a:r>
            <a:r>
              <a:rPr lang="en-US" i="0" baseline="30000"/>
              <a:t>h</a:t>
            </a:r>
            <a:r>
              <a:rPr lang="en-US" i="0"/>
              <a:t>-IGDP</a:t>
            </a:r>
            <a:r>
              <a:rPr lang="en-US" i="0" baseline="30000"/>
              <a:t>h</a:t>
            </a:r>
            <a:r>
              <a:rPr lang="en-US" i="0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031758155765"/>
          <c:y val="0.1134250764525994"/>
          <c:w val="0.84247879856672692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58381502890173E-2"/>
                  <c:y val="-2.7522935779816571E-2"/>
                </c:manualLayout>
              </c:layout>
              <c:tx>
                <c:rich>
                  <a:bodyPr/>
                  <a:lstStyle/>
                  <a:p>
                    <a:fld id="{64934DD9-C18F-4BD9-9325-24EA637C46E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412-4D63-9C7B-2C58C38AE11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2729ED1-7DBA-4A92-A46A-E1490AC8CA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412-4D63-9C7B-2C58C38AE112}"/>
                </c:ext>
              </c:extLst>
            </c:dLbl>
            <c:dLbl>
              <c:idx val="2"/>
              <c:layout>
                <c:manualLayout>
                  <c:x val="-2.1194605009633983E-2"/>
                  <c:y val="-5.1987767584097913E-2"/>
                </c:manualLayout>
              </c:layout>
              <c:tx>
                <c:rich>
                  <a:bodyPr/>
                  <a:lstStyle/>
                  <a:p>
                    <a:fld id="{9E63C887-FD3E-4D61-BC90-B9FF43ABFDB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412-4D63-9C7B-2C58C38AE11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49650FA-EEB1-4217-920C-6CC9979FB55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412-4D63-9C7B-2C58C38AE112}"/>
                </c:ext>
              </c:extLst>
            </c:dLbl>
            <c:dLbl>
              <c:idx val="4"/>
              <c:layout>
                <c:manualLayout>
                  <c:x val="-4.7551117451260172E-2"/>
                  <c:y val="-5.5045871559633086E-2"/>
                </c:manualLayout>
              </c:layout>
              <c:tx>
                <c:rich>
                  <a:bodyPr/>
                  <a:lstStyle/>
                  <a:p>
                    <a:fld id="{92B93279-2EC3-4DED-9C74-19509D08935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412-4D63-9C7B-2C58C38AE112}"/>
                </c:ext>
              </c:extLst>
            </c:dLbl>
            <c:dLbl>
              <c:idx val="5"/>
              <c:layout>
                <c:manualLayout>
                  <c:x val="0"/>
                  <c:y val="3.0581039755351681E-2"/>
                </c:manualLayout>
              </c:layout>
              <c:tx>
                <c:rich>
                  <a:bodyPr/>
                  <a:lstStyle/>
                  <a:p>
                    <a:fld id="{AB421D11-849F-4C05-A09A-41CE420C84D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412-4D63-9C7B-2C58C38AE11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D9201D2-5C82-4A58-A157-06CA46913E0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412-4D63-9C7B-2C58C38AE11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0E270417-1532-4CD2-814B-CC4911F704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412-4D63-9C7B-2C58C38AE11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16361E6-069C-4CC6-AF6E-A123C58C6B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412-4D63-9C7B-2C58C38AE112}"/>
                </c:ext>
              </c:extLst>
            </c:dLbl>
            <c:dLbl>
              <c:idx val="9"/>
              <c:layout>
                <c:manualLayout>
                  <c:x val="-5.0096339113680222E-2"/>
                  <c:y val="5.5045871559632913E-2"/>
                </c:manualLayout>
              </c:layout>
              <c:tx>
                <c:rich>
                  <a:bodyPr/>
                  <a:lstStyle/>
                  <a:p>
                    <a:fld id="{2FEF186E-879E-4011-A744-E6DD65A6CBF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412-4D63-9C7B-2C58C38AE112}"/>
                </c:ext>
              </c:extLst>
            </c:dLbl>
            <c:dLbl>
              <c:idx val="10"/>
              <c:layout>
                <c:manualLayout>
                  <c:x val="-9.5102234902520212E-3"/>
                  <c:y val="6.1162079510703363E-2"/>
                </c:manualLayout>
              </c:layout>
              <c:tx>
                <c:rich>
                  <a:bodyPr/>
                  <a:lstStyle/>
                  <a:p>
                    <a:fld id="{66ECAFCF-F508-4D45-9263-BC1B894B5EA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412-4D63-9C7B-2C58C38AE112}"/>
                </c:ext>
              </c:extLst>
            </c:dLbl>
            <c:dLbl>
              <c:idx val="11"/>
              <c:layout>
                <c:manualLayout>
                  <c:x val="-5.515929624346172E-2"/>
                  <c:y val="-5.6064591888528414E-17"/>
                </c:manualLayout>
              </c:layout>
              <c:tx>
                <c:rich>
                  <a:bodyPr/>
                  <a:lstStyle/>
                  <a:p>
                    <a:fld id="{5E396AA2-CA49-4816-8363-84DB50C21B2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412-4D63-9C7B-2C58C38AE11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CD83025-B951-4951-A158-9D144B5C440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412-4D63-9C7B-2C58C38AE11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A56B0A2-6967-4C46-9849-C2E3D34C3B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412-4D63-9C7B-2C58C38AE112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028D329C-4635-4296-8434-198535CB75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412-4D63-9C7B-2C58C38AE112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F80D790D-4A75-4289-B543-BF7C01F0BC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412-4D63-9C7B-2C58C38AE112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B6935A26-BEBC-48D2-BC65-A19FAE30B1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412-4D63-9C7B-2C58C38AE112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423CB65-B34F-401D-BA83-1EAF148C68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412-4D63-9C7B-2C58C38AE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097587377848955E-2"/>
                  <c:y val="0.477971778757013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2011'!$F$28:$F$45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2011'!$E$28:$E$45</c:f>
              <c:numCache>
                <c:formatCode>#,##0_ ;[Red]\-#,##0\ </c:formatCode>
                <c:ptCount val="18"/>
                <c:pt idx="0">
                  <c:v>881.79510857442199</c:v>
                </c:pt>
                <c:pt idx="1">
                  <c:v>467.32926015924255</c:v>
                </c:pt>
                <c:pt idx="2">
                  <c:v>1554.3826296042146</c:v>
                </c:pt>
                <c:pt idx="3">
                  <c:v>-1342.1401658794248</c:v>
                </c:pt>
                <c:pt idx="4">
                  <c:v>1941.3175847475341</c:v>
                </c:pt>
                <c:pt idx="5">
                  <c:v>341.0096982213808</c:v>
                </c:pt>
                <c:pt idx="6">
                  <c:v>1554.9766273278124</c:v>
                </c:pt>
                <c:pt idx="7">
                  <c:v>972.28667625732874</c:v>
                </c:pt>
                <c:pt idx="8">
                  <c:v>-1129.9049857144707</c:v>
                </c:pt>
                <c:pt idx="9">
                  <c:v>-388.63219663404936</c:v>
                </c:pt>
                <c:pt idx="10">
                  <c:v>2709.9884435146569</c:v>
                </c:pt>
                <c:pt idx="11">
                  <c:v>1169.979714634931</c:v>
                </c:pt>
                <c:pt idx="12">
                  <c:v>-2601.630114266884</c:v>
                </c:pt>
                <c:pt idx="13">
                  <c:v>115.95843013592604</c:v>
                </c:pt>
                <c:pt idx="14">
                  <c:v>50.344302261439722</c:v>
                </c:pt>
                <c:pt idx="15">
                  <c:v>716.96191387281488</c:v>
                </c:pt>
                <c:pt idx="16">
                  <c:v>39.037032716914652</c:v>
                </c:pt>
                <c:pt idx="17">
                  <c:v>4174.2189771000039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F412-4D63-9C7B-2C58C38AE1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1968"/>
        <c:axId val="587277952"/>
      </c:scatterChart>
      <c:valAx>
        <c:axId val="58727196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IGDPpc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7952"/>
        <c:crossesAt val="0"/>
        <c:crossBetween val="midCat"/>
      </c:valAx>
      <c:valAx>
        <c:axId val="58727795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SpGDP</a:t>
            </a:r>
            <a:r>
              <a:rPr lang="en-US" i="0" baseline="30000"/>
              <a:t>h</a:t>
            </a:r>
            <a:r>
              <a:rPr lang="en-US" i="0"/>
              <a:t> - IGDP</a:t>
            </a:r>
            <a:r>
              <a:rPr lang="en-US" i="0" baseline="30000"/>
              <a:t>h</a:t>
            </a:r>
            <a:r>
              <a:rPr lang="en-US" i="0"/>
              <a:t> 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AA0DDD27-05A1-49FD-B074-97445450BC8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784-47B4-9981-493B4AAF05B5}"/>
                </c:ext>
              </c:extLst>
            </c:dLbl>
            <c:dLbl>
              <c:idx val="1"/>
              <c:layout>
                <c:manualLayout>
                  <c:x val="-8.790182234972567E-2"/>
                  <c:y val="-4.2813504147221924E-2"/>
                </c:manualLayout>
              </c:layout>
              <c:tx>
                <c:rich>
                  <a:bodyPr/>
                  <a:lstStyle/>
                  <a:p>
                    <a:fld id="{F5314826-3EBD-4C72-804C-55E7F092D47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784-47B4-9981-493B4AAF05B5}"/>
                </c:ext>
              </c:extLst>
            </c:dLbl>
            <c:dLbl>
              <c:idx val="2"/>
              <c:layout>
                <c:manualLayout>
                  <c:x val="-3.445305770887166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09E847DE-2F78-4EBD-A164-E2B8D91F7A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784-47B4-9981-493B4AAF05B5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84EB8770-68B3-4428-A040-3D2738784C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784-47B4-9981-493B4AAF05B5}"/>
                </c:ext>
              </c:extLst>
            </c:dLbl>
            <c:dLbl>
              <c:idx val="4"/>
              <c:layout>
                <c:manualLayout>
                  <c:x val="-4.9863883293658061E-2"/>
                  <c:y val="-4.8929650384091063E-2"/>
                </c:manualLayout>
              </c:layout>
              <c:tx>
                <c:rich>
                  <a:bodyPr/>
                  <a:lstStyle/>
                  <a:p>
                    <a:fld id="{89272A86-D9A9-4FA8-8F61-7FEB1B84ABC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784-47B4-9981-493B4AAF05B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DFA4F71-4B2E-4475-B619-6FF3954466E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784-47B4-9981-493B4AAF05B5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E863B945-22B5-4D17-999C-35BC341777A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784-47B4-9981-493B4AAF05B5}"/>
                </c:ext>
              </c:extLst>
            </c:dLbl>
            <c:dLbl>
              <c:idx val="7"/>
              <c:layout>
                <c:manualLayout>
                  <c:x val="-5.1679586563307496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72C3FE6A-F889-42DF-8C17-0B97297A0E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784-47B4-9981-493B4AAF05B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4265A1A-C616-4BD7-BA0F-7B547F2666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784-47B4-9981-493B4AAF05B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A96383F5-087F-4A0F-B05E-645F834A64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784-47B4-9981-493B4AAF05B5}"/>
                </c:ext>
              </c:extLst>
            </c:dLbl>
            <c:dLbl>
              <c:idx val="10"/>
              <c:layout>
                <c:manualLayout>
                  <c:x val="5.1679586563307496E-3"/>
                  <c:y val="3.05110602593439E-2"/>
                </c:manualLayout>
              </c:layout>
              <c:tx>
                <c:rich>
                  <a:bodyPr/>
                  <a:lstStyle/>
                  <a:p>
                    <a:fld id="{6830000F-7B75-44C9-9D9F-9ACF73DAFF1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784-47B4-9981-493B4AAF05B5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B21F5538-FC56-488F-8955-17CDA2D44D6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784-47B4-9981-493B4AAF05B5}"/>
                </c:ext>
              </c:extLst>
            </c:dLbl>
            <c:dLbl>
              <c:idx val="12"/>
              <c:layout>
                <c:manualLayout>
                  <c:x val="-2.5839793281653874E-2"/>
                  <c:y val="7.6277650648360007E-2"/>
                </c:manualLayout>
              </c:layout>
              <c:tx>
                <c:rich>
                  <a:bodyPr/>
                  <a:lstStyle/>
                  <a:p>
                    <a:fld id="{B58A512D-3D08-46C7-BD39-A22655544A0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784-47B4-9981-493B4AAF05B5}"/>
                </c:ext>
              </c:extLst>
            </c:dLbl>
            <c:dLbl>
              <c:idx val="13"/>
              <c:layout>
                <c:manualLayout>
                  <c:x val="4.7626604813933143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AF6FA6F7-FB3C-4C71-B233-CED8912F039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784-47B4-9981-493B4AAF05B5}"/>
                </c:ext>
              </c:extLst>
            </c:dLbl>
            <c:dLbl>
              <c:idx val="14"/>
              <c:layout>
                <c:manualLayout>
                  <c:x val="-5.2044327792359291E-2"/>
                  <c:y val="-3.9664378337147213E-2"/>
                </c:manualLayout>
              </c:layout>
              <c:tx>
                <c:rich>
                  <a:bodyPr/>
                  <a:lstStyle/>
                  <a:p>
                    <a:fld id="{ACC40D56-6F06-4BC5-8889-9F252C9DA04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784-47B4-9981-493B4AAF05B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658CE240-89DB-4F62-AB47-6AB8EE763C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784-47B4-9981-493B4AAF05B5}"/>
                </c:ext>
              </c:extLst>
            </c:dLbl>
            <c:dLbl>
              <c:idx val="16"/>
              <c:layout>
                <c:manualLayout>
                  <c:x val="-1.5503875968992248E-2"/>
                  <c:y val="-7.0294359658132036E-2"/>
                </c:manualLayout>
              </c:layout>
              <c:tx>
                <c:rich>
                  <a:bodyPr/>
                  <a:lstStyle/>
                  <a:p>
                    <a:fld id="{3B63DDB0-2901-4C7B-807B-32E09E6C237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784-47B4-9981-493B4AAF05B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F10825CE-E664-4B13-9747-65D947444C6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784-47B4-9981-493B4AAF0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1545258413378953E-3"/>
                  <c:y val="0.416112962996330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2011'!$F$28:$F$45</c:f>
              <c:numCache>
                <c:formatCode>#,##0_ ;[Red]\-#,##0\ </c:formatCode>
                <c:ptCount val="18"/>
                <c:pt idx="0">
                  <c:v>16029.632787354512</c:v>
                </c:pt>
                <c:pt idx="1">
                  <c:v>24168.826259170582</c:v>
                </c:pt>
                <c:pt idx="2">
                  <c:v>18796.963913132968</c:v>
                </c:pt>
                <c:pt idx="3">
                  <c:v>25054.576055848131</c:v>
                </c:pt>
                <c:pt idx="4">
                  <c:v>17463.163076008859</c:v>
                </c:pt>
                <c:pt idx="5">
                  <c:v>20597.739156767158</c:v>
                </c:pt>
                <c:pt idx="6">
                  <c:v>19890.781951564495</c:v>
                </c:pt>
                <c:pt idx="7">
                  <c:v>17219.964050935203</c:v>
                </c:pt>
                <c:pt idx="8">
                  <c:v>27597.176257573872</c:v>
                </c:pt>
                <c:pt idx="9">
                  <c:v>20029.986467031384</c:v>
                </c:pt>
                <c:pt idx="10">
                  <c:v>12749.62686771992</c:v>
                </c:pt>
                <c:pt idx="11">
                  <c:v>18631.844001318605</c:v>
                </c:pt>
                <c:pt idx="12">
                  <c:v>33532.572364759493</c:v>
                </c:pt>
                <c:pt idx="13">
                  <c:v>18376.019715917086</c:v>
                </c:pt>
                <c:pt idx="14">
                  <c:v>27784.895380192109</c:v>
                </c:pt>
                <c:pt idx="15">
                  <c:v>28779.427360233265</c:v>
                </c:pt>
                <c:pt idx="16">
                  <c:v>24218.083354098904</c:v>
                </c:pt>
                <c:pt idx="17">
                  <c:v>13497.957393526482</c:v>
                </c:pt>
              </c:numCache>
            </c:numRef>
          </c:xVal>
          <c:yVal>
            <c:numRef>
              <c:f>'Graphics 2011'!$G$28:$G$45</c:f>
              <c:numCache>
                <c:formatCode>#,##0_ ;[Red]\-#,##0\ </c:formatCode>
                <c:ptCount val="18"/>
                <c:pt idx="0">
                  <c:v>16911.427895928933</c:v>
                </c:pt>
                <c:pt idx="1">
                  <c:v>24636.155519329826</c:v>
                </c:pt>
                <c:pt idx="2">
                  <c:v>20351.346542737181</c:v>
                </c:pt>
                <c:pt idx="3">
                  <c:v>23712.435889968703</c:v>
                </c:pt>
                <c:pt idx="4">
                  <c:v>19404.480660756391</c:v>
                </c:pt>
                <c:pt idx="5">
                  <c:v>20938.748854988535</c:v>
                </c:pt>
                <c:pt idx="6">
                  <c:v>21445.75857889231</c:v>
                </c:pt>
                <c:pt idx="7">
                  <c:v>18192.250727192531</c:v>
                </c:pt>
                <c:pt idx="8">
                  <c:v>26467.271271859401</c:v>
                </c:pt>
                <c:pt idx="9">
                  <c:v>19641.354270397333</c:v>
                </c:pt>
                <c:pt idx="10">
                  <c:v>15459.615311234576</c:v>
                </c:pt>
                <c:pt idx="11">
                  <c:v>19801.823715953538</c:v>
                </c:pt>
                <c:pt idx="12">
                  <c:v>30930.942250492608</c:v>
                </c:pt>
                <c:pt idx="13">
                  <c:v>18491.97814605301</c:v>
                </c:pt>
                <c:pt idx="14">
                  <c:v>27835.23968245355</c:v>
                </c:pt>
                <c:pt idx="15">
                  <c:v>29496.389274106081</c:v>
                </c:pt>
                <c:pt idx="16">
                  <c:v>24257.120386815823</c:v>
                </c:pt>
                <c:pt idx="17">
                  <c:v>17672.176370626486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A784-47B4-9981-493B4AAF05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3360"/>
        <c:axId val="782425536"/>
      </c:scatterChart>
      <c:valAx>
        <c:axId val="782423360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i="1"/>
                  <a:t>IGDP</a:t>
                </a:r>
                <a:r>
                  <a:rPr lang="en-US" sz="1400" i="1" baseline="30000"/>
                  <a:t>h</a:t>
                </a:r>
                <a:endParaRPr lang="en-US" sz="1400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5536"/>
        <c:crossesAt val="0"/>
        <c:crossBetween val="midCat"/>
      </c:valAx>
      <c:valAx>
        <c:axId val="78242553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400" i="1"/>
                  <a:t>SpGD</a:t>
                </a:r>
                <a:r>
                  <a:rPr lang="es-ES" sz="1400" i="1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ym typeface="Symbol" panose="05050102010706020507" pitchFamily="18" charset="2"/>
              </a:rPr>
              <a:t></a:t>
            </a:r>
            <a:r>
              <a:rPr lang="en-US"/>
              <a:t>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55F0662-FC7D-4D07-9B23-9B9C1820226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F61-4CE5-B76C-47FB5A789C25}"/>
                </c:ext>
              </c:extLst>
            </c:dLbl>
            <c:dLbl>
              <c:idx val="1"/>
              <c:layout>
                <c:manualLayout>
                  <c:x val="-6.2062062062062065E-2"/>
                  <c:y val="-4.2813455657492352E-2"/>
                </c:manualLayout>
              </c:layout>
              <c:tx>
                <c:rich>
                  <a:bodyPr/>
                  <a:lstStyle/>
                  <a:p>
                    <a:fld id="{A90E2902-265B-49C6-A604-E0772B7373C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F61-4CE5-B76C-47FB5A789C25}"/>
                </c:ext>
              </c:extLst>
            </c:dLbl>
            <c:dLbl>
              <c:idx val="2"/>
              <c:layout>
                <c:manualLayout>
                  <c:x val="3.038427167113494E-2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9C0621E9-24F2-4609-AFB5-830D2B30D12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F61-4CE5-B76C-47FB5A789C25}"/>
                </c:ext>
              </c:extLst>
            </c:dLbl>
            <c:dLbl>
              <c:idx val="3"/>
              <c:layout>
                <c:manualLayout>
                  <c:x val="-1.429848078641657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CA2B3A3F-6315-4400-9679-C1280044C27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F61-4CE5-B76C-47FB5A789C25}"/>
                </c:ext>
              </c:extLst>
            </c:dLbl>
            <c:dLbl>
              <c:idx val="4"/>
              <c:layout>
                <c:manualLayout>
                  <c:x val="-5.2620942489427495E-2"/>
                  <c:y val="-5.8082968461894209E-2"/>
                </c:manualLayout>
              </c:layout>
              <c:tx>
                <c:rich>
                  <a:bodyPr/>
                  <a:lstStyle/>
                  <a:p>
                    <a:fld id="{2B14AB80-F49F-4F60-A7D0-347C1F2DB5B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F61-4CE5-B76C-47FB5A789C25}"/>
                </c:ext>
              </c:extLst>
            </c:dLbl>
            <c:dLbl>
              <c:idx val="5"/>
              <c:layout>
                <c:manualLayout>
                  <c:x val="-6.2555853440571935E-2"/>
                  <c:y val="-2.4408848207475211E-2"/>
                </c:manualLayout>
              </c:layout>
              <c:tx>
                <c:rich>
                  <a:bodyPr/>
                  <a:lstStyle/>
                  <a:p>
                    <a:fld id="{1A44FAC4-8345-4A62-BB0F-8692D52BE7B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F61-4CE5-B76C-47FB5A789C25}"/>
                </c:ext>
              </c:extLst>
            </c:dLbl>
            <c:dLbl>
              <c:idx val="6"/>
              <c:layout>
                <c:manualLayout>
                  <c:x val="-2.1882445659440024E-2"/>
                  <c:y val="-6.1098998780758758E-2"/>
                </c:manualLayout>
              </c:layout>
              <c:tx>
                <c:rich>
                  <a:bodyPr/>
                  <a:lstStyle/>
                  <a:p>
                    <a:fld id="{C9796276-6665-4CE2-AB4C-619073D7BC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F61-4CE5-B76C-47FB5A789C25}"/>
                </c:ext>
              </c:extLst>
            </c:dLbl>
            <c:dLbl>
              <c:idx val="7"/>
              <c:layout>
                <c:manualLayout>
                  <c:x val="5.3619302949061663E-3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67B42F94-14DD-4B29-BC21-6EB4307528D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F61-4CE5-B76C-47FB5A789C25}"/>
                </c:ext>
              </c:extLst>
            </c:dLbl>
            <c:dLbl>
              <c:idx val="8"/>
              <c:layout>
                <c:manualLayout>
                  <c:x val="4.8257372654155493E-2"/>
                  <c:y val="3.0511060259344014E-3"/>
                </c:manualLayout>
              </c:layout>
              <c:tx>
                <c:rich>
                  <a:bodyPr/>
                  <a:lstStyle/>
                  <a:p>
                    <a:fld id="{1618AA39-4A8B-48C2-8068-384EEEB421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F61-4CE5-B76C-47FB5A789C25}"/>
                </c:ext>
              </c:extLst>
            </c:dLbl>
            <c:dLbl>
              <c:idx val="9"/>
              <c:layout>
                <c:manualLayout>
                  <c:x val="2.6809651474530766E-2"/>
                  <c:y val="1.8306636155606296E-2"/>
                </c:manualLayout>
              </c:layout>
              <c:tx>
                <c:rich>
                  <a:bodyPr/>
                  <a:lstStyle/>
                  <a:p>
                    <a:fld id="{1B4B81E5-BE3D-40F3-BBEE-E57E3485A49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F61-4CE5-B76C-47FB5A789C2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A56D515-9115-4904-A57C-BF89CA8173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D85-47AF-8912-66C8771EB7E1}"/>
                </c:ext>
              </c:extLst>
            </c:dLbl>
            <c:dLbl>
              <c:idx val="11"/>
              <c:layout>
                <c:manualLayout>
                  <c:x val="2.3203926818384586E-2"/>
                  <c:y val="2.4408848207475096E-2"/>
                </c:manualLayout>
              </c:layout>
              <c:tx>
                <c:rich>
                  <a:bodyPr/>
                  <a:lstStyle/>
                  <a:p>
                    <a:fld id="{9D365598-CF60-4C3B-97D5-157AC3CAD14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F61-4CE5-B76C-47FB5A789C2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CD08DBC4-1732-4235-A10B-39DCAF7355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D85-47AF-8912-66C8771EB7E1}"/>
                </c:ext>
              </c:extLst>
            </c:dLbl>
            <c:dLbl>
              <c:idx val="13"/>
              <c:layout>
                <c:manualLayout>
                  <c:x val="-4.4680359995215073E-2"/>
                  <c:y val="-6.4073226544622539E-2"/>
                </c:manualLayout>
              </c:layout>
              <c:tx>
                <c:rich>
                  <a:bodyPr/>
                  <a:lstStyle/>
                  <a:p>
                    <a:fld id="{DF086299-FFD2-4AE0-B741-EF0C1128BFB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F61-4CE5-B76C-47FB5A789C25}"/>
                </c:ext>
              </c:extLst>
            </c:dLbl>
            <c:dLbl>
              <c:idx val="14"/>
              <c:layout>
                <c:manualLayout>
                  <c:x val="-6.0763758417597263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9ABC0549-E571-4CE2-A0B9-34DF4B54778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F61-4CE5-B76C-47FB5A789C25}"/>
                </c:ext>
              </c:extLst>
            </c:dLbl>
            <c:dLbl>
              <c:idx val="15"/>
              <c:layout>
                <c:manualLayout>
                  <c:x val="3.395889186773892E-2"/>
                  <c:y val="-7.3226544622425629E-2"/>
                </c:manualLayout>
              </c:layout>
              <c:tx>
                <c:rich>
                  <a:bodyPr/>
                  <a:lstStyle/>
                  <a:p>
                    <a:fld id="{6FCD72C9-6262-4AA5-976C-C2500128581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F61-4CE5-B76C-47FB5A789C25}"/>
                </c:ext>
              </c:extLst>
            </c:dLbl>
            <c:dLbl>
              <c:idx val="16"/>
              <c:layout>
                <c:manualLayout>
                  <c:x val="0"/>
                  <c:y val="4.8698775353309666E-2"/>
                </c:manualLayout>
              </c:layout>
              <c:tx>
                <c:rich>
                  <a:bodyPr/>
                  <a:lstStyle/>
                  <a:p>
                    <a:fld id="{E11C1B52-C3C9-4C74-89D2-AA6D6365CB6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F61-4CE5-B76C-47FB5A789C25}"/>
                </c:ext>
              </c:extLst>
            </c:dLbl>
            <c:dLbl>
              <c:idx val="17"/>
              <c:layout>
                <c:manualLayout>
                  <c:x val="-1.9660411081322611E-2"/>
                  <c:y val="-5.7971014492753624E-2"/>
                </c:manualLayout>
              </c:layout>
              <c:tx>
                <c:rich>
                  <a:bodyPr/>
                  <a:lstStyle/>
                  <a:p>
                    <a:fld id="{81499294-8B4D-485F-B945-FFFCE718B35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F61-4CE5-B76C-47FB5A789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239108022295335E-2"/>
                  <c:y val="0.3248437815465374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2014'!$E$129:$E$146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2014'!$F$129:$F$146</c:f>
              <c:numCache>
                <c:formatCode>#,##0_ ;[Red]\-#,##0\ </c:formatCode>
                <c:ptCount val="18"/>
                <c:pt idx="0">
                  <c:v>15363.707981806521</c:v>
                </c:pt>
                <c:pt idx="1">
                  <c:v>25711.390303908294</c:v>
                </c:pt>
                <c:pt idx="2">
                  <c:v>17591.588948324232</c:v>
                </c:pt>
                <c:pt idx="3">
                  <c:v>25722.839343026841</c:v>
                </c:pt>
                <c:pt idx="4">
                  <c:v>17214.494902642477</c:v>
                </c:pt>
                <c:pt idx="5">
                  <c:v>19749.897591309713</c:v>
                </c:pt>
                <c:pt idx="6">
                  <c:v>19737.681348969734</c:v>
                </c:pt>
                <c:pt idx="7">
                  <c:v>17091.298336766878</c:v>
                </c:pt>
                <c:pt idx="8">
                  <c:v>27400.750989060056</c:v>
                </c:pt>
                <c:pt idx="9">
                  <c:v>20169.225908302207</c:v>
                </c:pt>
                <c:pt idx="10">
                  <c:v>12881.595953197353</c:v>
                </c:pt>
                <c:pt idx="11">
                  <c:v>18367.325964524854</c:v>
                </c:pt>
                <c:pt idx="12">
                  <c:v>32041.100055004099</c:v>
                </c:pt>
                <c:pt idx="13">
                  <c:v>18645.461332207196</c:v>
                </c:pt>
                <c:pt idx="14">
                  <c:v>28362.818350034613</c:v>
                </c:pt>
                <c:pt idx="15">
                  <c:v>28205.979678154774</c:v>
                </c:pt>
                <c:pt idx="16">
                  <c:v>24384.5014751938</c:v>
                </c:pt>
                <c:pt idx="17">
                  <c:v>13237.55547674262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BF61-4CE5-B76C-47FB5A789C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4688"/>
        <c:axId val="587275776"/>
      </c:scatterChart>
      <c:valAx>
        <c:axId val="587274688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5776"/>
        <c:crossesAt val="0"/>
        <c:crossBetween val="midCat"/>
      </c:valAx>
      <c:valAx>
        <c:axId val="58727577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EgGDP</a:t>
            </a:r>
            <a:r>
              <a:rPr lang="en-US" baseline="30000"/>
              <a:t>h</a:t>
            </a:r>
            <a:r>
              <a:rPr lang="en-US"/>
              <a:t> - IGDP</a:t>
            </a:r>
            <a:r>
              <a:rPr lang="en-US" baseline="30000"/>
              <a:t>h</a:t>
            </a:r>
            <a:r>
              <a:rPr lang="en-US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99202305594154"/>
          <c:y val="0.12842105263157894"/>
          <c:w val="0.83123887945379371"/>
          <c:h val="0.7513552796747088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686274509803984E-2"/>
                  <c:y val="4.8817696414950422E-2"/>
                </c:manualLayout>
              </c:layout>
              <c:tx>
                <c:rich>
                  <a:bodyPr/>
                  <a:lstStyle/>
                  <a:p>
                    <a:fld id="{5F922313-95C5-4D1C-A4E3-08FEA30154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636-4679-B3CE-B816ED18C138}"/>
                </c:ext>
              </c:extLst>
            </c:dLbl>
            <c:dLbl>
              <c:idx val="1"/>
              <c:layout>
                <c:manualLayout>
                  <c:x val="6.7209654348761964E-3"/>
                  <c:y val="6.3975206760482226E-2"/>
                </c:manualLayout>
              </c:layout>
              <c:tx>
                <c:rich>
                  <a:bodyPr/>
                  <a:lstStyle/>
                  <a:p>
                    <a:fld id="{564C4EAA-DB17-4B04-BB51-DA625B9EB79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636-4679-B3CE-B816ED18C138}"/>
                </c:ext>
              </c:extLst>
            </c:dLbl>
            <c:dLbl>
              <c:idx val="2"/>
              <c:layout>
                <c:manualLayout>
                  <c:x val="-2.120692688212901E-2"/>
                  <c:y val="6.7124332570556722E-2"/>
                </c:manualLayout>
              </c:layout>
              <c:tx>
                <c:rich>
                  <a:bodyPr/>
                  <a:lstStyle/>
                  <a:p>
                    <a:fld id="{1104D558-0AA0-40E5-B8E4-279C0E66ECD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636-4679-B3CE-B816ED18C138}"/>
                </c:ext>
              </c:extLst>
            </c:dLbl>
            <c:dLbl>
              <c:idx val="3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62BDD177-25B6-4895-AC32-2D927E68451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636-4679-B3CE-B816ED18C138}"/>
                </c:ext>
              </c:extLst>
            </c:dLbl>
            <c:dLbl>
              <c:idx val="4"/>
              <c:layout>
                <c:manualLayout>
                  <c:x val="-4.0518742127743416E-2"/>
                  <c:y val="-7.02875126879163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9F3308-318F-4A46-996B-BD12C0331801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410934744268076E-2"/>
                      <c:h val="4.266983789497708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636-4679-B3CE-B816ED18C138}"/>
                </c:ext>
              </c:extLst>
            </c:dLbl>
            <c:dLbl>
              <c:idx val="5"/>
              <c:layout>
                <c:manualLayout>
                  <c:x val="-1.6085790884718499E-2"/>
                  <c:y val="5.4919908466819219E-2"/>
                </c:manualLayout>
              </c:layout>
              <c:tx>
                <c:rich>
                  <a:bodyPr/>
                  <a:lstStyle/>
                  <a:p>
                    <a:fld id="{CD82CF76-0C0D-4C81-8F5C-6E15E7B0DE9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636-4679-B3CE-B816ED18C138}"/>
                </c:ext>
              </c:extLst>
            </c:dLbl>
            <c:dLbl>
              <c:idx val="6"/>
              <c:layout>
                <c:manualLayout>
                  <c:x val="2.4682189525236958E-2"/>
                  <c:y val="1.2127545841666816E-2"/>
                </c:manualLayout>
              </c:layout>
              <c:tx>
                <c:rich>
                  <a:bodyPr/>
                  <a:lstStyle/>
                  <a:p>
                    <a:fld id="{02C9691C-6E33-4845-8DCA-1429D0CB6C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636-4679-B3CE-B816ED18C138}"/>
                </c:ext>
              </c:extLst>
            </c:dLbl>
            <c:dLbl>
              <c:idx val="7"/>
              <c:layout>
                <c:manualLayout>
                  <c:x val="-7.9648730235798271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115E679D-198C-4001-8DCE-20A79037FEB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636-4679-B3CE-B816ED18C138}"/>
                </c:ext>
              </c:extLst>
            </c:dLbl>
            <c:dLbl>
              <c:idx val="8"/>
              <c:layout>
                <c:manualLayout>
                  <c:x val="-3.7533512064343161E-2"/>
                  <c:y val="6.7124332570556833E-2"/>
                </c:manualLayout>
              </c:layout>
              <c:tx>
                <c:rich>
                  <a:bodyPr/>
                  <a:lstStyle/>
                  <a:p>
                    <a:fld id="{196A9794-7F03-4AAD-8D6B-B6797E3D1A2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636-4679-B3CE-B816ED18C138}"/>
                </c:ext>
              </c:extLst>
            </c:dLbl>
            <c:dLbl>
              <c:idx val="9"/>
              <c:layout>
                <c:manualLayout>
                  <c:x val="0"/>
                  <c:y val="-6.4073226544622428E-2"/>
                </c:manualLayout>
              </c:layout>
              <c:tx>
                <c:rich>
                  <a:bodyPr/>
                  <a:lstStyle/>
                  <a:p>
                    <a:fld id="{FAAA136E-A31B-4C20-A008-77DF9C65FEF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636-4679-B3CE-B816ED18C138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CD95EA60-77BD-49BA-A54E-612233C7C7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231-46FE-9EB4-B3B230E8631D}"/>
                </c:ext>
              </c:extLst>
            </c:dLbl>
            <c:dLbl>
              <c:idx val="11"/>
              <c:layout>
                <c:manualLayout>
                  <c:x val="8.7821663042789884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87055C17-3B8F-45B6-9E44-0503B8AC7F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636-4679-B3CE-B816ED18C138}"/>
                </c:ext>
              </c:extLst>
            </c:dLbl>
            <c:dLbl>
              <c:idx val="12"/>
              <c:layout>
                <c:manualLayout>
                  <c:x val="-4.7619047619047616E-2"/>
                  <c:y val="-7.0175438596491238E-2"/>
                </c:manualLayout>
              </c:layout>
              <c:tx>
                <c:rich>
                  <a:bodyPr/>
                  <a:lstStyle/>
                  <a:p>
                    <a:fld id="{9C3C247D-6F53-47DC-A648-43AA4DDEBCD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636-4679-B3CE-B816ED18C138}"/>
                </c:ext>
              </c:extLst>
            </c:dLbl>
            <c:dLbl>
              <c:idx val="13"/>
              <c:layout>
                <c:manualLayout>
                  <c:x val="-2.0915032679738627E-2"/>
                  <c:y val="-5.1868802440884876E-2"/>
                </c:manualLayout>
              </c:layout>
              <c:tx>
                <c:rich>
                  <a:bodyPr/>
                  <a:lstStyle/>
                  <a:p>
                    <a:fld id="{484C1C8B-E321-465F-A4C6-DD2772EA204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636-4679-B3CE-B816ED18C138}"/>
                </c:ext>
              </c:extLst>
            </c:dLbl>
            <c:dLbl>
              <c:idx val="14"/>
              <c:layout>
                <c:manualLayout>
                  <c:x val="-3.4858387799564274E-2"/>
                  <c:y val="-4.2715484363081618E-2"/>
                </c:manualLayout>
              </c:layout>
              <c:tx>
                <c:rich>
                  <a:bodyPr/>
                  <a:lstStyle/>
                  <a:p>
                    <a:fld id="{8C4E5A7A-3EB6-416D-82E1-31CDF60A1AF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636-4679-B3CE-B816ED18C138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DFFC8C3B-D997-4BDC-960B-CFA74CE5CD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231-46FE-9EB4-B3B230E8631D}"/>
                </c:ext>
              </c:extLst>
            </c:dLbl>
            <c:dLbl>
              <c:idx val="16"/>
              <c:layout>
                <c:manualLayout>
                  <c:x val="-8.0568540043605655E-2"/>
                  <c:y val="-2.4527769269116016E-2"/>
                </c:manualLayout>
              </c:layout>
              <c:tx>
                <c:rich>
                  <a:bodyPr/>
                  <a:lstStyle/>
                  <a:p>
                    <a:fld id="{F567BFF1-E9B1-4ADE-A590-A1D7F4ED02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636-4679-B3CE-B816ED18C138}"/>
                </c:ext>
              </c:extLst>
            </c:dLbl>
            <c:dLbl>
              <c:idx val="17"/>
              <c:layout>
                <c:manualLayout>
                  <c:x val="-3.1372549019607843E-2"/>
                  <c:y val="-6.1022120518688022E-2"/>
                </c:manualLayout>
              </c:layout>
              <c:tx>
                <c:rich>
                  <a:bodyPr/>
                  <a:lstStyle/>
                  <a:p>
                    <a:fld id="{C3503A03-D53E-401D-B0F4-EAE0D64BB53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636-4679-B3CE-B816ED18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7744170867530452E-2"/>
                  <c:y val="0.4055225019069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2014'!$E$180:$E$197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2014'!$F$180:$F$197</c:f>
              <c:numCache>
                <c:formatCode>#,##0_ ;[Red]\-#,##0\ </c:formatCode>
                <c:ptCount val="18"/>
                <c:pt idx="0">
                  <c:v>17238.064685466248</c:v>
                </c:pt>
                <c:pt idx="1">
                  <c:v>23599.134320928933</c:v>
                </c:pt>
                <c:pt idx="2">
                  <c:v>17332.632474359198</c:v>
                </c:pt>
                <c:pt idx="3">
                  <c:v>24515.414516158151</c:v>
                </c:pt>
                <c:pt idx="4">
                  <c:v>19080.712724302462</c:v>
                </c:pt>
                <c:pt idx="5">
                  <c:v>19285.663697755022</c:v>
                </c:pt>
                <c:pt idx="6">
                  <c:v>19507.991535058642</c:v>
                </c:pt>
                <c:pt idx="7">
                  <c:v>17845.774477604249</c:v>
                </c:pt>
                <c:pt idx="8">
                  <c:v>26182.683345340713</c:v>
                </c:pt>
                <c:pt idx="9">
                  <c:v>20628.887449177695</c:v>
                </c:pt>
                <c:pt idx="10">
                  <c:v>14571.37224294463</c:v>
                </c:pt>
                <c:pt idx="11">
                  <c:v>18964.3769092982</c:v>
                </c:pt>
                <c:pt idx="12">
                  <c:v>30774.394157830273</c:v>
                </c:pt>
                <c:pt idx="13">
                  <c:v>19411.797026441764</c:v>
                </c:pt>
                <c:pt idx="14">
                  <c:v>26763.292519997751</c:v>
                </c:pt>
                <c:pt idx="15">
                  <c:v>26082.645615698642</c:v>
                </c:pt>
                <c:pt idx="16">
                  <c:v>23685.129907853854</c:v>
                </c:pt>
                <c:pt idx="17">
                  <c:v>15091.45908877275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6636-4679-B3CE-B816ED18C1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7276864"/>
        <c:axId val="586065040"/>
      </c:scatterChart>
      <c:valAx>
        <c:axId val="587276864"/>
        <c:scaling>
          <c:orientation val="minMax"/>
          <c:max val="34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5040"/>
        <c:crossesAt val="0"/>
        <c:crossBetween val="midCat"/>
      </c:valAx>
      <c:valAx>
        <c:axId val="58606504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SpGDP</a:t>
            </a:r>
            <a:r>
              <a:rPr lang="en-US" i="0" baseline="30000"/>
              <a:t>h</a:t>
            </a:r>
            <a:r>
              <a:rPr lang="en-US" i="0"/>
              <a:t> - IGDP</a:t>
            </a:r>
            <a:r>
              <a:rPr lang="en-US" i="0" baseline="30000"/>
              <a:t>h</a:t>
            </a:r>
            <a:r>
              <a:rPr lang="en-US" i="0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C925458C-2BDA-4BA6-A36A-E4D906755A4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F21-4804-8B6C-A27BDC02B380}"/>
                </c:ext>
              </c:extLst>
            </c:dLbl>
            <c:dLbl>
              <c:idx val="1"/>
              <c:layout>
                <c:manualLayout>
                  <c:x val="-8.790182234972567E-2"/>
                  <c:y val="-4.2813504147221924E-2"/>
                </c:manualLayout>
              </c:layout>
              <c:tx>
                <c:rich>
                  <a:bodyPr/>
                  <a:lstStyle/>
                  <a:p>
                    <a:fld id="{2E1DAD88-322A-4180-9D07-1C68ED25AD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F21-4804-8B6C-A27BDC02B380}"/>
                </c:ext>
              </c:extLst>
            </c:dLbl>
            <c:dLbl>
              <c:idx val="2"/>
              <c:layout>
                <c:manualLayout>
                  <c:x val="-3.4453057708871665E-2"/>
                  <c:y val="-5.4919908466819281E-2"/>
                </c:manualLayout>
              </c:layout>
              <c:tx>
                <c:rich>
                  <a:bodyPr/>
                  <a:lstStyle/>
                  <a:p>
                    <a:fld id="{CB828845-2929-4619-8CBA-39209521A1E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F21-4804-8B6C-A27BDC02B380}"/>
                </c:ext>
              </c:extLst>
            </c:dLbl>
            <c:dLbl>
              <c:idx val="3"/>
              <c:layout>
                <c:manualLayout>
                  <c:x val="1.3943355119825708E-2"/>
                  <c:y val="1.525553012967195E-2"/>
                </c:manualLayout>
              </c:layout>
              <c:tx>
                <c:rich>
                  <a:bodyPr/>
                  <a:lstStyle/>
                  <a:p>
                    <a:fld id="{9FE02828-99A5-4FF3-98A2-C7CC947F58F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F21-4804-8B6C-A27BDC02B380}"/>
                </c:ext>
              </c:extLst>
            </c:dLbl>
            <c:dLbl>
              <c:idx val="4"/>
              <c:layout>
                <c:manualLayout>
                  <c:x val="-4.9863883293658061E-2"/>
                  <c:y val="-4.8929650384091063E-2"/>
                </c:manualLayout>
              </c:layout>
              <c:tx>
                <c:rich>
                  <a:bodyPr/>
                  <a:lstStyle/>
                  <a:p>
                    <a:fld id="{D90A76BE-56AD-420F-B8C8-B69DBA66F5E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F21-4804-8B6C-A27BDC02B38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7BFCA74-B054-4578-B4EE-560ABD5C03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CE6-4FCF-B8AD-8B47EC0F27BE}"/>
                </c:ext>
              </c:extLst>
            </c:dLbl>
            <c:dLbl>
              <c:idx val="6"/>
              <c:layout>
                <c:manualLayout>
                  <c:x val="-5.4054054054054126E-2"/>
                  <c:y val="-3.3639143730886903E-2"/>
                </c:manualLayout>
              </c:layout>
              <c:tx>
                <c:rich>
                  <a:bodyPr/>
                  <a:lstStyle/>
                  <a:p>
                    <a:fld id="{DCBEEAC2-8A8E-4A4D-8668-0D3464C0CB2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F21-4804-8B6C-A27BDC02B380}"/>
                </c:ext>
              </c:extLst>
            </c:dLbl>
            <c:dLbl>
              <c:idx val="7"/>
              <c:layout>
                <c:manualLayout>
                  <c:x val="-5.1679586563307496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A7AB115C-0460-4CB6-8BB2-13EA8E649ED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F21-4804-8B6C-A27BDC02B380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80EE073F-AEAB-4619-A015-874CBF4F3E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CE6-4FCF-B8AD-8B47EC0F27B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D74367E-17A2-46D7-8084-7272D6506B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CE6-4FCF-B8AD-8B47EC0F27BE}"/>
                </c:ext>
              </c:extLst>
            </c:dLbl>
            <c:dLbl>
              <c:idx val="10"/>
              <c:layout>
                <c:manualLayout>
                  <c:x val="5.1679586563307496E-3"/>
                  <c:y val="3.05110602593439E-2"/>
                </c:manualLayout>
              </c:layout>
              <c:tx>
                <c:rich>
                  <a:bodyPr/>
                  <a:lstStyle/>
                  <a:p>
                    <a:fld id="{E9C7FF0B-7252-4D4E-9D67-DFEF84BBBFB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F21-4804-8B6C-A27BDC02B380}"/>
                </c:ext>
              </c:extLst>
            </c:dLbl>
            <c:dLbl>
              <c:idx val="11"/>
              <c:layout>
                <c:manualLayout>
                  <c:x val="-1.045751633986928E-2"/>
                  <c:y val="3.3562166285278416E-2"/>
                </c:manualLayout>
              </c:layout>
              <c:tx>
                <c:rich>
                  <a:bodyPr/>
                  <a:lstStyle/>
                  <a:p>
                    <a:fld id="{6FDF9284-725B-41D5-8300-08951A0A757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F21-4804-8B6C-A27BDC02B380}"/>
                </c:ext>
              </c:extLst>
            </c:dLbl>
            <c:dLbl>
              <c:idx val="12"/>
              <c:layout>
                <c:manualLayout>
                  <c:x val="-2.5839793281653874E-2"/>
                  <c:y val="7.6277650648360007E-2"/>
                </c:manualLayout>
              </c:layout>
              <c:tx>
                <c:rich>
                  <a:bodyPr/>
                  <a:lstStyle/>
                  <a:p>
                    <a:fld id="{F5D2D266-2D60-45B5-A5FB-218F4F54ABC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F21-4804-8B6C-A27BDC02B380}"/>
                </c:ext>
              </c:extLst>
            </c:dLbl>
            <c:dLbl>
              <c:idx val="13"/>
              <c:layout>
                <c:manualLayout>
                  <c:x val="4.7626604813933143E-3"/>
                  <c:y val="3.6613272311212815E-2"/>
                </c:manualLayout>
              </c:layout>
              <c:tx>
                <c:rich>
                  <a:bodyPr/>
                  <a:lstStyle/>
                  <a:p>
                    <a:fld id="{95E53AF9-D50D-429A-8D5A-5B0B59D1369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F21-4804-8B6C-A27BDC02B380}"/>
                </c:ext>
              </c:extLst>
            </c:dLbl>
            <c:dLbl>
              <c:idx val="14"/>
              <c:layout>
                <c:manualLayout>
                  <c:x val="-5.2044327792359291E-2"/>
                  <c:y val="-3.9664378337147213E-2"/>
                </c:manualLayout>
              </c:layout>
              <c:tx>
                <c:rich>
                  <a:bodyPr/>
                  <a:lstStyle/>
                  <a:p>
                    <a:fld id="{3850D674-BE9C-41A7-A2DB-33E08D84DEA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F21-4804-8B6C-A27BDC02B380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A6DA801-B844-4CD6-B2BE-C585669C48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CE6-4FCF-B8AD-8B47EC0F27BE}"/>
                </c:ext>
              </c:extLst>
            </c:dLbl>
            <c:dLbl>
              <c:idx val="16"/>
              <c:layout>
                <c:manualLayout>
                  <c:x val="-1.5503875968992248E-2"/>
                  <c:y val="-7.0294359658132036E-2"/>
                </c:manualLayout>
              </c:layout>
              <c:tx>
                <c:rich>
                  <a:bodyPr/>
                  <a:lstStyle/>
                  <a:p>
                    <a:fld id="{F3947BF3-7E73-47D6-AF87-72F7691AE08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F21-4804-8B6C-A27BDC02B380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71D54DC-143B-4D01-8B57-28234A4F3F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CE6-4FCF-B8AD-8B47EC0F2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1545258413378953E-3"/>
                  <c:y val="0.416112962996330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2014'!$F$28:$F$45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2014'!$G$28:$G$45</c:f>
              <c:numCache>
                <c:formatCode>#,##0_ ;[Red]\-#,##0\ </c:formatCode>
                <c:ptCount val="18"/>
                <c:pt idx="0">
                  <c:v>16515.759251797797</c:v>
                </c:pt>
                <c:pt idx="1">
                  <c:v>24791.05165272778</c:v>
                </c:pt>
                <c:pt idx="2">
                  <c:v>19477.066876017376</c:v>
                </c:pt>
                <c:pt idx="3">
                  <c:v>23808.799438038903</c:v>
                </c:pt>
                <c:pt idx="4">
                  <c:v>18915.381499829022</c:v>
                </c:pt>
                <c:pt idx="5">
                  <c:v>20354.415861580066</c:v>
                </c:pt>
                <c:pt idx="6">
                  <c:v>20909.750700634715</c:v>
                </c:pt>
                <c:pt idx="7">
                  <c:v>17268.707494700884</c:v>
                </c:pt>
                <c:pt idx="8">
                  <c:v>26202.901887210395</c:v>
                </c:pt>
                <c:pt idx="9">
                  <c:v>19493.265482156101</c:v>
                </c:pt>
                <c:pt idx="10">
                  <c:v>15201.424317148263</c:v>
                </c:pt>
                <c:pt idx="11">
                  <c:v>19670.976464825246</c:v>
                </c:pt>
                <c:pt idx="12">
                  <c:v>30334.451377347978</c:v>
                </c:pt>
                <c:pt idx="13">
                  <c:v>18118.731912480926</c:v>
                </c:pt>
                <c:pt idx="14">
                  <c:v>27859.57660715716</c:v>
                </c:pt>
                <c:pt idx="15">
                  <c:v>29217.106735387239</c:v>
                </c:pt>
                <c:pt idx="16">
                  <c:v>24028.50902188792</c:v>
                </c:pt>
                <c:pt idx="17">
                  <c:v>17393.024209081905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EF21-4804-8B6C-A27BDC02B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3360"/>
        <c:axId val="782425536"/>
      </c:scatterChart>
      <c:valAx>
        <c:axId val="782423360"/>
        <c:scaling>
          <c:orientation val="minMax"/>
          <c:max val="35000"/>
          <c:min val="12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i="1"/>
                  <a:t>IGDP</a:t>
                </a:r>
                <a:r>
                  <a:rPr lang="en-US" sz="1400" i="1" baseline="30000"/>
                  <a:t>h</a:t>
                </a:r>
                <a:endParaRPr lang="en-US" sz="1400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5536"/>
        <c:crossesAt val="0"/>
        <c:crossBetween val="midCat"/>
      </c:valAx>
      <c:valAx>
        <c:axId val="78242553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400" i="1"/>
                  <a:t>SpGD</a:t>
                </a:r>
                <a:r>
                  <a:rPr lang="es-ES" sz="1400" i="1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i="0"/>
              <a:t>(</a:t>
            </a:r>
            <a:r>
              <a:rPr lang="es-ES" i="0">
                <a:sym typeface="Symbol" panose="05050102010706020507" pitchFamily="18" charset="2"/>
              </a:rPr>
              <a:t></a:t>
            </a:r>
            <a:r>
              <a:rPr lang="es-ES" i="0" baseline="30000">
                <a:sym typeface="Symbol" panose="05050102010706020507" pitchFamily="18" charset="2"/>
              </a:rPr>
              <a:t>w</a:t>
            </a:r>
            <a:r>
              <a:rPr lang="es-ES" i="0"/>
              <a:t>-AT)</a:t>
            </a:r>
            <a:r>
              <a:rPr lang="es-ES" i="0" baseline="30000"/>
              <a:t>h  </a:t>
            </a:r>
            <a:r>
              <a:rPr lang="es-ES" i="0"/>
              <a:t>- IGDP</a:t>
            </a:r>
            <a:r>
              <a:rPr lang="es-ES" i="0" baseline="30000"/>
              <a:t>h</a:t>
            </a:r>
            <a:r>
              <a:rPr lang="es-ES" i="0"/>
              <a:t>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3080601016171"/>
          <c:y val="0.10041296443449156"/>
          <c:w val="0.84146127953691952"/>
          <c:h val="0.8041587806111392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92D8D243-2610-491D-B40F-A576BBBFF9B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FAF-41F4-B1E2-D86870CC3BE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EFDCEAA-397A-40FB-8194-449F20349E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0F1-4BBF-832E-4BF38F52BF0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733A983-A1A4-45B0-AA9B-B1E9A379D8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0F1-4BBF-832E-4BF38F52BF0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DF37AE1-55A0-4A6B-9126-24B89A3F6B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0F1-4BBF-832E-4BF38F52BF0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A2AE7DC-0B0B-4BD8-B25D-164AF0E885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0F1-4BBF-832E-4BF38F52BF0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E40241F-225C-41C2-9E5C-138769C212F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0F1-4BBF-832E-4BF38F52BF0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FB6DD5B-8974-49E5-A67C-F4E4869878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0F1-4BBF-832E-4BF38F52BF0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1D16227E-7FDA-4DBA-A0F6-A8D3B18147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0F1-4BBF-832E-4BF38F52BF0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0B3C31A-01FD-4927-8700-C9B274DFB8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0F1-4BBF-832E-4BF38F52BF0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26A99CA-B592-440C-AEC4-7993A70D45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0F1-4BBF-832E-4BF38F52BF0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2C250821-0F8D-44A9-89B7-6611927940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0F1-4BBF-832E-4BF38F52BF05}"/>
                </c:ext>
              </c:extLst>
            </c:dLbl>
            <c:dLbl>
              <c:idx val="11"/>
              <c:layout>
                <c:manualLayout>
                  <c:x val="-3.4682080924855564E-2"/>
                  <c:y val="3.6697247706421909E-2"/>
                </c:manualLayout>
              </c:layout>
              <c:tx>
                <c:rich>
                  <a:bodyPr/>
                  <a:lstStyle/>
                  <a:p>
                    <a:fld id="{855BA658-AFAD-4E36-B6B6-F44435B0EF6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FAF-41F4-B1E2-D86870CC3BEE}"/>
                </c:ext>
              </c:extLst>
            </c:dLbl>
            <c:dLbl>
              <c:idx val="12"/>
              <c:layout>
                <c:manualLayout>
                  <c:x val="-3.6138849262957677E-2"/>
                  <c:y val="-8.2568807339449657E-2"/>
                </c:manualLayout>
              </c:layout>
              <c:tx>
                <c:rich>
                  <a:bodyPr/>
                  <a:lstStyle/>
                  <a:p>
                    <a:fld id="{4A779D81-FCE8-474C-A3BF-370FA9D61DD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FAF-41F4-B1E2-D86870CC3BE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EC8F9AB8-FA90-4C3C-809C-D1DD835697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0F1-4BBF-832E-4BF38F52BF05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3EC08238-FF6F-4159-8C6D-B967779189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0F1-4BBF-832E-4BF38F52BF05}"/>
                </c:ext>
              </c:extLst>
            </c:dLbl>
            <c:dLbl>
              <c:idx val="15"/>
              <c:layout>
                <c:manualLayout>
                  <c:x val="2.3121387283236854E-2"/>
                  <c:y val="-3.0581039755351737E-2"/>
                </c:manualLayout>
              </c:layout>
              <c:tx>
                <c:rich>
                  <a:bodyPr/>
                  <a:lstStyle/>
                  <a:p>
                    <a:fld id="{513C7FF9-5CF3-4D04-99EF-D03BB30AC4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FAF-41F4-B1E2-D86870CC3BEE}"/>
                </c:ext>
              </c:extLst>
            </c:dLbl>
            <c:dLbl>
              <c:idx val="16"/>
              <c:layout>
                <c:manualLayout>
                  <c:x val="-5.7803468208093896E-3"/>
                  <c:y val="-3.0581039755351681E-2"/>
                </c:manualLayout>
              </c:layout>
              <c:tx>
                <c:rich>
                  <a:bodyPr/>
                  <a:lstStyle/>
                  <a:p>
                    <a:fld id="{4649BCAE-60DA-4196-A0C8-0D55435E5B9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FAF-41F4-B1E2-D86870CC3BE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96DDE7A2-D73F-4B96-BC1B-768168D30F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0F1-4BBF-832E-4BF38F52B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127941377270036E-2"/>
                  <c:y val="-0.334706349779672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2014'!$E$78:$E$95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2014'!$D$78:$D$95</c:f>
              <c:numCache>
                <c:formatCode>#,##0_ ;[Red]\-#,##0\ </c:formatCode>
                <c:ptCount val="18"/>
                <c:pt idx="0">
                  <c:v>79.494115436345467</c:v>
                </c:pt>
                <c:pt idx="1">
                  <c:v>1675.3930743322455</c:v>
                </c:pt>
                <c:pt idx="2">
                  <c:v>524.44895614718712</c:v>
                </c:pt>
                <c:pt idx="3">
                  <c:v>458.37878440543727</c:v>
                </c:pt>
                <c:pt idx="4">
                  <c:v>697.62736202401595</c:v>
                </c:pt>
                <c:pt idx="5">
                  <c:v>635.76269896574524</c:v>
                </c:pt>
                <c:pt idx="6">
                  <c:v>890.38427953933035</c:v>
                </c:pt>
                <c:pt idx="7">
                  <c:v>1382.279060432091</c:v>
                </c:pt>
                <c:pt idx="8">
                  <c:v>-358.19498325560943</c:v>
                </c:pt>
                <c:pt idx="9">
                  <c:v>535.34712718222909</c:v>
                </c:pt>
                <c:pt idx="10">
                  <c:v>957.35399785379332</c:v>
                </c:pt>
                <c:pt idx="11">
                  <c:v>283.27422760915988</c:v>
                </c:pt>
                <c:pt idx="12">
                  <c:v>-2321.4487555582227</c:v>
                </c:pt>
                <c:pt idx="13">
                  <c:v>794.54509994505213</c:v>
                </c:pt>
                <c:pt idx="14">
                  <c:v>387.64773311229698</c:v>
                </c:pt>
                <c:pt idx="15">
                  <c:v>206.69603642109141</c:v>
                </c:pt>
                <c:pt idx="16">
                  <c:v>528.11538917972257</c:v>
                </c:pt>
                <c:pt idx="17">
                  <c:v>1582.3600397759401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5FAF-41F4-B1E2-D86870CC3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34784"/>
        <c:axId val="782428800"/>
      </c:scatterChart>
      <c:valAx>
        <c:axId val="782434784"/>
        <c:scaling>
          <c:orientation val="minMax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8800"/>
        <c:crossesAt val="0"/>
        <c:crossBetween val="midCat"/>
      </c:valAx>
      <c:valAx>
        <c:axId val="7824288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(Eg-ET)</a:t>
            </a:r>
            <a:r>
              <a:rPr lang="es-ES" baseline="30000"/>
              <a:t>h</a:t>
            </a:r>
            <a:r>
              <a:rPr lang="es-ES"/>
              <a:t> - IGDP</a:t>
            </a:r>
            <a:r>
              <a:rPr lang="es-ES" baseline="30000"/>
              <a:t>h</a:t>
            </a:r>
            <a:r>
              <a:rPr lang="es-ES"/>
              <a:t>pc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63895971634074"/>
          <c:y val="0.11954128440366973"/>
          <c:w val="0.84479920501266825"/>
          <c:h val="0.806437188470707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669724770642202E-2"/>
                </c:manualLayout>
              </c:layout>
              <c:tx>
                <c:rich>
                  <a:bodyPr/>
                  <a:lstStyle/>
                  <a:p>
                    <a:fld id="{E844FE87-7061-4723-B0F2-F9F5E86BD98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DA3-4B33-B9ED-B9EA442AFFC8}"/>
                </c:ext>
              </c:extLst>
            </c:dLbl>
            <c:dLbl>
              <c:idx val="1"/>
              <c:layout>
                <c:manualLayout>
                  <c:x val="-3.6608863198458574E-2"/>
                  <c:y val="6.7278287461773584E-2"/>
                </c:manualLayout>
              </c:layout>
              <c:tx>
                <c:rich>
                  <a:bodyPr/>
                  <a:lstStyle/>
                  <a:p>
                    <a:fld id="{F5C4AB25-283A-4B62-8E10-DCF4C0D7B6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DA3-4B33-B9ED-B9EA442AFFC8}"/>
                </c:ext>
              </c:extLst>
            </c:dLbl>
            <c:dLbl>
              <c:idx val="2"/>
              <c:layout>
                <c:manualLayout>
                  <c:x val="-4.5649072753209702E-2"/>
                  <c:y val="6.7278287461773695E-2"/>
                </c:manualLayout>
              </c:layout>
              <c:tx>
                <c:rich>
                  <a:bodyPr/>
                  <a:lstStyle/>
                  <a:p>
                    <a:fld id="{FF0D3828-FA86-4202-B0CC-00E7145413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DA3-4B33-B9ED-B9EA442AFFC8}"/>
                </c:ext>
              </c:extLst>
            </c:dLbl>
            <c:dLbl>
              <c:idx val="3"/>
              <c:layout>
                <c:manualLayout>
                  <c:x val="3.9571815291990067E-2"/>
                  <c:y val="6.1162079510703364E-3"/>
                </c:manualLayout>
              </c:layout>
              <c:tx>
                <c:rich>
                  <a:bodyPr/>
                  <a:lstStyle/>
                  <a:p>
                    <a:fld id="{7F8FF53D-55C8-4F30-B2F1-24926557D7B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DA3-4B33-B9ED-B9EA442AFF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CBC79E5-F726-476F-B8D5-C497BDA60B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C81-4C72-8192-DD31F9FC9C8C}"/>
                </c:ext>
              </c:extLst>
            </c:dLbl>
            <c:dLbl>
              <c:idx val="5"/>
              <c:layout>
                <c:manualLayout>
                  <c:x val="-2.2824536376604851E-2"/>
                  <c:y val="8.2568807339449546E-2"/>
                </c:manualLayout>
              </c:layout>
              <c:tx>
                <c:rich>
                  <a:bodyPr/>
                  <a:lstStyle/>
                  <a:p>
                    <a:fld id="{8978EE2A-47FA-434A-9E89-3E53E0C97B9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DA3-4B33-B9ED-B9EA442AFFC8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B7BD93C-F910-460F-86ED-6E5048B87B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C81-4C72-8192-DD31F9FC9C8C}"/>
                </c:ext>
              </c:extLst>
            </c:dLbl>
            <c:dLbl>
              <c:idx val="7"/>
              <c:layout>
                <c:manualLayout>
                  <c:x val="-9.6339113680154135E-3"/>
                  <c:y val="5.1987767584097858E-2"/>
                </c:manualLayout>
              </c:layout>
              <c:tx>
                <c:rich>
                  <a:bodyPr/>
                  <a:lstStyle/>
                  <a:p>
                    <a:fld id="{2725FFEB-0019-4276-8583-C2796E2EBD7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DA3-4B33-B9ED-B9EA442AFFC8}"/>
                </c:ext>
              </c:extLst>
            </c:dLbl>
            <c:dLbl>
              <c:idx val="8"/>
              <c:layout>
                <c:manualLayout>
                  <c:x val="-8.4357928868021306E-2"/>
                  <c:y val="2.4464831804281235E-2"/>
                </c:manualLayout>
              </c:layout>
              <c:tx>
                <c:rich>
                  <a:bodyPr/>
                  <a:lstStyle/>
                  <a:p>
                    <a:fld id="{49EBD10C-F12E-4996-8E61-909991F60CA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DA3-4B33-B9ED-B9EA442AFFC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9AC093CE-F540-4F47-AC43-B9D92EB176E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C81-4C72-8192-DD31F9FC9C8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FB79348-9979-4AAA-A580-0CC40A259B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C81-4C72-8192-DD31F9FC9C8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9D56EE49-0550-4C13-AECC-0C624FE378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C81-4C72-8192-DD31F9FC9C8C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AC0ACCE2-9587-4923-88EE-BF79A29350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C81-4C72-8192-DD31F9FC9C8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CA670939-E503-418D-A129-70917E4580D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C81-4C72-8192-DD31F9FC9C8C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91D36D33-0E78-415F-89B2-80A21E8F17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C81-4C72-8192-DD31F9FC9C8C}"/>
                </c:ext>
              </c:extLst>
            </c:dLbl>
            <c:dLbl>
              <c:idx val="15"/>
              <c:layout>
                <c:manualLayout>
                  <c:x val="5.7061340941512127E-3"/>
                  <c:y val="4.5871559633027525E-2"/>
                </c:manualLayout>
              </c:layout>
              <c:tx>
                <c:rich>
                  <a:bodyPr/>
                  <a:lstStyle/>
                  <a:p>
                    <a:fld id="{6F47A02C-A1A5-4443-B777-24E6D3F54BE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DA3-4B33-B9ED-B9EA442AFFC8}"/>
                </c:ext>
              </c:extLst>
            </c:dLbl>
            <c:dLbl>
              <c:idx val="16"/>
              <c:layout>
                <c:manualLayout>
                  <c:x val="-5.3059408943354334E-2"/>
                  <c:y val="-4.8929663608562747E-2"/>
                </c:manualLayout>
              </c:layout>
              <c:tx>
                <c:rich>
                  <a:bodyPr/>
                  <a:lstStyle/>
                  <a:p>
                    <a:fld id="{EA5DADF5-F507-4B43-BA75-D260803098B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DA3-4B33-B9ED-B9EA442AFFC8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8E87382-DA14-4BCD-882A-797DCE6C18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C81-4C72-8192-DD31F9FC9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6703738303898455E-2"/>
                  <c:y val="-0.646569385248862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'Graphics 2014'!$E$180:$E$197</c:f>
              <c:numCache>
                <c:formatCode>#,##0_ ;[Red]\-#,##0\ </c:formatCode>
                <c:ptCount val="18"/>
                <c:pt idx="0">
                  <c:v>15600.440563494762</c:v>
                </c:pt>
                <c:pt idx="1">
                  <c:v>24152.488795881261</c:v>
                </c:pt>
                <c:pt idx="2">
                  <c:v>17490.840401778205</c:v>
                </c:pt>
                <c:pt idx="3">
                  <c:v>25181.944733625958</c:v>
                </c:pt>
                <c:pt idx="4">
                  <c:v>16873.371667607182</c:v>
                </c:pt>
                <c:pt idx="5">
                  <c:v>19475.990645587874</c:v>
                </c:pt>
                <c:pt idx="6">
                  <c:v>19186.289940239585</c:v>
                </c:pt>
                <c:pt idx="7">
                  <c:v>16479.07374533272</c:v>
                </c:pt>
                <c:pt idx="8">
                  <c:v>27519.507157333446</c:v>
                </c:pt>
                <c:pt idx="9">
                  <c:v>19840.695727159182</c:v>
                </c:pt>
                <c:pt idx="10">
                  <c:v>12623.034788469791</c:v>
                </c:pt>
                <c:pt idx="11">
                  <c:v>18323.860631912004</c:v>
                </c:pt>
                <c:pt idx="12">
                  <c:v>33313.902861385104</c:v>
                </c:pt>
                <c:pt idx="13">
                  <c:v>18045.365183972201</c:v>
                </c:pt>
                <c:pt idx="14">
                  <c:v>27680.33967129248</c:v>
                </c:pt>
                <c:pt idx="15">
                  <c:v>27669.697982839669</c:v>
                </c:pt>
                <c:pt idx="16">
                  <c:v>23897.064269812166</c:v>
                </c:pt>
                <c:pt idx="17">
                  <c:v>12542.829248088847</c:v>
                </c:pt>
              </c:numCache>
            </c:numRef>
          </c:xVal>
          <c:yVal>
            <c:numRef>
              <c:f>'Graphics 2014'!$D$180:$D$197</c:f>
              <c:numCache>
                <c:formatCode>#,##0_ ;[Red]\-#,##0\ </c:formatCode>
                <c:ptCount val="18"/>
                <c:pt idx="0">
                  <c:v>1637.6241219714871</c:v>
                </c:pt>
                <c:pt idx="1">
                  <c:v>-553.35447495233029</c:v>
                </c:pt>
                <c:pt idx="2">
                  <c:v>-158.20792741900431</c:v>
                </c:pt>
                <c:pt idx="3">
                  <c:v>-666.53021746780973</c:v>
                </c:pt>
                <c:pt idx="4">
                  <c:v>2207.3410566952775</c:v>
                </c:pt>
                <c:pt idx="5">
                  <c:v>-190.3269478328512</c:v>
                </c:pt>
                <c:pt idx="6">
                  <c:v>321.70159481905318</c:v>
                </c:pt>
                <c:pt idx="7">
                  <c:v>1366.7007322715297</c:v>
                </c:pt>
                <c:pt idx="8">
                  <c:v>-1336.8238119927337</c:v>
                </c:pt>
                <c:pt idx="9">
                  <c:v>788.19172201850995</c:v>
                </c:pt>
                <c:pt idx="10">
                  <c:v>1948.3374544748369</c:v>
                </c:pt>
                <c:pt idx="11">
                  <c:v>640.51627738619777</c:v>
                </c:pt>
                <c:pt idx="12">
                  <c:v>-2539.5087035548372</c:v>
                </c:pt>
                <c:pt idx="13">
                  <c:v>1366.431842469563</c:v>
                </c:pt>
                <c:pt idx="14">
                  <c:v>-917.04715129473061</c:v>
                </c:pt>
                <c:pt idx="15">
                  <c:v>-1587.052367141026</c:v>
                </c:pt>
                <c:pt idx="16">
                  <c:v>-211.93436195831109</c:v>
                </c:pt>
                <c:pt idx="17">
                  <c:v>2548.6298406839014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'Graphics 2011'!$B$28:$B$45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Cnt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Cat</c:v>
                  </c:pt>
                  <c:pt idx="9">
                    <c:v>Va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CyMel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9DA3-4B33-B9ED-B9EA442AFF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82424448"/>
        <c:axId val="782432608"/>
      </c:scatterChart>
      <c:valAx>
        <c:axId val="782424448"/>
        <c:scaling>
          <c:orientation val="minMax"/>
          <c:max val="34000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IGDP</a:t>
                </a:r>
                <a:r>
                  <a:rPr lang="en-US" sz="1400" baseline="30000"/>
                  <a:t>h</a:t>
                </a:r>
                <a:endParaRPr lang="en-US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32608"/>
        <c:crossesAt val="0"/>
        <c:crossBetween val="midCat"/>
      </c:valAx>
      <c:valAx>
        <c:axId val="7824326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424448"/>
        <c:crosses val="autoZero"/>
        <c:crossBetween val="midCat"/>
      </c:valAx>
      <c:spPr>
        <a:noFill/>
        <a:ln>
          <a:noFill/>
        </a:ln>
        <a:effectLst>
          <a:outerShdw sx="1000" sy="1000" algn="ctr" rotWithShape="0">
            <a:srgbClr val="000000"/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Stability of  Spanish  allocation</a:t>
            </a:r>
          </a:p>
        </c:rich>
      </c:tx>
      <c:layout>
        <c:manualLayout>
          <c:xMode val="edge"/>
          <c:yMode val="edge"/>
          <c:x val="0.22863880690888172"/>
          <c:y val="2.2275258552108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520384415960256E-2"/>
          <c:y val="0.15592676216677734"/>
          <c:w val="0.88497852702579405"/>
          <c:h val="0.720451017608478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9825919539536888E-2"/>
                  <c:y val="1.5757644752237294E-2"/>
                </c:manualLayout>
              </c:layout>
              <c:tx>
                <c:rich>
                  <a:bodyPr/>
                  <a:lstStyle/>
                  <a:p>
                    <a:fld id="{06E1D50C-077C-42AD-B2E4-A05589B5DC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AF6-4F0E-89E8-D7EACBF477B3}"/>
                </c:ext>
              </c:extLst>
            </c:dLbl>
            <c:dLbl>
              <c:idx val="1"/>
              <c:layout>
                <c:manualLayout>
                  <c:x val="-3.8958973926115283E-2"/>
                  <c:y val="-6.0215918793283425E-2"/>
                </c:manualLayout>
              </c:layout>
              <c:tx>
                <c:rich>
                  <a:bodyPr/>
                  <a:lstStyle/>
                  <a:p>
                    <a:fld id="{058B7E74-9CF0-4B34-919F-FB930E4ECEB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AF6-4F0E-89E8-D7EACBF477B3}"/>
                </c:ext>
              </c:extLst>
            </c:dLbl>
            <c:dLbl>
              <c:idx val="2"/>
              <c:layout>
                <c:manualLayout>
                  <c:x val="-2.4477215998842412E-2"/>
                  <c:y val="-6.5238592163931311E-2"/>
                </c:manualLayout>
              </c:layout>
              <c:tx>
                <c:rich>
                  <a:bodyPr/>
                  <a:lstStyle/>
                  <a:p>
                    <a:fld id="{8987F0A2-B58A-4FA2-AAB6-66568DCC7AE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AF6-4F0E-89E8-D7EACBF477B3}"/>
                </c:ext>
              </c:extLst>
            </c:dLbl>
            <c:dLbl>
              <c:idx val="3"/>
              <c:layout>
                <c:manualLayout>
                  <c:x val="-6.7557527743947784E-2"/>
                  <c:y val="3.5862758119090538E-2"/>
                </c:manualLayout>
              </c:layout>
              <c:tx>
                <c:rich>
                  <a:bodyPr/>
                  <a:lstStyle/>
                  <a:p>
                    <a:fld id="{783EA9BF-47CF-44D0-8641-392609F54BE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AF6-4F0E-89E8-D7EACBF477B3}"/>
                </c:ext>
              </c:extLst>
            </c:dLbl>
            <c:dLbl>
              <c:idx val="4"/>
              <c:layout>
                <c:manualLayout>
                  <c:x val="-3.069079111264103E-2"/>
                  <c:y val="-8.2736674622116202E-2"/>
                </c:manualLayout>
              </c:layout>
              <c:tx>
                <c:rich>
                  <a:bodyPr/>
                  <a:lstStyle/>
                  <a:p>
                    <a:fld id="{46BCDE7D-769E-4C6F-962C-518A363C430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AF6-4F0E-89E8-D7EACBF477B3}"/>
                </c:ext>
              </c:extLst>
            </c:dLbl>
            <c:dLbl>
              <c:idx val="5"/>
              <c:layout>
                <c:manualLayout>
                  <c:x val="1.6183895849159743E-2"/>
                  <c:y val="6.0461309806153628E-2"/>
                </c:manualLayout>
              </c:layout>
              <c:tx>
                <c:rich>
                  <a:bodyPr/>
                  <a:lstStyle/>
                  <a:p>
                    <a:fld id="{1C10B9F6-1DF4-454D-A720-382D3969F55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AF6-4F0E-89E8-D7EACBF477B3}"/>
                </c:ext>
              </c:extLst>
            </c:dLbl>
            <c:dLbl>
              <c:idx val="6"/>
              <c:layout>
                <c:manualLayout>
                  <c:x val="1.1268001913237109E-2"/>
                  <c:y val="-2.85475761312969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D424EEE-FB15-4A7E-AD30-2F918164B805}" type="CELLRANGE">
                      <a:rPr lang="en-US" sz="1100">
                        <a:solidFill>
                          <a:schemeClr val="tx1"/>
                        </a:solidFill>
                      </a:rPr>
                      <a:pPr>
                        <a:defRPr sz="1100">
                          <a:solidFill>
                            <a:schemeClr val="tx1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615109749872387E-2"/>
                      <c:h val="5.135755620908832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AF6-4F0E-89E8-D7EACBF477B3}"/>
                </c:ext>
              </c:extLst>
            </c:dLbl>
            <c:dLbl>
              <c:idx val="7"/>
              <c:layout>
                <c:manualLayout>
                  <c:x val="-8.8902420888047493E-2"/>
                  <c:y val="5.0427979635075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F5A2794-2106-45CB-A97C-A012983BE9F8}" type="CELLRANGE">
                      <a:rPr lang="en-US" sz="1100">
                        <a:solidFill>
                          <a:schemeClr val="tx1"/>
                        </a:solidFill>
                      </a:rPr>
                      <a:pPr>
                        <a:defRPr sz="1100">
                          <a:solidFill>
                            <a:schemeClr val="tx1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7273834936663E-2"/>
                      <c:h val="6.677816824209621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AF6-4F0E-89E8-D7EACBF477B3}"/>
                </c:ext>
              </c:extLst>
            </c:dLbl>
            <c:dLbl>
              <c:idx val="8"/>
              <c:layout>
                <c:manualLayout>
                  <c:x val="-4.5071846876720806E-2"/>
                  <c:y val="7.0038642760016437E-2"/>
                </c:manualLayout>
              </c:layout>
              <c:tx>
                <c:rich>
                  <a:bodyPr/>
                  <a:lstStyle/>
                  <a:p>
                    <a:fld id="{82F7EB46-7F81-43B0-A722-3CBD729260E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AF6-4F0E-89E8-D7EACBF477B3}"/>
                </c:ext>
              </c:extLst>
            </c:dLbl>
            <c:dLbl>
              <c:idx val="9"/>
              <c:layout>
                <c:manualLayout>
                  <c:x val="1.0272215323751109E-2"/>
                  <c:y val="-4.1368337311058073E-2"/>
                </c:manualLayout>
              </c:layout>
              <c:tx>
                <c:rich>
                  <a:bodyPr/>
                  <a:lstStyle/>
                  <a:p>
                    <a:fld id="{489BEAEE-EA8A-4824-B703-D8918EC85A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AF6-4F0E-89E8-D7EACBF477B3}"/>
                </c:ext>
              </c:extLst>
            </c:dLbl>
            <c:dLbl>
              <c:idx val="10"/>
              <c:layout>
                <c:manualLayout>
                  <c:x val="3.0602790271430466E-2"/>
                  <c:y val="-7.0085697119185407E-3"/>
                </c:manualLayout>
              </c:layout>
              <c:tx>
                <c:rich>
                  <a:bodyPr/>
                  <a:lstStyle/>
                  <a:p>
                    <a:fld id="{6C21C1DE-0B1F-4601-9500-98FEC2FD234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AF6-4F0E-89E8-D7EACBF477B3}"/>
                </c:ext>
              </c:extLst>
            </c:dLbl>
            <c:dLbl>
              <c:idx val="11"/>
              <c:layout>
                <c:manualLayout>
                  <c:x val="4.0837161817253703E-3"/>
                  <c:y val="-5.8567498339816018E-2"/>
                </c:manualLayout>
              </c:layout>
              <c:tx>
                <c:rich>
                  <a:bodyPr/>
                  <a:lstStyle/>
                  <a:p>
                    <a:fld id="{3F8A9332-815E-4A29-894D-5698AFA8A98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AF6-4F0E-89E8-D7EACBF477B3}"/>
                </c:ext>
              </c:extLst>
            </c:dLbl>
            <c:dLbl>
              <c:idx val="12"/>
              <c:layout>
                <c:manualLayout>
                  <c:x val="-8.3867311379339449E-2"/>
                  <c:y val="-5.18964045157006E-2"/>
                </c:manualLayout>
              </c:layout>
              <c:tx>
                <c:rich>
                  <a:bodyPr/>
                  <a:lstStyle/>
                  <a:p>
                    <a:fld id="{E1CCD2E1-C01C-4092-AFE3-A1F46DE168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AF6-4F0E-89E8-D7EACBF477B3}"/>
                </c:ext>
              </c:extLst>
            </c:dLbl>
            <c:dLbl>
              <c:idx val="13"/>
              <c:layout>
                <c:manualLayout>
                  <c:x val="-6.3436029148730075E-2"/>
                  <c:y val="5.8567498339815956E-2"/>
                </c:manualLayout>
              </c:layout>
              <c:tx>
                <c:rich>
                  <a:bodyPr/>
                  <a:lstStyle/>
                  <a:p>
                    <a:fld id="{06E601C8-4A42-4833-B752-3687377F989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AF6-4F0E-89E8-D7EACBF477B3}"/>
                </c:ext>
              </c:extLst>
            </c:dLbl>
            <c:dLbl>
              <c:idx val="14"/>
              <c:layout>
                <c:manualLayout>
                  <c:x val="2.4451916649788959E-2"/>
                  <c:y val="-5.72792362768497E-2"/>
                </c:manualLayout>
              </c:layout>
              <c:tx>
                <c:rich>
                  <a:bodyPr/>
                  <a:lstStyle/>
                  <a:p>
                    <a:fld id="{B06B828C-A7E5-473E-98A6-159E95BDC2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AF6-4F0E-89E8-D7EACBF477B3}"/>
                </c:ext>
              </c:extLst>
            </c:dLbl>
            <c:dLbl>
              <c:idx val="15"/>
              <c:layout>
                <c:manualLayout>
                  <c:x val="2.6292379608751051E-2"/>
                  <c:y val="-3.775682256585397E-2"/>
                </c:manualLayout>
              </c:layout>
              <c:tx>
                <c:rich>
                  <a:bodyPr/>
                  <a:lstStyle/>
                  <a:p>
                    <a:fld id="{DEE8CA03-4E2B-4298-A43F-F6A5C278A09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AF6-4F0E-89E8-D7EACBF477B3}"/>
                </c:ext>
              </c:extLst>
            </c:dLbl>
            <c:dLbl>
              <c:idx val="16"/>
              <c:layout>
                <c:manualLayout>
                  <c:x val="-7.7263427829561124E-2"/>
                  <c:y val="7.9646586345381409E-2"/>
                </c:manualLayout>
              </c:layout>
              <c:tx>
                <c:rich>
                  <a:bodyPr/>
                  <a:lstStyle/>
                  <a:p>
                    <a:fld id="{A5DB93F9-D590-49F4-B640-1B07AAFDEF3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AF6-4F0E-89E8-D7EACBF477B3}"/>
                </c:ext>
              </c:extLst>
            </c:dLbl>
            <c:dLbl>
              <c:idx val="17"/>
              <c:layout>
                <c:manualLayout>
                  <c:x val="2.0166162231252489E-3"/>
                  <c:y val="5.0730923694779113E-2"/>
                </c:manualLayout>
              </c:layout>
              <c:tx>
                <c:rich>
                  <a:bodyPr/>
                  <a:lstStyle/>
                  <a:p>
                    <a:fld id="{04F00A81-DA96-4600-9319-117FF63C6BB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AF6-4F0E-89E8-D7EACBF47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4954792890615809E-5"/>
                  <c:y val="-0.658126368064108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2014'!$C$77:$C$94</c:f>
              <c:numCache>
                <c:formatCode>0.00</c:formatCode>
                <c:ptCount val="18"/>
                <c:pt idx="0">
                  <c:v>0.14720526114011923</c:v>
                </c:pt>
                <c:pt idx="1">
                  <c:v>0.55893401390483177</c:v>
                </c:pt>
                <c:pt idx="2">
                  <c:v>0.23821643723423</c:v>
                </c:pt>
                <c:pt idx="3">
                  <c:v>0.60849601329448821</c:v>
                </c:pt>
                <c:pt idx="4">
                  <c:v>0.20848909883725078</c:v>
                </c:pt>
                <c:pt idx="5">
                  <c:v>0.72103532961616046</c:v>
                </c:pt>
                <c:pt idx="6">
                  <c:v>0.31984195019645195</c:v>
                </c:pt>
                <c:pt idx="7">
                  <c:v>0.18950606841642276</c:v>
                </c:pt>
                <c:pt idx="8">
                  <c:v>0.33378926513749774</c:v>
                </c:pt>
                <c:pt idx="9">
                  <c:v>0</c:v>
                </c:pt>
                <c:pt idx="10">
                  <c:v>3.8614056198617618E-3</c:v>
                </c:pt>
                <c:pt idx="11">
                  <c:v>0.27832126020306081</c:v>
                </c:pt>
                <c:pt idx="12">
                  <c:v>1</c:v>
                </c:pt>
                <c:pt idx="13">
                  <c:v>0.26491340978932343</c:v>
                </c:pt>
                <c:pt idx="14">
                  <c:v>0.72877843028362332</c:v>
                </c:pt>
                <c:pt idx="15">
                  <c:v>0.72826609815043986</c:v>
                </c:pt>
                <c:pt idx="16">
                  <c:v>0.5466368871012568</c:v>
                </c:pt>
                <c:pt idx="17">
                  <c:v>0.35134758149423378</c:v>
                </c:pt>
              </c:numCache>
            </c:numRef>
          </c:xVal>
          <c:yVal>
            <c:numRef>
              <c:f>'Paper 2014'!$E$77:$E$94</c:f>
              <c:numCache>
                <c:formatCode>#,##0.000_ ;[Red]\-#,##0.000\ </c:formatCode>
                <c:ptCount val="18"/>
                <c:pt idx="0">
                  <c:v>1.407609844637036</c:v>
                </c:pt>
                <c:pt idx="1">
                  <c:v>1.1598651005199121</c:v>
                </c:pt>
                <c:pt idx="2">
                  <c:v>1.5635989317013572</c:v>
                </c:pt>
                <c:pt idx="3">
                  <c:v>0.23300503248663912</c:v>
                </c:pt>
                <c:pt idx="4">
                  <c:v>1.9978669765045918</c:v>
                </c:pt>
                <c:pt idx="5">
                  <c:v>0.48676434693683063</c:v>
                </c:pt>
                <c:pt idx="6">
                  <c:v>1.5502573405537934</c:v>
                </c:pt>
                <c:pt idx="7">
                  <c:v>1.2084635359878877</c:v>
                </c:pt>
                <c:pt idx="8">
                  <c:v>1.2301793780432757</c:v>
                </c:pt>
                <c:pt idx="9">
                  <c:v>2.1532601113233061</c:v>
                </c:pt>
                <c:pt idx="10">
                  <c:v>1.9074382389664475</c:v>
                </c:pt>
                <c:pt idx="11">
                  <c:v>1.60323950424841</c:v>
                </c:pt>
                <c:pt idx="12">
                  <c:v>0.44111515770301901</c:v>
                </c:pt>
                <c:pt idx="13">
                  <c:v>1.0267765186626872</c:v>
                </c:pt>
                <c:pt idx="14">
                  <c:v>1.0473475419362017</c:v>
                </c:pt>
                <c:pt idx="15">
                  <c:v>1.5510865299462582</c:v>
                </c:pt>
                <c:pt idx="16">
                  <c:v>1.0298969994589497</c:v>
                </c:pt>
                <c:pt idx="17">
                  <c:v>0.86157160652399523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'Paper 2014'!$A$77:$A$94</c15:f>
                <c15:dlblRangeCache>
                  <c:ptCount val="18"/>
                  <c:pt idx="0">
                    <c:v>An</c:v>
                  </c:pt>
                  <c:pt idx="1">
                    <c:v>Ara</c:v>
                  </c:pt>
                  <c:pt idx="2">
                    <c:v>Ast</c:v>
                  </c:pt>
                  <c:pt idx="3">
                    <c:v>Ba</c:v>
                  </c:pt>
                  <c:pt idx="4">
                    <c:v>Cana</c:v>
                  </c:pt>
                  <c:pt idx="5">
                    <c:v>Cat</c:v>
                  </c:pt>
                  <c:pt idx="6">
                    <c:v>C-L</c:v>
                  </c:pt>
                  <c:pt idx="7">
                    <c:v>C-M</c:v>
                  </c:pt>
                  <c:pt idx="8">
                    <c:v>Cnt</c:v>
                  </c:pt>
                  <c:pt idx="9">
                    <c:v>CyMel</c:v>
                  </c:pt>
                  <c:pt idx="10">
                    <c:v>Ex</c:v>
                  </c:pt>
                  <c:pt idx="11">
                    <c:v>Ga</c:v>
                  </c:pt>
                  <c:pt idx="12">
                    <c:v>Ma</c:v>
                  </c:pt>
                  <c:pt idx="13">
                    <c:v>Mu</c:v>
                  </c:pt>
                  <c:pt idx="14">
                    <c:v>Na</c:v>
                  </c:pt>
                  <c:pt idx="15">
                    <c:v>PV</c:v>
                  </c:pt>
                  <c:pt idx="16">
                    <c:v>Ri</c:v>
                  </c:pt>
                  <c:pt idx="17">
                    <c:v>Va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5AF6-4F0E-89E8-D7EACBF477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13814400"/>
        <c:axId val="813828000"/>
      </c:scatterChart>
      <c:valAx>
        <c:axId val="81381440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i="1">
                    <a:solidFill>
                      <a:schemeClr val="tx1"/>
                    </a:solidFill>
                  </a:rPr>
                  <a:t>Relative IGDP per capita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28000"/>
        <c:crosses val="autoZero"/>
        <c:crossBetween val="midCat"/>
      </c:valAx>
      <c:valAx>
        <c:axId val="813828000"/>
        <c:scaling>
          <c:orientation val="minMax"/>
          <c:max val="2.5"/>
        </c:scaling>
        <c:delete val="0"/>
        <c:axPos val="l"/>
        <c:numFmt formatCode="#,##0.000_ ;[Red]\-#,##0.0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4400"/>
        <c:crosses val="autoZero"/>
        <c:crossBetween val="midCat"/>
      </c:valAx>
      <c:spPr>
        <a:gradFill flip="none" rotWithShape="1">
          <a:gsLst>
            <a:gs pos="43000">
              <a:schemeClr val="bg1"/>
            </a:gs>
            <a:gs pos="1000">
              <a:schemeClr val="accent4">
                <a:lumMod val="40000"/>
                <a:lumOff val="60000"/>
              </a:scheme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http://212.227.102.53/explotacion_multidimensional_comercio_interregional/img/logotipo.gif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http://212.227.102.53/explotacion_multidimensional_comercio_interregional/img/logotipo.gif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http://212.227.102.53/explotacion_multidimensional_comercio_interregional/img/logotipo.gif" TargetMode="Externa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http://212.227.102.53/explotacion_multidimensional_comercio_interregional/img/logotipo.gif" TargetMode="Externa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http://212.227.102.53/explotacion_multidimensional_comercio_interregional/img/logotipo.gif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142875</xdr:rowOff>
    </xdr:from>
    <xdr:to>
      <xdr:col>0</xdr:col>
      <xdr:colOff>1438275</xdr:colOff>
      <xdr:row>29</xdr:row>
      <xdr:rowOff>85725</xdr:rowOff>
    </xdr:to>
    <xdr:pic>
      <xdr:nvPicPr>
        <xdr:cNvPr id="2" name="Image_cabecera" descr="http://212.227.102.53/explotacion_multidimensional_comercio_interregional/img/logotipo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8325"/>
          <a:ext cx="14382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71437</xdr:colOff>
      <xdr:row>25</xdr:row>
      <xdr:rowOff>9525</xdr:rowOff>
    </xdr:from>
    <xdr:ext cx="57336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20</xdr:col>
      <xdr:colOff>114300</xdr:colOff>
      <xdr:row>103</xdr:row>
      <xdr:rowOff>123825</xdr:rowOff>
    </xdr:from>
    <xdr:ext cx="49994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8011775" y="10801350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18011775" y="10801350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𝑇^𝑖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28</xdr:col>
      <xdr:colOff>190500</xdr:colOff>
      <xdr:row>25</xdr:row>
      <xdr:rowOff>28575</xdr:rowOff>
    </xdr:from>
    <xdr:ext cx="41357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229076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SpPr txBox="1"/>
          </xdr:nvSpPr>
          <xdr:spPr>
            <a:xfrm>
              <a:off x="229076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31</xdr:col>
      <xdr:colOff>166687</xdr:colOff>
      <xdr:row>25</xdr:row>
      <xdr:rowOff>28575</xdr:rowOff>
    </xdr:from>
    <xdr:ext cx="485454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25293637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SpPr txBox="1"/>
          </xdr:nvSpPr>
          <xdr:spPr>
            <a:xfrm>
              <a:off x="25293637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𝑆𝑝(𝑆)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38100</xdr:colOff>
      <xdr:row>25</xdr:row>
      <xdr:rowOff>28575</xdr:rowOff>
    </xdr:from>
    <xdr:ext cx="64524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0</xdr:col>
      <xdr:colOff>381000</xdr:colOff>
      <xdr:row>122</xdr:row>
      <xdr:rowOff>38100</xdr:rowOff>
    </xdr:from>
    <xdr:ext cx="44767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 txBox="1"/>
          </xdr:nvSpPr>
          <xdr:spPr>
            <a:xfrm>
              <a:off x="381000" y="14316075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𝑗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600-000012000000}"/>
                </a:ext>
              </a:extLst>
            </xdr:cNvPr>
            <xdr:cNvSpPr txBox="1"/>
          </xdr:nvSpPr>
          <xdr:spPr>
            <a:xfrm>
              <a:off x="381000" y="14316075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𝑇^𝑗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33</xdr:col>
      <xdr:colOff>295275</xdr:colOff>
      <xdr:row>24</xdr:row>
      <xdr:rowOff>76200</xdr:rowOff>
    </xdr:from>
    <xdr:ext cx="565796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 txBox="1"/>
          </xdr:nvSpPr>
          <xdr:spPr>
            <a:xfrm>
              <a:off x="29803725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s-ES" sz="16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r>
                      <a:rPr lang="es-ES" sz="16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60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600-000013000000}"/>
                </a:ext>
              </a:extLst>
            </xdr:cNvPr>
            <xdr:cNvSpPr txBox="1"/>
          </xdr:nvSpPr>
          <xdr:spPr>
            <a:xfrm>
              <a:off x="29803725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600" b="0" i="0">
                  <a:latin typeface="Cambria Math" panose="02040503050406030204" pitchFamily="18" charset="0"/>
                </a:rPr>
                <a:t>𝑣_𝑡^</a:t>
              </a:r>
              <a:r>
                <a:rPr lang="es-ES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 </a:t>
              </a:r>
              <a:r>
                <a:rPr lang="es-ES" sz="1600" b="0" i="0">
                  <a:latin typeface="Cambria Math" panose="02040503050406030204" pitchFamily="18" charset="0"/>
                </a:rPr>
                <a:t>(𝑆)</a:t>
              </a:r>
              <a:endParaRPr lang="es-ES" sz="1600"/>
            </a:p>
          </xdr:txBody>
        </xdr:sp>
      </mc:Fallback>
    </mc:AlternateContent>
    <xdr:clientData/>
  </xdr:oneCellAnchor>
  <xdr:oneCellAnchor>
    <xdr:from>
      <xdr:col>21</xdr:col>
      <xdr:colOff>342900</xdr:colOff>
      <xdr:row>103</xdr:row>
      <xdr:rowOff>66675</xdr:rowOff>
    </xdr:from>
    <xdr:ext cx="22860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 txBox="1"/>
          </xdr:nvSpPr>
          <xdr:spPr>
            <a:xfrm>
              <a:off x="19040475" y="10725150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2000" i="1">
                        <a:solidFill>
                          <a:schemeClr val="bg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600-000014000000}"/>
                </a:ext>
              </a:extLst>
            </xdr:cNvPr>
            <xdr:cNvSpPr txBox="1"/>
          </xdr:nvSpPr>
          <xdr:spPr>
            <a:xfrm>
              <a:off x="19040475" y="10725150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</xdr:colOff>
      <xdr:row>148</xdr:row>
      <xdr:rowOff>9526</xdr:rowOff>
    </xdr:from>
    <xdr:ext cx="742950" cy="4762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 txBox="1"/>
          </xdr:nvSpPr>
          <xdr:spPr>
            <a:xfrm>
              <a:off x="17154525" y="1931670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20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00000000-0008-0000-0600-00001B000000}"/>
                </a:ext>
              </a:extLst>
            </xdr:cNvPr>
            <xdr:cNvSpPr txBox="1"/>
          </xdr:nvSpPr>
          <xdr:spPr>
            <a:xfrm>
              <a:off x="17154525" y="1931670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2000" b="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15</xdr:col>
      <xdr:colOff>371475</xdr:colOff>
      <xdr:row>2</xdr:row>
      <xdr:rowOff>114989</xdr:rowOff>
    </xdr:from>
    <xdr:ext cx="1660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 txBox="1"/>
          </xdr:nvSpPr>
          <xdr:spPr>
            <a:xfrm>
              <a:off x="13258800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 txBox="1"/>
          </xdr:nvSpPr>
          <xdr:spPr>
            <a:xfrm>
              <a:off x="13258800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16</xdr:col>
      <xdr:colOff>352425</xdr:colOff>
      <xdr:row>2</xdr:row>
      <xdr:rowOff>142875</xdr:rowOff>
    </xdr:from>
    <xdr:ext cx="3143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19</xdr:col>
      <xdr:colOff>76200</xdr:colOff>
      <xdr:row>103</xdr:row>
      <xdr:rowOff>133350</xdr:rowOff>
    </xdr:from>
    <xdr:ext cx="857250" cy="2476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 txBox="1"/>
          </xdr:nvSpPr>
          <xdr:spPr>
            <a:xfrm>
              <a:off x="16992600" y="10810875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 i="1"/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16992600" y="10810875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𝑇_𝑖 (𝑁)</a:t>
              </a:r>
              <a:endParaRPr lang="es-ES" sz="1400" i="1"/>
            </a:p>
          </xdr:txBody>
        </xdr:sp>
      </mc:Fallback>
    </mc:AlternateContent>
    <xdr:clientData/>
  </xdr:oneCellAnchor>
  <xdr:oneCellAnchor>
    <xdr:from>
      <xdr:col>29</xdr:col>
      <xdr:colOff>123825</xdr:colOff>
      <xdr:row>25</xdr:row>
      <xdr:rowOff>9525</xdr:rowOff>
    </xdr:from>
    <xdr:ext cx="5429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 </a:t>
              </a:r>
              <a:r>
                <a:rPr lang="es-ES" sz="1400" b="0" i="0">
                  <a:latin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30</xdr:col>
      <xdr:colOff>138112</xdr:colOff>
      <xdr:row>25</xdr:row>
      <xdr:rowOff>19050</xdr:rowOff>
    </xdr:from>
    <xdr:ext cx="51321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 txBox="1"/>
          </xdr:nvSpPr>
          <xdr:spPr>
            <a:xfrm>
              <a:off x="244078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SpPr txBox="1"/>
          </xdr:nvSpPr>
          <xdr:spPr>
            <a:xfrm>
              <a:off x="244078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𝐸𝑔(𝑆)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37</xdr:col>
      <xdr:colOff>57150</xdr:colOff>
      <xdr:row>25</xdr:row>
      <xdr:rowOff>19050</xdr:rowOff>
    </xdr:from>
    <xdr:ext cx="67300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 txBox="1"/>
          </xdr:nvSpPr>
          <xdr:spPr>
            <a:xfrm>
              <a:off x="31184850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31184850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𝑒(𝐸𝑔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28575</xdr:colOff>
      <xdr:row>25</xdr:row>
      <xdr:rowOff>19050</xdr:rowOff>
    </xdr:from>
    <xdr:ext cx="693138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00000000-0008-0000-0600-000023000000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𝜑^𝑤,𝑆)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35</xdr:col>
      <xdr:colOff>47625</xdr:colOff>
      <xdr:row>23</xdr:row>
      <xdr:rowOff>104775</xdr:rowOff>
    </xdr:from>
    <xdr:ext cx="185557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 txBox="1"/>
          </xdr:nvSpPr>
          <xdr:spPr>
            <a:xfrm>
              <a:off x="31365825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𝜓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𝜓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00000000-0008-0000-0600-000024000000}"/>
                </a:ext>
              </a:extLst>
            </xdr:cNvPr>
            <xdr:cNvSpPr txBox="1"/>
          </xdr:nvSpPr>
          <xdr:spPr>
            <a:xfrm>
              <a:off x="31365825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𝜓,𝑆)=𝑣_𝑡^𝛼 (𝑆)−𝜓(𝑆)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18</xdr:col>
      <xdr:colOff>23812</xdr:colOff>
      <xdr:row>4</xdr:row>
      <xdr:rowOff>100012</xdr:rowOff>
    </xdr:from>
    <xdr:ext cx="842963" cy="4619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 txBox="1"/>
          </xdr:nvSpPr>
          <xdr:spPr>
            <a:xfrm>
              <a:off x="17102137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𝜁</m:t>
                      </m:r>
                    </m:e>
                    <m:sup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𝛼</m:t>
                      </m:r>
                    </m:sup>
                  </m:sSup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𝑆𝑝</m:t>
                  </m:r>
                </m:oMath>
              </a14:m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600-00002A000000}"/>
                </a:ext>
              </a:extLst>
            </xdr:cNvPr>
            <xdr:cNvSpPr txBox="1"/>
          </xdr:nvSpPr>
          <xdr:spPr>
            <a:xfrm>
              <a:off x="17102137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:r>
                <a:rPr lang="es-ES" sz="1100" b="0" i="0">
                  <a:latin typeface="Cambria Math" panose="02040503050406030204" pitchFamily="18" charset="0"/>
                </a:rPr>
                <a:t>𝑒(𝐸,{𝑖})=</a:t>
              </a:r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𝜁^𝛼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−𝑆𝑝</a:t>
              </a:r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171450</xdr:colOff>
      <xdr:row>4</xdr:row>
      <xdr:rowOff>209550</xdr:rowOff>
    </xdr:from>
    <xdr:ext cx="489301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SpPr txBox="1"/>
          </xdr:nvSpPr>
          <xdr:spPr>
            <a:xfrm>
              <a:off x="204406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 txBox="1"/>
          </xdr:nvSpPr>
          <xdr:spPr>
            <a:xfrm>
              <a:off x="204406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95250</xdr:colOff>
      <xdr:row>4</xdr:row>
      <xdr:rowOff>200025</xdr:rowOff>
    </xdr:from>
    <xdr:ext cx="545534" cy="1999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 txBox="1"/>
          </xdr:nvSpPr>
          <xdr:spPr>
            <a:xfrm>
              <a:off x="19602450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𝑔</m:t>
                        </m:r>
                      </m:sub>
                    </m:sSub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SpPr txBox="1"/>
          </xdr:nvSpPr>
          <xdr:spPr>
            <a:xfrm>
              <a:off x="19602450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−𝐸_𝑔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21</xdr:col>
      <xdr:colOff>190500</xdr:colOff>
      <xdr:row>4</xdr:row>
      <xdr:rowOff>209550</xdr:rowOff>
    </xdr:from>
    <xdr:ext cx="591957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p>
                      <m:sSup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00000000-0008-0000-0600-00002E00000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−𝜑^𝑤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304800</xdr:colOff>
      <xdr:row>4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/>
          </xdr:nvSpPr>
          <xdr:spPr>
            <a:xfrm>
              <a:off x="1661160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id="{00000000-0008-0000-0600-00002F000000}"/>
                </a:ext>
              </a:extLst>
            </xdr:cNvPr>
            <xdr:cNvSpPr txBox="1"/>
          </xdr:nvSpPr>
          <xdr:spPr>
            <a:xfrm>
              <a:off x="1661160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30</xdr:col>
      <xdr:colOff>304800</xdr:colOff>
      <xdr:row>57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 txBox="1"/>
          </xdr:nvSpPr>
          <xdr:spPr>
            <a:xfrm>
              <a:off x="1649730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6421C0B0-7490-4F86-A8BD-5E973944C268}"/>
                </a:ext>
              </a:extLst>
            </xdr:cNvPr>
            <xdr:cNvSpPr txBox="1"/>
          </xdr:nvSpPr>
          <xdr:spPr>
            <a:xfrm>
              <a:off x="1649730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twoCellAnchor>
    <xdr:from>
      <xdr:col>31</xdr:col>
      <xdr:colOff>266700</xdr:colOff>
      <xdr:row>57</xdr:row>
      <xdr:rowOff>66674</xdr:rowOff>
    </xdr:from>
    <xdr:to>
      <xdr:col>35</xdr:col>
      <xdr:colOff>526596</xdr:colOff>
      <xdr:row>58</xdr:row>
      <xdr:rowOff>38099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40050" y="11239499"/>
          <a:ext cx="3307896" cy="48577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33</xdr:col>
      <xdr:colOff>390525</xdr:colOff>
      <xdr:row>2</xdr:row>
      <xdr:rowOff>28575</xdr:rowOff>
    </xdr:from>
    <xdr:to>
      <xdr:col>33</xdr:col>
      <xdr:colOff>838200</xdr:colOff>
      <xdr:row>4</xdr:row>
      <xdr:rowOff>381000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29946600" y="352425"/>
          <a:ext cx="447675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39</xdr:col>
      <xdr:colOff>0</xdr:colOff>
      <xdr:row>25</xdr:row>
      <xdr:rowOff>9525</xdr:rowOff>
    </xdr:from>
    <xdr:ext cx="109651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00000000-0008-0000-0000-000035000000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)/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57CB98B1-7E3C-4C63-BF1B-E0FF40F99369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,𝑆)/𝑃(𝑆)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22</xdr:col>
      <xdr:colOff>204787</xdr:colOff>
      <xdr:row>4</xdr:row>
      <xdr:rowOff>228600</xdr:rowOff>
    </xdr:from>
    <xdr:ext cx="50000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A579BA7B-0B81-4A98-9B0D-DE2B07F90541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24</xdr:col>
      <xdr:colOff>219075</xdr:colOff>
      <xdr:row>4</xdr:row>
      <xdr:rowOff>238125</xdr:rowOff>
    </xdr:from>
    <xdr:ext cx="42813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39DEC70D-F8B8-423B-94B5-CD65C3507C21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25</xdr:col>
      <xdr:colOff>161925</xdr:colOff>
      <xdr:row>4</xdr:row>
      <xdr:rowOff>247650</xdr:rowOff>
    </xdr:from>
    <xdr:ext cx="5479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FCA347ED-8496-4A02-833B-05A667C06D8D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(𝜑^𝑤)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23</xdr:col>
      <xdr:colOff>247650</xdr:colOff>
      <xdr:row>4</xdr:row>
      <xdr:rowOff>219075</xdr:rowOff>
    </xdr:from>
    <xdr:ext cx="52777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7B7EF6BF-EF3D-4779-A89C-FF01BA9EA0E6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(𝐸𝑔)</a:t>
              </a:r>
              <a:endParaRPr lang="es-ES" sz="1400"/>
            </a:p>
          </xdr:txBody>
        </xdr:sp>
      </mc:Fallback>
    </mc:AlternateContent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142875</xdr:rowOff>
    </xdr:from>
    <xdr:to>
      <xdr:col>0</xdr:col>
      <xdr:colOff>1438275</xdr:colOff>
      <xdr:row>30</xdr:row>
      <xdr:rowOff>57150</xdr:rowOff>
    </xdr:to>
    <xdr:pic>
      <xdr:nvPicPr>
        <xdr:cNvPr id="2" name="Image_cabecera" descr="http://212.227.102.53/explotacion_multidimensional_comercio_interregional/img/logotipo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4382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71437</xdr:colOff>
      <xdr:row>25</xdr:row>
      <xdr:rowOff>9525</xdr:rowOff>
    </xdr:from>
    <xdr:ext cx="57336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484CDD0F-78F3-4B11-B178-BF331CB3666F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20</xdr:col>
      <xdr:colOff>114300</xdr:colOff>
      <xdr:row>103</xdr:row>
      <xdr:rowOff>123825</xdr:rowOff>
    </xdr:from>
    <xdr:ext cx="49994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3AADFCF5-B0F5-406B-A213-F8F2BCD8FEB2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𝑇^𝑖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28</xdr:col>
      <xdr:colOff>190500</xdr:colOff>
      <xdr:row>25</xdr:row>
      <xdr:rowOff>28575</xdr:rowOff>
    </xdr:from>
    <xdr:ext cx="41357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F4E565B6-1821-468B-B1F9-FE6425906FC8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31</xdr:col>
      <xdr:colOff>166687</xdr:colOff>
      <xdr:row>25</xdr:row>
      <xdr:rowOff>28575</xdr:rowOff>
    </xdr:from>
    <xdr:ext cx="485454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68102CF3-B3D6-40D9-B9F2-A925ED351965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𝑆𝑝(𝑆)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38100</xdr:colOff>
      <xdr:row>25</xdr:row>
      <xdr:rowOff>28575</xdr:rowOff>
    </xdr:from>
    <xdr:ext cx="64524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90B98783-CF9A-4402-AB36-2C5E829217EF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0</xdr:col>
      <xdr:colOff>381000</xdr:colOff>
      <xdr:row>122</xdr:row>
      <xdr:rowOff>38100</xdr:rowOff>
    </xdr:from>
    <xdr:ext cx="44767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𝑗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6729AE70-81ED-4EC9-AD66-FB36529F6BA7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𝑇^𝑗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33</xdr:col>
      <xdr:colOff>295275</xdr:colOff>
      <xdr:row>24</xdr:row>
      <xdr:rowOff>76200</xdr:rowOff>
    </xdr:from>
    <xdr:ext cx="565796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s-ES" sz="16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r>
                      <a:rPr lang="es-ES" sz="16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6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8677ECC-AD27-4D29-A35B-8E94FFAA28E9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600" b="0" i="0">
                  <a:latin typeface="Cambria Math" panose="02040503050406030204" pitchFamily="18" charset="0"/>
                </a:rPr>
                <a:t>𝑣_𝑡^</a:t>
              </a:r>
              <a:r>
                <a:rPr lang="es-ES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 </a:t>
              </a:r>
              <a:r>
                <a:rPr lang="es-ES" sz="1600" b="0" i="0">
                  <a:latin typeface="Cambria Math" panose="02040503050406030204" pitchFamily="18" charset="0"/>
                </a:rPr>
                <a:t>(𝑆)</a:t>
              </a:r>
              <a:endParaRPr lang="es-ES" sz="1600"/>
            </a:p>
          </xdr:txBody>
        </xdr:sp>
      </mc:Fallback>
    </mc:AlternateContent>
    <xdr:clientData/>
  </xdr:oneCellAnchor>
  <xdr:oneCellAnchor>
    <xdr:from>
      <xdr:col>21</xdr:col>
      <xdr:colOff>342900</xdr:colOff>
      <xdr:row>103</xdr:row>
      <xdr:rowOff>66675</xdr:rowOff>
    </xdr:from>
    <xdr:ext cx="22860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2000" i="1">
                        <a:solidFill>
                          <a:schemeClr val="bg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1FC09D9A-F571-47B1-9C54-A53D3109CE2F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</xdr:colOff>
      <xdr:row>148</xdr:row>
      <xdr:rowOff>9526</xdr:rowOff>
    </xdr:from>
    <xdr:ext cx="742950" cy="4762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20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D731A546-BABD-42B7-8B26-B5046FC705EC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2000" b="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15</xdr:col>
      <xdr:colOff>371475</xdr:colOff>
      <xdr:row>2</xdr:row>
      <xdr:rowOff>114989</xdr:rowOff>
    </xdr:from>
    <xdr:ext cx="1660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1DA9E278-2E71-46C2-A710-EE1EB36841B3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16</xdr:col>
      <xdr:colOff>352425</xdr:colOff>
      <xdr:row>2</xdr:row>
      <xdr:rowOff>142875</xdr:rowOff>
    </xdr:from>
    <xdr:ext cx="3143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3EE3617A-5411-444D-A843-2CBC11E9903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19</xdr:col>
      <xdr:colOff>76200</xdr:colOff>
      <xdr:row>103</xdr:row>
      <xdr:rowOff>133350</xdr:rowOff>
    </xdr:from>
    <xdr:ext cx="857250" cy="2476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 i="1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D2F93205-222A-43E4-949C-7B4260E8B1D9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𝑇_𝑖 (𝑁)</a:t>
              </a:r>
              <a:endParaRPr lang="es-ES" sz="1400" i="1"/>
            </a:p>
          </xdr:txBody>
        </xdr:sp>
      </mc:Fallback>
    </mc:AlternateContent>
    <xdr:clientData/>
  </xdr:oneCellAnchor>
  <xdr:oneCellAnchor>
    <xdr:from>
      <xdr:col>29</xdr:col>
      <xdr:colOff>123825</xdr:colOff>
      <xdr:row>25</xdr:row>
      <xdr:rowOff>9525</xdr:rowOff>
    </xdr:from>
    <xdr:ext cx="5429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607F9394-6C2D-48B9-B968-615D8C96D0E2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 </a:t>
              </a:r>
              <a:r>
                <a:rPr lang="es-ES" sz="1400" b="0" i="0">
                  <a:latin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30</xdr:col>
      <xdr:colOff>138112</xdr:colOff>
      <xdr:row>25</xdr:row>
      <xdr:rowOff>19050</xdr:rowOff>
    </xdr:from>
    <xdr:ext cx="51321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CEA1B34F-16E8-494B-BDAC-D53E469B3FAE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𝐸𝑔(𝑆)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37</xdr:col>
      <xdr:colOff>57150</xdr:colOff>
      <xdr:row>25</xdr:row>
      <xdr:rowOff>19050</xdr:rowOff>
    </xdr:from>
    <xdr:ext cx="67300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B44DCB5F-31AF-4D4E-860B-90A9DEE07CDC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𝑒(𝐸𝑔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28575</xdr:colOff>
      <xdr:row>25</xdr:row>
      <xdr:rowOff>19050</xdr:rowOff>
    </xdr:from>
    <xdr:ext cx="693138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615C8309-7141-4EA2-87DA-584619010841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𝜑^𝑤,𝑆)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35</xdr:col>
      <xdr:colOff>47625</xdr:colOff>
      <xdr:row>23</xdr:row>
      <xdr:rowOff>104775</xdr:rowOff>
    </xdr:from>
    <xdr:ext cx="185557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𝜓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𝜓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62256A3-D69F-4162-A666-4F5AA5CB0ECF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𝜓,𝑆)=𝑣_𝑡^𝛼 (𝑆)−𝜓(𝑆)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18</xdr:col>
      <xdr:colOff>23812</xdr:colOff>
      <xdr:row>4</xdr:row>
      <xdr:rowOff>100012</xdr:rowOff>
    </xdr:from>
    <xdr:ext cx="842963" cy="4619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𝜁</m:t>
                      </m:r>
                    </m:e>
                    <m:sup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𝛼</m:t>
                      </m:r>
                    </m:sup>
                  </m:sSup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𝑆𝑝</m:t>
                  </m:r>
                </m:oMath>
              </a14:m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7415E971-3215-48B0-9C5D-AC29E12BA84C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:r>
                <a:rPr lang="es-ES" sz="1100" b="0" i="0">
                  <a:latin typeface="Cambria Math" panose="02040503050406030204" pitchFamily="18" charset="0"/>
                </a:rPr>
                <a:t>𝑒(𝐸,{𝑖})=</a:t>
              </a:r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𝜁^𝛼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−𝑆𝑝</a:t>
              </a:r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171450</xdr:colOff>
      <xdr:row>4</xdr:row>
      <xdr:rowOff>209550</xdr:rowOff>
    </xdr:from>
    <xdr:ext cx="489301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8AEAE17F-657C-4321-92DF-1FAC1DB3E101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95250</xdr:colOff>
      <xdr:row>4</xdr:row>
      <xdr:rowOff>200025</xdr:rowOff>
    </xdr:from>
    <xdr:ext cx="545534" cy="1999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𝑔</m:t>
                        </m:r>
                      </m:sub>
                    </m:sSub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94097E32-7B3E-41D5-82D1-BBD975FD5386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−𝐸_𝑔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21</xdr:col>
      <xdr:colOff>190500</xdr:colOff>
      <xdr:row>4</xdr:row>
      <xdr:rowOff>209550</xdr:rowOff>
    </xdr:from>
    <xdr:ext cx="591957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p>
                      <m:sSup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3364BDF5-5FE7-407F-B810-29F37C622C9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−𝜑^𝑤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304800</xdr:colOff>
      <xdr:row>4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AE9B5C37-4063-4B5F-8BBE-4E464EFACC44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30</xdr:col>
      <xdr:colOff>304800</xdr:colOff>
      <xdr:row>57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E57F6257-0F41-4CAA-B110-8AFD772B7EA3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twoCellAnchor>
    <xdr:from>
      <xdr:col>31</xdr:col>
      <xdr:colOff>266700</xdr:colOff>
      <xdr:row>57</xdr:row>
      <xdr:rowOff>66674</xdr:rowOff>
    </xdr:from>
    <xdr:to>
      <xdr:col>35</xdr:col>
      <xdr:colOff>526596</xdr:colOff>
      <xdr:row>58</xdr:row>
      <xdr:rowOff>38099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3925" y="11544299"/>
          <a:ext cx="4298496" cy="46672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33</xdr:col>
      <xdr:colOff>390525</xdr:colOff>
      <xdr:row>2</xdr:row>
      <xdr:rowOff>28575</xdr:rowOff>
    </xdr:from>
    <xdr:to>
      <xdr:col>33</xdr:col>
      <xdr:colOff>838200</xdr:colOff>
      <xdr:row>4</xdr:row>
      <xdr:rowOff>381000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>
          <a:off x="29946600" y="352425"/>
          <a:ext cx="447675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39</xdr:col>
      <xdr:colOff>0</xdr:colOff>
      <xdr:row>25</xdr:row>
      <xdr:rowOff>9525</xdr:rowOff>
    </xdr:from>
    <xdr:ext cx="109651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)/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8F4664C4-B50C-45FD-8C42-A32E7290F843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,𝑆)/𝑃(𝑆)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22</xdr:col>
      <xdr:colOff>204787</xdr:colOff>
      <xdr:row>4</xdr:row>
      <xdr:rowOff>228600</xdr:rowOff>
    </xdr:from>
    <xdr:ext cx="50000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52989300-B469-4D1B-B9F3-8C17E4080B04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24</xdr:col>
      <xdr:colOff>219075</xdr:colOff>
      <xdr:row>4</xdr:row>
      <xdr:rowOff>238125</xdr:rowOff>
    </xdr:from>
    <xdr:ext cx="42813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F0A67460-1C80-4FA0-AAF7-76C584DA32AC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25</xdr:col>
      <xdr:colOff>161925</xdr:colOff>
      <xdr:row>4</xdr:row>
      <xdr:rowOff>247650</xdr:rowOff>
    </xdr:from>
    <xdr:ext cx="5479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08341208-ACC5-4DB5-9A9E-CC724B3706F6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(𝜑^𝑤)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23</xdr:col>
      <xdr:colOff>247650</xdr:colOff>
      <xdr:row>4</xdr:row>
      <xdr:rowOff>219075</xdr:rowOff>
    </xdr:from>
    <xdr:ext cx="52777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2EEE5022-3223-4BA7-A607-0CA848A947DF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(𝐸𝑔)</a:t>
              </a:r>
              <a:endParaRPr lang="es-ES" sz="14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52</xdr:row>
      <xdr:rowOff>57150</xdr:rowOff>
    </xdr:from>
    <xdr:to>
      <xdr:col>3</xdr:col>
      <xdr:colOff>762000</xdr:colOff>
      <xdr:row>68</xdr:row>
      <xdr:rowOff>152400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/>
      </xdr:nvCxnSpPr>
      <xdr:spPr>
        <a:xfrm flipV="1">
          <a:off x="3743325" y="10591800"/>
          <a:ext cx="0" cy="2686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69</xdr:row>
      <xdr:rowOff>9525</xdr:rowOff>
    </xdr:from>
    <xdr:to>
      <xdr:col>4</xdr:col>
      <xdr:colOff>209550</xdr:colOff>
      <xdr:row>70</xdr:row>
      <xdr:rowOff>133351</xdr:rowOff>
    </xdr:to>
    <xdr:sp macro="" textlink="">
      <xdr:nvSpPr>
        <xdr:cNvPr id="17" name="CuadroTexto 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3457575" y="13296900"/>
          <a:ext cx="619125" cy="2857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21,756</a:t>
          </a:r>
        </a:p>
      </xdr:txBody>
    </xdr:sp>
    <xdr:clientData/>
  </xdr:twoCellAnchor>
  <xdr:twoCellAnchor>
    <xdr:from>
      <xdr:col>3</xdr:col>
      <xdr:colOff>638175</xdr:colOff>
      <xdr:row>219</xdr:row>
      <xdr:rowOff>133350</xdr:rowOff>
    </xdr:from>
    <xdr:to>
      <xdr:col>4</xdr:col>
      <xdr:colOff>371475</xdr:colOff>
      <xdr:row>221</xdr:row>
      <xdr:rowOff>95251</xdr:rowOff>
    </xdr:to>
    <xdr:sp macro="" textlink="">
      <xdr:nvSpPr>
        <xdr:cNvPr id="23" name="CuadroTexto 1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3619500" y="41005125"/>
          <a:ext cx="619125" cy="2857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21,756</a:t>
          </a:r>
        </a:p>
      </xdr:txBody>
    </xdr:sp>
    <xdr:clientData/>
  </xdr:twoCellAnchor>
  <xdr:twoCellAnchor>
    <xdr:from>
      <xdr:col>3</xdr:col>
      <xdr:colOff>647700</xdr:colOff>
      <xdr:row>220</xdr:row>
      <xdr:rowOff>57150</xdr:rowOff>
    </xdr:from>
    <xdr:to>
      <xdr:col>4</xdr:col>
      <xdr:colOff>447675</xdr:colOff>
      <xdr:row>222</xdr:row>
      <xdr:rowOff>0</xdr:rowOff>
    </xdr:to>
    <xdr:sp macro="" textlink="">
      <xdr:nvSpPr>
        <xdr:cNvPr id="37" name="CuadroTexto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3629025" y="41128950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21.989</a:t>
          </a:r>
        </a:p>
      </xdr:txBody>
    </xdr:sp>
    <xdr:clientData/>
  </xdr:twoCellAnchor>
  <xdr:twoCellAnchor>
    <xdr:from>
      <xdr:col>3</xdr:col>
      <xdr:colOff>657225</xdr:colOff>
      <xdr:row>220</xdr:row>
      <xdr:rowOff>76200</xdr:rowOff>
    </xdr:from>
    <xdr:to>
      <xdr:col>4</xdr:col>
      <xdr:colOff>457200</xdr:colOff>
      <xdr:row>222</xdr:row>
      <xdr:rowOff>19050</xdr:rowOff>
    </xdr:to>
    <xdr:sp macro="" textlink="">
      <xdr:nvSpPr>
        <xdr:cNvPr id="42" name="CuadroTexto 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3638550" y="41148000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21,989</a:t>
          </a:r>
        </a:p>
      </xdr:txBody>
    </xdr:sp>
    <xdr:clientData/>
  </xdr:twoCellAnchor>
  <xdr:twoCellAnchor>
    <xdr:from>
      <xdr:col>3</xdr:col>
      <xdr:colOff>647700</xdr:colOff>
      <xdr:row>220</xdr:row>
      <xdr:rowOff>57150</xdr:rowOff>
    </xdr:from>
    <xdr:to>
      <xdr:col>4</xdr:col>
      <xdr:colOff>447675</xdr:colOff>
      <xdr:row>222</xdr:row>
      <xdr:rowOff>0</xdr:rowOff>
    </xdr:to>
    <xdr:sp macro="" textlink="">
      <xdr:nvSpPr>
        <xdr:cNvPr id="57" name="CuadroTexto 1">
          <a:extLst>
            <a:ext uri="{FF2B5EF4-FFF2-40B4-BE49-F238E27FC236}">
              <a16:creationId xmlns:a16="http://schemas.microsoft.com/office/drawing/2014/main" id="{514FD383-748E-4C1F-A26A-6407A552A9CA}"/>
            </a:ext>
          </a:extLst>
        </xdr:cNvPr>
        <xdr:cNvSpPr txBox="1"/>
      </xdr:nvSpPr>
      <xdr:spPr>
        <a:xfrm>
          <a:off x="3695700" y="41195625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21.989</a:t>
          </a:r>
        </a:p>
      </xdr:txBody>
    </xdr:sp>
    <xdr:clientData/>
  </xdr:twoCellAnchor>
  <xdr:twoCellAnchor>
    <xdr:from>
      <xdr:col>3</xdr:col>
      <xdr:colOff>657225</xdr:colOff>
      <xdr:row>220</xdr:row>
      <xdr:rowOff>76200</xdr:rowOff>
    </xdr:from>
    <xdr:to>
      <xdr:col>4</xdr:col>
      <xdr:colOff>457200</xdr:colOff>
      <xdr:row>222</xdr:row>
      <xdr:rowOff>19050</xdr:rowOff>
    </xdr:to>
    <xdr:sp macro="" textlink="">
      <xdr:nvSpPr>
        <xdr:cNvPr id="62" name="CuadroTexto 1">
          <a:extLst>
            <a:ext uri="{FF2B5EF4-FFF2-40B4-BE49-F238E27FC236}">
              <a16:creationId xmlns:a16="http://schemas.microsoft.com/office/drawing/2014/main" id="{A2C48045-0AA8-43D7-B676-0ABD13EEFE1C}"/>
            </a:ext>
          </a:extLst>
        </xdr:cNvPr>
        <xdr:cNvSpPr txBox="1"/>
      </xdr:nvSpPr>
      <xdr:spPr>
        <a:xfrm>
          <a:off x="3705225" y="41214675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22,207</a:t>
          </a:r>
        </a:p>
      </xdr:txBody>
    </xdr:sp>
    <xdr:clientData/>
  </xdr:twoCellAnchor>
  <xdr:oneCellAnchor>
    <xdr:from>
      <xdr:col>24</xdr:col>
      <xdr:colOff>104775</xdr:colOff>
      <xdr:row>3</xdr:row>
      <xdr:rowOff>361950</xdr:rowOff>
    </xdr:from>
    <xdr:ext cx="571500" cy="1951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B5E9BEE8-F40C-4E79-8B06-98BE74772564}"/>
                </a:ext>
              </a:extLst>
            </xdr:cNvPr>
            <xdr:cNvSpPr txBox="1"/>
          </xdr:nvSpPr>
          <xdr:spPr>
            <a:xfrm>
              <a:off x="22602825" y="962025"/>
              <a:ext cx="571500" cy="195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</m:sSup>
                    <m:sSup>
                      <m:sSupPr>
                        <m:ctrlP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𝐺𝐷𝑃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h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B5E9BEE8-F40C-4E79-8B06-98BE74772564}"/>
                </a:ext>
              </a:extLst>
            </xdr:cNvPr>
            <xdr:cNvSpPr txBox="1"/>
          </xdr:nvSpPr>
          <xdr:spPr>
            <a:xfrm>
              <a:off x="22602825" y="962025"/>
              <a:ext cx="571500" cy="195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</a:t>
              </a:r>
              <a:r>
                <a:rPr lang="es-ES" sz="12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 〖𝐺𝐷𝑃〗^ℎ</a:t>
              </a:r>
              <a:endParaRPr lang="en-US" sz="1200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twoCellAnchor>
    <xdr:from>
      <xdr:col>0</xdr:col>
      <xdr:colOff>190500</xdr:colOff>
      <xdr:row>48</xdr:row>
      <xdr:rowOff>9525</xdr:rowOff>
    </xdr:from>
    <xdr:to>
      <xdr:col>7</xdr:col>
      <xdr:colOff>504825</xdr:colOff>
      <xdr:row>73</xdr:row>
      <xdr:rowOff>114300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AB70005-DED7-40A9-8287-191716B1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98</xdr:row>
      <xdr:rowOff>0</xdr:rowOff>
    </xdr:from>
    <xdr:to>
      <xdr:col>14</xdr:col>
      <xdr:colOff>561975</xdr:colOff>
      <xdr:row>123</xdr:row>
      <xdr:rowOff>114300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96FC3712-2355-4A2E-8626-605DF5E39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148</xdr:row>
      <xdr:rowOff>104775</xdr:rowOff>
    </xdr:from>
    <xdr:to>
      <xdr:col>7</xdr:col>
      <xdr:colOff>409575</xdr:colOff>
      <xdr:row>174</xdr:row>
      <xdr:rowOff>47625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86E73E8D-EF1D-47F1-9E16-46421CE86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962025</xdr:colOff>
      <xdr:row>148</xdr:row>
      <xdr:rowOff>114300</xdr:rowOff>
    </xdr:from>
    <xdr:to>
      <xdr:col>14</xdr:col>
      <xdr:colOff>552450</xdr:colOff>
      <xdr:row>174</xdr:row>
      <xdr:rowOff>66675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FDA4014A-285C-42EC-B033-0DEB8BEED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1009650</xdr:colOff>
      <xdr:row>199</xdr:row>
      <xdr:rowOff>152400</xdr:rowOff>
    </xdr:from>
    <xdr:to>
      <xdr:col>14</xdr:col>
      <xdr:colOff>600075</xdr:colOff>
      <xdr:row>225</xdr:row>
      <xdr:rowOff>104775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7C29A986-400E-460E-82DD-929A54ADF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247650</xdr:colOff>
      <xdr:row>48</xdr:row>
      <xdr:rowOff>9525</xdr:rowOff>
    </xdr:from>
    <xdr:to>
      <xdr:col>15</xdr:col>
      <xdr:colOff>171450</xdr:colOff>
      <xdr:row>73</xdr:row>
      <xdr:rowOff>123825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E8E7E334-D449-4AD1-9F83-013BBBC9D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97</xdr:row>
      <xdr:rowOff>123825</xdr:rowOff>
    </xdr:from>
    <xdr:to>
      <xdr:col>7</xdr:col>
      <xdr:colOff>381000</xdr:colOff>
      <xdr:row>123</xdr:row>
      <xdr:rowOff>66675</xdr:rowOff>
    </xdr:to>
    <xdr:grpSp>
      <xdr:nvGrpSpPr>
        <xdr:cNvPr id="75" name="Grupo 74">
          <a:extLst>
            <a:ext uri="{FF2B5EF4-FFF2-40B4-BE49-F238E27FC236}">
              <a16:creationId xmlns:a16="http://schemas.microsoft.com/office/drawing/2014/main" id="{A92626C2-C681-443C-90B0-4B5D9C4C68AA}"/>
            </a:ext>
          </a:extLst>
        </xdr:cNvPr>
        <xdr:cNvGrpSpPr/>
      </xdr:nvGrpSpPr>
      <xdr:grpSpPr>
        <a:xfrm>
          <a:off x="66675" y="19211925"/>
          <a:ext cx="6743700" cy="4152900"/>
          <a:chOff x="276225" y="19192875"/>
          <a:chExt cx="6677025" cy="4152900"/>
        </a:xfrm>
      </xdr:grpSpPr>
      <xdr:graphicFrame macro="">
        <xdr:nvGraphicFramePr>
          <xdr:cNvPr id="76" name="Gráfico 75">
            <a:extLst>
              <a:ext uri="{FF2B5EF4-FFF2-40B4-BE49-F238E27FC236}">
                <a16:creationId xmlns:a16="http://schemas.microsoft.com/office/drawing/2014/main" id="{675216EE-179A-4B00-B09A-BF2B29F4D70F}"/>
              </a:ext>
            </a:extLst>
          </xdr:cNvPr>
          <xdr:cNvGraphicFramePr>
            <a:graphicFrameLocks/>
          </xdr:cNvGraphicFramePr>
        </xdr:nvGraphicFramePr>
        <xdr:xfrm>
          <a:off x="276225" y="1919287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77" name="CuadroTexto 1">
            <a:extLst>
              <a:ext uri="{FF2B5EF4-FFF2-40B4-BE49-F238E27FC236}">
                <a16:creationId xmlns:a16="http://schemas.microsoft.com/office/drawing/2014/main" id="{4AB41B68-B33E-4DD2-AFE2-B7C3BCFFB2AA}"/>
              </a:ext>
            </a:extLst>
          </xdr:cNvPr>
          <xdr:cNvSpPr txBox="1"/>
        </xdr:nvSpPr>
        <xdr:spPr>
          <a:xfrm>
            <a:off x="3590925" y="22507576"/>
            <a:ext cx="685800" cy="26670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 i="1"/>
              <a:t>22,207</a:t>
            </a:r>
          </a:p>
        </xdr:txBody>
      </xdr:sp>
      <xdr:cxnSp macro="">
        <xdr:nvCxnSpPr>
          <xdr:cNvPr id="78" name="Conector recto 77">
            <a:extLst>
              <a:ext uri="{FF2B5EF4-FFF2-40B4-BE49-F238E27FC236}">
                <a16:creationId xmlns:a16="http://schemas.microsoft.com/office/drawing/2014/main" id="{FA0C7F54-86BB-4084-B2CB-81EA6125D00F}"/>
              </a:ext>
            </a:extLst>
          </xdr:cNvPr>
          <xdr:cNvCxnSpPr/>
        </xdr:nvCxnSpPr>
        <xdr:spPr>
          <a:xfrm flipV="1">
            <a:off x="3867150" y="19831051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647700</xdr:colOff>
      <xdr:row>220</xdr:row>
      <xdr:rowOff>57150</xdr:rowOff>
    </xdr:from>
    <xdr:to>
      <xdr:col>4</xdr:col>
      <xdr:colOff>447675</xdr:colOff>
      <xdr:row>222</xdr:row>
      <xdr:rowOff>0</xdr:rowOff>
    </xdr:to>
    <xdr:sp macro="" textlink="">
      <xdr:nvSpPr>
        <xdr:cNvPr id="81" name="CuadroTexto 1">
          <a:extLst>
            <a:ext uri="{FF2B5EF4-FFF2-40B4-BE49-F238E27FC236}">
              <a16:creationId xmlns:a16="http://schemas.microsoft.com/office/drawing/2014/main" id="{B3518E23-8869-4040-969D-6B47D1B7E33E}"/>
            </a:ext>
          </a:extLst>
        </xdr:cNvPr>
        <xdr:cNvSpPr txBox="1"/>
      </xdr:nvSpPr>
      <xdr:spPr>
        <a:xfrm>
          <a:off x="3695700" y="41195625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21.989</a:t>
          </a:r>
        </a:p>
      </xdr:txBody>
    </xdr:sp>
    <xdr:clientData/>
  </xdr:twoCellAnchor>
  <xdr:twoCellAnchor>
    <xdr:from>
      <xdr:col>0</xdr:col>
      <xdr:colOff>200025</xdr:colOff>
      <xdr:row>199</xdr:row>
      <xdr:rowOff>123825</xdr:rowOff>
    </xdr:from>
    <xdr:to>
      <xdr:col>7</xdr:col>
      <xdr:colOff>514350</xdr:colOff>
      <xdr:row>225</xdr:row>
      <xdr:rowOff>66675</xdr:rowOff>
    </xdr:to>
    <xdr:grpSp>
      <xdr:nvGrpSpPr>
        <xdr:cNvPr id="82" name="Grupo 81">
          <a:extLst>
            <a:ext uri="{FF2B5EF4-FFF2-40B4-BE49-F238E27FC236}">
              <a16:creationId xmlns:a16="http://schemas.microsoft.com/office/drawing/2014/main" id="{D06D8207-0C94-4FDE-82A6-0121B174FA33}"/>
            </a:ext>
          </a:extLst>
        </xdr:cNvPr>
        <xdr:cNvGrpSpPr/>
      </xdr:nvGrpSpPr>
      <xdr:grpSpPr>
        <a:xfrm>
          <a:off x="200025" y="37909500"/>
          <a:ext cx="6743700" cy="4152900"/>
          <a:chOff x="438150" y="37728525"/>
          <a:chExt cx="6677025" cy="4152900"/>
        </a:xfrm>
      </xdr:grpSpPr>
      <xdr:graphicFrame macro="">
        <xdr:nvGraphicFramePr>
          <xdr:cNvPr id="83" name="Gráfico 82">
            <a:extLst>
              <a:ext uri="{FF2B5EF4-FFF2-40B4-BE49-F238E27FC236}">
                <a16:creationId xmlns:a16="http://schemas.microsoft.com/office/drawing/2014/main" id="{5229C4F1-8E4A-4228-898D-40D9C279FE68}"/>
              </a:ext>
            </a:extLst>
          </xdr:cNvPr>
          <xdr:cNvGraphicFramePr>
            <a:graphicFrameLocks/>
          </xdr:cNvGraphicFramePr>
        </xdr:nvGraphicFramePr>
        <xdr:xfrm>
          <a:off x="438150" y="3772852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cxnSp macro="">
        <xdr:nvCxnSpPr>
          <xdr:cNvPr id="84" name="Conector recto 83">
            <a:extLst>
              <a:ext uri="{FF2B5EF4-FFF2-40B4-BE49-F238E27FC236}">
                <a16:creationId xmlns:a16="http://schemas.microsoft.com/office/drawing/2014/main" id="{632367AD-C637-425C-A037-EA390C8A2F80}"/>
              </a:ext>
            </a:extLst>
          </xdr:cNvPr>
          <xdr:cNvCxnSpPr/>
        </xdr:nvCxnSpPr>
        <xdr:spPr>
          <a:xfrm flipV="1">
            <a:off x="3838575" y="38461950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11</xdr:col>
      <xdr:colOff>409575</xdr:colOff>
      <xdr:row>2</xdr:row>
      <xdr:rowOff>47625</xdr:rowOff>
    </xdr:from>
    <xdr:ext cx="228600" cy="2190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CuadroTexto 84">
              <a:extLst>
                <a:ext uri="{FF2B5EF4-FFF2-40B4-BE49-F238E27FC236}">
                  <a16:creationId xmlns:a16="http://schemas.microsoft.com/office/drawing/2014/main" id="{7DA734D3-2E4F-4053-BAFB-9732C0890590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85" name="CuadroTexto 84">
              <a:extLst>
                <a:ext uri="{FF2B5EF4-FFF2-40B4-BE49-F238E27FC236}">
                  <a16:creationId xmlns:a16="http://schemas.microsoft.com/office/drawing/2014/main" id="{7DA734D3-2E4F-4053-BAFB-9732C0890590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n-US" sz="1200"/>
            </a:p>
          </xdr:txBody>
        </xdr:sp>
      </mc:Fallback>
    </mc:AlternateContent>
    <xdr:clientData/>
  </xdr:oneCellAnchor>
  <xdr:twoCellAnchor>
    <xdr:from>
      <xdr:col>3</xdr:col>
      <xdr:colOff>657225</xdr:colOff>
      <xdr:row>220</xdr:row>
      <xdr:rowOff>76200</xdr:rowOff>
    </xdr:from>
    <xdr:to>
      <xdr:col>4</xdr:col>
      <xdr:colOff>457200</xdr:colOff>
      <xdr:row>222</xdr:row>
      <xdr:rowOff>19050</xdr:rowOff>
    </xdr:to>
    <xdr:sp macro="" textlink="">
      <xdr:nvSpPr>
        <xdr:cNvPr id="86" name="CuadroTexto 1">
          <a:extLst>
            <a:ext uri="{FF2B5EF4-FFF2-40B4-BE49-F238E27FC236}">
              <a16:creationId xmlns:a16="http://schemas.microsoft.com/office/drawing/2014/main" id="{E3199732-4356-4DB2-866A-5EB403066B6D}"/>
            </a:ext>
          </a:extLst>
        </xdr:cNvPr>
        <xdr:cNvSpPr txBox="1"/>
      </xdr:nvSpPr>
      <xdr:spPr>
        <a:xfrm>
          <a:off x="3705225" y="41214675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22,207</a:t>
          </a:r>
        </a:p>
      </xdr:txBody>
    </xdr:sp>
    <xdr:clientData/>
  </xdr:twoCellAnchor>
  <xdr:oneCellAnchor>
    <xdr:from>
      <xdr:col>7</xdr:col>
      <xdr:colOff>233362</xdr:colOff>
      <xdr:row>3</xdr:row>
      <xdr:rowOff>138112</xdr:rowOff>
    </xdr:from>
    <xdr:ext cx="61581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id="{8FCE6E80-C880-4B0D-95F5-D0DAF9182D86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𝐴𝐸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id="{8FCE6E80-C880-4B0D-95F5-D0DAF9182D86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𝑒(𝐴𝐸,{𝑖})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304800</xdr:colOff>
      <xdr:row>3</xdr:row>
      <xdr:rowOff>123825</xdr:rowOff>
    </xdr:from>
    <xdr:ext cx="6097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uadroTexto 87">
              <a:extLst>
                <a:ext uri="{FF2B5EF4-FFF2-40B4-BE49-F238E27FC236}">
                  <a16:creationId xmlns:a16="http://schemas.microsoft.com/office/drawing/2014/main" id="{3FD63211-1D72-4EC4-B7B9-12827B0AE49E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𝐸𝑔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8" name="CuadroTexto 87">
              <a:extLst>
                <a:ext uri="{FF2B5EF4-FFF2-40B4-BE49-F238E27FC236}">
                  <a16:creationId xmlns:a16="http://schemas.microsoft.com/office/drawing/2014/main" id="{3FD63211-1D72-4EC4-B7B9-12827B0AE49E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𝑒(𝐸𝑔,{𝑖})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66675</xdr:colOff>
      <xdr:row>2</xdr:row>
      <xdr:rowOff>47624</xdr:rowOff>
    </xdr:from>
    <xdr:ext cx="714376" cy="190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CuadroTexto 88">
              <a:extLst>
                <a:ext uri="{FF2B5EF4-FFF2-40B4-BE49-F238E27FC236}">
                  <a16:creationId xmlns:a16="http://schemas.microsoft.com/office/drawing/2014/main" id="{717ADA70-44ED-4437-8EB1-1BFD5F5BF132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</m:sSup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2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9" name="CuadroTexto 88">
              <a:extLst>
                <a:ext uri="{FF2B5EF4-FFF2-40B4-BE49-F238E27FC236}">
                  <a16:creationId xmlns:a16="http://schemas.microsoft.com/office/drawing/2014/main" id="{717ADA70-44ED-4437-8EB1-1BFD5F5BF132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</a:t>
              </a:r>
              <a:r>
                <a:rPr lang="es-ES" sz="12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1=𝑇</a:t>
              </a:r>
              <a:endParaRPr lang="en-US" sz="1200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0.48074</cdr:x>
      <cdr:y>0.16514</cdr:y>
    </cdr:from>
    <cdr:to>
      <cdr:x>0.55064</cdr:x>
      <cdr:y>0.88532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C8F88017-8D93-4B37-9467-B0371BB21FA3}"/>
            </a:ext>
          </a:extLst>
        </cdr:cNvPr>
        <cdr:cNvGrpSpPr/>
      </cdr:nvGrpSpPr>
      <cdr:grpSpPr>
        <a:xfrm xmlns:a="http://schemas.openxmlformats.org/drawingml/2006/main">
          <a:off x="3241966" y="685810"/>
          <a:ext cx="471385" cy="2990835"/>
          <a:chOff x="3209929" y="685810"/>
          <a:chExt cx="466724" cy="2990850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884C8479-53CC-481C-A256-73A5D051FDA6}"/>
              </a:ext>
            </a:extLst>
          </cdr:cNvPr>
          <cdr:cNvCxnSpPr/>
        </cdr:nvCxnSpPr>
        <cdr:spPr>
          <a:xfrm xmlns:a="http://schemas.openxmlformats.org/drawingml/2006/main" flipV="1">
            <a:off x="3476653" y="685810"/>
            <a:ext cx="0" cy="2657482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CuadroTexto 3"/>
          <cdr:cNvSpPr txBox="1"/>
        </cdr:nvSpPr>
        <cdr:spPr>
          <a:xfrm xmlns:a="http://schemas.openxmlformats.org/drawingml/2006/main">
            <a:off x="3209929" y="3381389"/>
            <a:ext cx="466724" cy="29527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000" i="1"/>
              <a:t>22.207</a:t>
            </a:r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142875</xdr:rowOff>
    </xdr:from>
    <xdr:to>
      <xdr:col>0</xdr:col>
      <xdr:colOff>1438275</xdr:colOff>
      <xdr:row>30</xdr:row>
      <xdr:rowOff>57150</xdr:rowOff>
    </xdr:to>
    <xdr:pic>
      <xdr:nvPicPr>
        <xdr:cNvPr id="2" name="Image_cabecera" descr="http://212.227.102.53/explotacion_multidimensional_comercio_interregional/img/logotipo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4382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71437</xdr:colOff>
      <xdr:row>25</xdr:row>
      <xdr:rowOff>9525</xdr:rowOff>
    </xdr:from>
    <xdr:ext cx="57336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084BA3D-43EC-469E-8CF0-03BF4A61AD25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20</xdr:col>
      <xdr:colOff>114300</xdr:colOff>
      <xdr:row>103</xdr:row>
      <xdr:rowOff>123825</xdr:rowOff>
    </xdr:from>
    <xdr:ext cx="49994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6FB1117C-E292-42BB-93B8-528417189F8C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𝑇^𝑖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28</xdr:col>
      <xdr:colOff>190500</xdr:colOff>
      <xdr:row>25</xdr:row>
      <xdr:rowOff>28575</xdr:rowOff>
    </xdr:from>
    <xdr:ext cx="41357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21E9727D-C71D-4132-A741-76D9C72C2511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31</xdr:col>
      <xdr:colOff>166687</xdr:colOff>
      <xdr:row>25</xdr:row>
      <xdr:rowOff>28575</xdr:rowOff>
    </xdr:from>
    <xdr:ext cx="485454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344263E4-3F49-4CE1-B260-6E13F55A77AD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𝑆𝑝(𝑆)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38100</xdr:colOff>
      <xdr:row>25</xdr:row>
      <xdr:rowOff>28575</xdr:rowOff>
    </xdr:from>
    <xdr:ext cx="64524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6AF21A3C-AF85-4367-87C2-BCA6ADC29D5E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0</xdr:col>
      <xdr:colOff>381000</xdr:colOff>
      <xdr:row>122</xdr:row>
      <xdr:rowOff>38100</xdr:rowOff>
    </xdr:from>
    <xdr:ext cx="44767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𝑗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D029F6F-0FB3-4A04-94EE-63DB08312F40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𝑇^𝑗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33</xdr:col>
      <xdr:colOff>295275</xdr:colOff>
      <xdr:row>24</xdr:row>
      <xdr:rowOff>76200</xdr:rowOff>
    </xdr:from>
    <xdr:ext cx="565796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s-ES" sz="16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r>
                      <a:rPr lang="es-ES" sz="16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6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B8F8FF65-C760-4D7A-9E31-675048198302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600" b="0" i="0">
                  <a:latin typeface="Cambria Math" panose="02040503050406030204" pitchFamily="18" charset="0"/>
                </a:rPr>
                <a:t>𝑣_𝑡^</a:t>
              </a:r>
              <a:r>
                <a:rPr lang="es-ES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 </a:t>
              </a:r>
              <a:r>
                <a:rPr lang="es-ES" sz="1600" b="0" i="0">
                  <a:latin typeface="Cambria Math" panose="02040503050406030204" pitchFamily="18" charset="0"/>
                </a:rPr>
                <a:t>(𝑆)</a:t>
              </a:r>
              <a:endParaRPr lang="es-ES" sz="1600"/>
            </a:p>
          </xdr:txBody>
        </xdr:sp>
      </mc:Fallback>
    </mc:AlternateContent>
    <xdr:clientData/>
  </xdr:oneCellAnchor>
  <xdr:oneCellAnchor>
    <xdr:from>
      <xdr:col>21</xdr:col>
      <xdr:colOff>342900</xdr:colOff>
      <xdr:row>103</xdr:row>
      <xdr:rowOff>66675</xdr:rowOff>
    </xdr:from>
    <xdr:ext cx="22860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2000" i="1">
                        <a:solidFill>
                          <a:schemeClr val="bg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3FF570EE-87E9-4D41-83B2-2280CB9D91C3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</xdr:colOff>
      <xdr:row>148</xdr:row>
      <xdr:rowOff>9526</xdr:rowOff>
    </xdr:from>
    <xdr:ext cx="742950" cy="4762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20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68C4CD49-4604-4AD6-AA79-AB1BBAA14232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2000" b="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15</xdr:col>
      <xdr:colOff>371475</xdr:colOff>
      <xdr:row>2</xdr:row>
      <xdr:rowOff>114989</xdr:rowOff>
    </xdr:from>
    <xdr:ext cx="1660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F08822FA-8EC6-4D60-AADC-F6475CCA74D0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16</xdr:col>
      <xdr:colOff>352425</xdr:colOff>
      <xdr:row>2</xdr:row>
      <xdr:rowOff>142875</xdr:rowOff>
    </xdr:from>
    <xdr:ext cx="3143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39B28C71-5AE5-4BF2-8BB4-DBB2F7D90B48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19</xdr:col>
      <xdr:colOff>76200</xdr:colOff>
      <xdr:row>103</xdr:row>
      <xdr:rowOff>133350</xdr:rowOff>
    </xdr:from>
    <xdr:ext cx="857250" cy="2476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 i="1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9A30D9D7-1BAE-47C4-97F1-CD87BE7DF2A2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𝑇_𝑖 (𝑁)</a:t>
              </a:r>
              <a:endParaRPr lang="es-ES" sz="1400" i="1"/>
            </a:p>
          </xdr:txBody>
        </xdr:sp>
      </mc:Fallback>
    </mc:AlternateContent>
    <xdr:clientData/>
  </xdr:oneCellAnchor>
  <xdr:oneCellAnchor>
    <xdr:from>
      <xdr:col>29</xdr:col>
      <xdr:colOff>123825</xdr:colOff>
      <xdr:row>25</xdr:row>
      <xdr:rowOff>9525</xdr:rowOff>
    </xdr:from>
    <xdr:ext cx="5429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909C2E8B-4CCD-46FD-A9D1-1E49CF2F081A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 </a:t>
              </a:r>
              <a:r>
                <a:rPr lang="es-ES" sz="1400" b="0" i="0">
                  <a:latin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30</xdr:col>
      <xdr:colOff>138112</xdr:colOff>
      <xdr:row>25</xdr:row>
      <xdr:rowOff>19050</xdr:rowOff>
    </xdr:from>
    <xdr:ext cx="51321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AAE003B6-4E16-4591-8D98-61F210A1FF13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𝐸𝑔(𝑆)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37</xdr:col>
      <xdr:colOff>57150</xdr:colOff>
      <xdr:row>25</xdr:row>
      <xdr:rowOff>19050</xdr:rowOff>
    </xdr:from>
    <xdr:ext cx="67300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D693AA2C-67C7-4413-B1D4-26654E385F25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𝑒(𝐸𝑔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28575</xdr:colOff>
      <xdr:row>25</xdr:row>
      <xdr:rowOff>19050</xdr:rowOff>
    </xdr:from>
    <xdr:ext cx="693138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600-000012000000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480FD4B4-3E47-4949-849F-F2CF0ECCA7F2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𝜑^𝑤,𝑆)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35</xdr:col>
      <xdr:colOff>47625</xdr:colOff>
      <xdr:row>23</xdr:row>
      <xdr:rowOff>104775</xdr:rowOff>
    </xdr:from>
    <xdr:ext cx="185557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600-000013000000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𝜓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𝜓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9F93B40-6D95-48C8-94F4-340B606434AB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𝜓,𝑆)=𝑣_𝑡^𝛼 (𝑆)−𝜓(𝑆)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18</xdr:col>
      <xdr:colOff>23812</xdr:colOff>
      <xdr:row>4</xdr:row>
      <xdr:rowOff>100012</xdr:rowOff>
    </xdr:from>
    <xdr:ext cx="842963" cy="4619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600-000014000000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𝜁</m:t>
                      </m:r>
                    </m:e>
                    <m:sup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𝛼</m:t>
                      </m:r>
                    </m:sup>
                  </m:sSup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𝑆𝑝</m:t>
                  </m:r>
                </m:oMath>
              </a14:m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84EF44C9-712F-4AAF-99D1-61917B581436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:r>
                <a:rPr lang="es-ES" sz="1100" b="0" i="0">
                  <a:latin typeface="Cambria Math" panose="02040503050406030204" pitchFamily="18" charset="0"/>
                </a:rPr>
                <a:t>𝑒(𝐸,{𝑖})=</a:t>
              </a:r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𝜁^𝛼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−𝑆𝑝</a:t>
              </a:r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171450</xdr:colOff>
      <xdr:row>4</xdr:row>
      <xdr:rowOff>209550</xdr:rowOff>
    </xdr:from>
    <xdr:ext cx="489301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00000000-0008-0000-0600-000015000000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D03F0BED-40C6-4B76-A9D2-558BF00A5E00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95250</xdr:colOff>
      <xdr:row>4</xdr:row>
      <xdr:rowOff>200025</xdr:rowOff>
    </xdr:from>
    <xdr:ext cx="545534" cy="1999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600-000016000000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𝑔</m:t>
                        </m:r>
                      </m:sub>
                    </m:sSub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D18100AC-D986-466F-ADF3-DF49245B3BD3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−𝐸_𝑔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21</xdr:col>
      <xdr:colOff>190500</xdr:colOff>
      <xdr:row>4</xdr:row>
      <xdr:rowOff>209550</xdr:rowOff>
    </xdr:from>
    <xdr:ext cx="591957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600-00001700000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p>
                      <m:sSup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4C581F8B-1E6F-45F9-BDB8-4A4D19CBB679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−𝜑^𝑤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304800</xdr:colOff>
      <xdr:row>4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600-000018000000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C8EEAEFF-0B43-4D83-920D-CD9611553575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30</xdr:col>
      <xdr:colOff>304800</xdr:colOff>
      <xdr:row>57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F104B971-0BFA-4FC3-82D2-A6462D03016F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twoCellAnchor>
    <xdr:from>
      <xdr:col>31</xdr:col>
      <xdr:colOff>266700</xdr:colOff>
      <xdr:row>57</xdr:row>
      <xdr:rowOff>66674</xdr:rowOff>
    </xdr:from>
    <xdr:to>
      <xdr:col>35</xdr:col>
      <xdr:colOff>526596</xdr:colOff>
      <xdr:row>58</xdr:row>
      <xdr:rowOff>38099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3925" y="11544299"/>
          <a:ext cx="4298496" cy="46672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33</xdr:col>
      <xdr:colOff>390525</xdr:colOff>
      <xdr:row>2</xdr:row>
      <xdr:rowOff>28575</xdr:rowOff>
    </xdr:from>
    <xdr:to>
      <xdr:col>33</xdr:col>
      <xdr:colOff>838200</xdr:colOff>
      <xdr:row>4</xdr:row>
      <xdr:rowOff>381000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/>
      </xdr:nvCxnSpPr>
      <xdr:spPr>
        <a:xfrm>
          <a:off x="29946600" y="352425"/>
          <a:ext cx="447675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39</xdr:col>
      <xdr:colOff>0</xdr:colOff>
      <xdr:row>25</xdr:row>
      <xdr:rowOff>9525</xdr:rowOff>
    </xdr:from>
    <xdr:ext cx="109651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00000000-0008-0000-0600-000022000000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)/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D8B86636-82B4-4B35-A346-4995A7F20A6F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,𝑆)/𝑃(𝑆)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22</xdr:col>
      <xdr:colOff>204787</xdr:colOff>
      <xdr:row>4</xdr:row>
      <xdr:rowOff>228600</xdr:rowOff>
    </xdr:from>
    <xdr:ext cx="50000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00000000-0008-0000-0600-000023000000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5B4CFCB2-5E70-41B8-AF9A-6D8AF18A66C6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24</xdr:col>
      <xdr:colOff>219075</xdr:colOff>
      <xdr:row>4</xdr:row>
      <xdr:rowOff>238125</xdr:rowOff>
    </xdr:from>
    <xdr:ext cx="42813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00000000-0008-0000-0600-000024000000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1B979878-AD2D-4666-843E-A8DAA75CB10A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25</xdr:col>
      <xdr:colOff>161925</xdr:colOff>
      <xdr:row>4</xdr:row>
      <xdr:rowOff>247650</xdr:rowOff>
    </xdr:from>
    <xdr:ext cx="5479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6DB81DE6-EF80-4953-B1FE-A12BC85CAC36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(𝜑^𝑤)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23</xdr:col>
      <xdr:colOff>247650</xdr:colOff>
      <xdr:row>4</xdr:row>
      <xdr:rowOff>219075</xdr:rowOff>
    </xdr:from>
    <xdr:ext cx="52777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7F4E536D-2F22-4AA1-A906-E363C15A9DCA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(𝐸𝑔)</a:t>
              </a:r>
              <a:endParaRPr lang="es-ES" sz="1400"/>
            </a:p>
          </xdr:txBody>
        </xdr:sp>
      </mc:Fallback>
    </mc:AlternateContent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51</xdr:row>
      <xdr:rowOff>66675</xdr:rowOff>
    </xdr:from>
    <xdr:to>
      <xdr:col>3</xdr:col>
      <xdr:colOff>809625</xdr:colOff>
      <xdr:row>68</xdr:row>
      <xdr:rowOff>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3790950" y="10439400"/>
          <a:ext cx="0" cy="2686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47</xdr:row>
      <xdr:rowOff>76200</xdr:rowOff>
    </xdr:from>
    <xdr:to>
      <xdr:col>7</xdr:col>
      <xdr:colOff>619125</xdr:colOff>
      <xdr:row>73</xdr:row>
      <xdr:rowOff>19050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C3D8BCCF-878F-4F2C-A9D4-9914DA1DE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11</xdr:col>
      <xdr:colOff>409575</xdr:colOff>
      <xdr:row>2</xdr:row>
      <xdr:rowOff>47625</xdr:rowOff>
    </xdr:from>
    <xdr:ext cx="228600" cy="2190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20F282D1-1485-4D54-B314-71DA83DAE1D3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20F282D1-1485-4D54-B314-71DA83DAE1D3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7</xdr:col>
      <xdr:colOff>233362</xdr:colOff>
      <xdr:row>3</xdr:row>
      <xdr:rowOff>138112</xdr:rowOff>
    </xdr:from>
    <xdr:ext cx="61581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2AA5937F-C93B-4820-AF31-51150B0861BD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𝐴𝐸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2AA5937F-C93B-4820-AF31-51150B0861BD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𝑒(𝐴𝐸,{𝑖})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304800</xdr:colOff>
      <xdr:row>3</xdr:row>
      <xdr:rowOff>123825</xdr:rowOff>
    </xdr:from>
    <xdr:ext cx="6097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C0B53983-6EC7-4D40-A1FB-C0C0E1286C09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𝐸𝑔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C0B53983-6EC7-4D40-A1FB-C0C0E1286C09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𝑒(𝐸𝑔,{𝑖})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66675</xdr:colOff>
      <xdr:row>2</xdr:row>
      <xdr:rowOff>47624</xdr:rowOff>
    </xdr:from>
    <xdr:ext cx="714376" cy="190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AC3F96DC-FA1B-4AAD-BCB7-1ABBDB039C74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</m:sSup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2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AC3F96DC-FA1B-4AAD-BCB7-1ABBDB039C74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</a:t>
              </a:r>
              <a:r>
                <a:rPr lang="es-ES" sz="12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1=𝑇</a:t>
              </a:r>
              <a:endParaRPr lang="en-US" sz="1200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twoCellAnchor>
    <xdr:from>
      <xdr:col>8</xdr:col>
      <xdr:colOff>323850</xdr:colOff>
      <xdr:row>47</xdr:row>
      <xdr:rowOff>66675</xdr:rowOff>
    </xdr:from>
    <xdr:to>
      <xdr:col>15</xdr:col>
      <xdr:colOff>247650</xdr:colOff>
      <xdr:row>73</xdr:row>
      <xdr:rowOff>19050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9479423-D0A7-46BF-8813-BB1A2AC1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98</xdr:row>
      <xdr:rowOff>0</xdr:rowOff>
    </xdr:from>
    <xdr:to>
      <xdr:col>7</xdr:col>
      <xdr:colOff>314325</xdr:colOff>
      <xdr:row>123</xdr:row>
      <xdr:rowOff>104775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BC5258B6-B13E-4AEB-A520-83A91F7CF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98</xdr:row>
      <xdr:rowOff>0</xdr:rowOff>
    </xdr:from>
    <xdr:to>
      <xdr:col>14</xdr:col>
      <xdr:colOff>638175</xdr:colOff>
      <xdr:row>123</xdr:row>
      <xdr:rowOff>114300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7C57E5FC-99E3-4706-A4EE-4E7F5BBE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219075</xdr:colOff>
      <xdr:row>148</xdr:row>
      <xdr:rowOff>152400</xdr:rowOff>
    </xdr:from>
    <xdr:to>
      <xdr:col>7</xdr:col>
      <xdr:colOff>533400</xdr:colOff>
      <xdr:row>174</xdr:row>
      <xdr:rowOff>95250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DD9B6167-2A86-4908-81A2-E0442CF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38100</xdr:colOff>
      <xdr:row>149</xdr:row>
      <xdr:rowOff>0</xdr:rowOff>
    </xdr:from>
    <xdr:to>
      <xdr:col>14</xdr:col>
      <xdr:colOff>676275</xdr:colOff>
      <xdr:row>174</xdr:row>
      <xdr:rowOff>114300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C2288EF3-54DE-4FDE-8050-3EEC6B221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809625</xdr:colOff>
      <xdr:row>200</xdr:row>
      <xdr:rowOff>28575</xdr:rowOff>
    </xdr:from>
    <xdr:to>
      <xdr:col>14</xdr:col>
      <xdr:colOff>400050</xdr:colOff>
      <xdr:row>225</xdr:row>
      <xdr:rowOff>142875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642DD331-3C07-4DAC-B72C-CA1B843F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0</xdr:rowOff>
    </xdr:from>
    <xdr:to>
      <xdr:col>7</xdr:col>
      <xdr:colOff>314325</xdr:colOff>
      <xdr:row>225</xdr:row>
      <xdr:rowOff>104775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C5BBE17C-E7A5-475B-AED3-0D1170186B0D}"/>
            </a:ext>
          </a:extLst>
        </xdr:cNvPr>
        <xdr:cNvGrpSpPr/>
      </xdr:nvGrpSpPr>
      <xdr:grpSpPr>
        <a:xfrm>
          <a:off x="0" y="37899975"/>
          <a:ext cx="6743700" cy="4152900"/>
          <a:chOff x="438150" y="37728525"/>
          <a:chExt cx="6677025" cy="4152900"/>
        </a:xfrm>
      </xdr:grpSpPr>
      <xdr:graphicFrame macro="">
        <xdr:nvGraphicFramePr>
          <xdr:cNvPr id="79" name="Gráfico 78">
            <a:extLst>
              <a:ext uri="{FF2B5EF4-FFF2-40B4-BE49-F238E27FC236}">
                <a16:creationId xmlns:a16="http://schemas.microsoft.com/office/drawing/2014/main" id="{B2A70745-09F2-471C-BEDA-06971203A37E}"/>
              </a:ext>
            </a:extLst>
          </xdr:cNvPr>
          <xdr:cNvGraphicFramePr>
            <a:graphicFrameLocks/>
          </xdr:cNvGraphicFramePr>
        </xdr:nvGraphicFramePr>
        <xdr:xfrm>
          <a:off x="438150" y="3772852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cxnSp macro="">
        <xdr:nvCxnSpPr>
          <xdr:cNvPr id="80" name="Conector recto 79">
            <a:extLst>
              <a:ext uri="{FF2B5EF4-FFF2-40B4-BE49-F238E27FC236}">
                <a16:creationId xmlns:a16="http://schemas.microsoft.com/office/drawing/2014/main" id="{A6D6CB07-F8EC-422D-A84A-8C496B9B1493}"/>
              </a:ext>
            </a:extLst>
          </xdr:cNvPr>
          <xdr:cNvCxnSpPr/>
        </xdr:nvCxnSpPr>
        <xdr:spPr>
          <a:xfrm flipV="1">
            <a:off x="3838575" y="38461950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0.48074</cdr:x>
      <cdr:y>0.16514</cdr:y>
    </cdr:from>
    <cdr:to>
      <cdr:x>0.55064</cdr:x>
      <cdr:y>0.88532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C8F88017-8D93-4B37-9467-B0371BB21FA3}"/>
            </a:ext>
          </a:extLst>
        </cdr:cNvPr>
        <cdr:cNvGrpSpPr/>
      </cdr:nvGrpSpPr>
      <cdr:grpSpPr>
        <a:xfrm xmlns:a="http://schemas.openxmlformats.org/drawingml/2006/main">
          <a:off x="3241966" y="685810"/>
          <a:ext cx="471385" cy="2990835"/>
          <a:chOff x="3209929" y="685810"/>
          <a:chExt cx="466724" cy="2990850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884C8479-53CC-481C-A256-73A5D051FDA6}"/>
              </a:ext>
            </a:extLst>
          </cdr:cNvPr>
          <cdr:cNvCxnSpPr/>
        </cdr:nvCxnSpPr>
        <cdr:spPr>
          <a:xfrm xmlns:a="http://schemas.openxmlformats.org/drawingml/2006/main" flipV="1">
            <a:off x="3476653" y="685810"/>
            <a:ext cx="0" cy="2657482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CuadroTexto 3"/>
          <cdr:cNvSpPr txBox="1"/>
        </cdr:nvSpPr>
        <cdr:spPr>
          <a:xfrm xmlns:a="http://schemas.openxmlformats.org/drawingml/2006/main">
            <a:off x="3209929" y="3381389"/>
            <a:ext cx="466724" cy="29527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000" i="1"/>
              <a:t>22.207</a:t>
            </a:r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142875</xdr:rowOff>
    </xdr:from>
    <xdr:to>
      <xdr:col>0</xdr:col>
      <xdr:colOff>1438275</xdr:colOff>
      <xdr:row>31</xdr:row>
      <xdr:rowOff>28575</xdr:rowOff>
    </xdr:to>
    <xdr:pic>
      <xdr:nvPicPr>
        <xdr:cNvPr id="2" name="Image_cabecera" descr="http://212.227.102.53/explotacion_multidimensional_comercio_interregional/img/logotipo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4382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71437</xdr:colOff>
      <xdr:row>25</xdr:row>
      <xdr:rowOff>9525</xdr:rowOff>
    </xdr:from>
    <xdr:ext cx="57336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41DEFCD3-B58A-4B71-A89E-237FD25B2523}"/>
                </a:ext>
              </a:extLst>
            </xdr:cNvPr>
            <xdr:cNvSpPr txBox="1"/>
          </xdr:nvSpPr>
          <xdr:spPr>
            <a:xfrm>
              <a:off x="31437262" y="5267325"/>
              <a:ext cx="57336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20</xdr:col>
      <xdr:colOff>114300</xdr:colOff>
      <xdr:row>103</xdr:row>
      <xdr:rowOff>123825</xdr:rowOff>
    </xdr:from>
    <xdr:ext cx="49994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6A95A099-E2E0-40E3-AD60-B14771A38F51}"/>
                </a:ext>
              </a:extLst>
            </xdr:cNvPr>
            <xdr:cNvSpPr txBox="1"/>
          </xdr:nvSpPr>
          <xdr:spPr>
            <a:xfrm>
              <a:off x="17983200" y="20088225"/>
              <a:ext cx="49994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𝑇^𝑖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28</xdr:col>
      <xdr:colOff>190500</xdr:colOff>
      <xdr:row>25</xdr:row>
      <xdr:rowOff>28575</xdr:rowOff>
    </xdr:from>
    <xdr:ext cx="41357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7BA99B3A-58BD-4421-97CD-5CA19949E8C7}"/>
                </a:ext>
              </a:extLst>
            </xdr:cNvPr>
            <xdr:cNvSpPr txBox="1"/>
          </xdr:nvSpPr>
          <xdr:spPr>
            <a:xfrm>
              <a:off x="24393525" y="5286375"/>
              <a:ext cx="41357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31</xdr:col>
      <xdr:colOff>166687</xdr:colOff>
      <xdr:row>25</xdr:row>
      <xdr:rowOff>28575</xdr:rowOff>
    </xdr:from>
    <xdr:ext cx="485454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53E58322-DE5C-412D-A574-C330ADF5FEED}"/>
                </a:ext>
              </a:extLst>
            </xdr:cNvPr>
            <xdr:cNvSpPr txBox="1"/>
          </xdr:nvSpPr>
          <xdr:spPr>
            <a:xfrm>
              <a:off x="27493912" y="5286375"/>
              <a:ext cx="485454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𝑆𝑝(𝑆)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38100</xdr:colOff>
      <xdr:row>25</xdr:row>
      <xdr:rowOff>28575</xdr:rowOff>
    </xdr:from>
    <xdr:ext cx="64524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46A875A-EAAF-42FD-85A5-222C99431EED}"/>
                </a:ext>
              </a:extLst>
            </xdr:cNvPr>
            <xdr:cNvSpPr txBox="1"/>
          </xdr:nvSpPr>
          <xdr:spPr>
            <a:xfrm>
              <a:off x="34747200" y="5286375"/>
              <a:ext cx="64524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0</xdr:col>
      <xdr:colOff>381000</xdr:colOff>
      <xdr:row>122</xdr:row>
      <xdr:rowOff>38100</xdr:rowOff>
    </xdr:from>
    <xdr:ext cx="447675" cy="2307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𝑗</m:t>
                        </m:r>
                      </m:sup>
                    </m:s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B648E40A-497F-4C7D-BF18-B7EDB9D4BB4B}"/>
                </a:ext>
              </a:extLst>
            </xdr:cNvPr>
            <xdr:cNvSpPr txBox="1"/>
          </xdr:nvSpPr>
          <xdr:spPr>
            <a:xfrm>
              <a:off x="381000" y="23583900"/>
              <a:ext cx="447675" cy="2307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𝑇^𝑗 (𝑁)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33</xdr:col>
      <xdr:colOff>295275</xdr:colOff>
      <xdr:row>24</xdr:row>
      <xdr:rowOff>76200</xdr:rowOff>
    </xdr:from>
    <xdr:ext cx="565796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s-ES" sz="16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r>
                      <a:rPr lang="es-ES" sz="16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6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6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C8DDB7C-CEAF-4099-AC53-A1D4391AC94A}"/>
                </a:ext>
              </a:extLst>
            </xdr:cNvPr>
            <xdr:cNvSpPr txBox="1"/>
          </xdr:nvSpPr>
          <xdr:spPr>
            <a:xfrm>
              <a:off x="29851350" y="5143500"/>
              <a:ext cx="565796" cy="25045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600" b="0" i="0">
                  <a:latin typeface="Cambria Math" panose="02040503050406030204" pitchFamily="18" charset="0"/>
                </a:rPr>
                <a:t>𝑣_𝑡^</a:t>
              </a:r>
              <a:r>
                <a:rPr lang="es-ES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 </a:t>
              </a:r>
              <a:r>
                <a:rPr lang="es-ES" sz="1600" b="0" i="0">
                  <a:latin typeface="Cambria Math" panose="02040503050406030204" pitchFamily="18" charset="0"/>
                </a:rPr>
                <a:t>(𝑆)</a:t>
              </a:r>
              <a:endParaRPr lang="es-ES" sz="1600"/>
            </a:p>
          </xdr:txBody>
        </xdr:sp>
      </mc:Fallback>
    </mc:AlternateContent>
    <xdr:clientData/>
  </xdr:oneCellAnchor>
  <xdr:oneCellAnchor>
    <xdr:from>
      <xdr:col>21</xdr:col>
      <xdr:colOff>342900</xdr:colOff>
      <xdr:row>103</xdr:row>
      <xdr:rowOff>66675</xdr:rowOff>
    </xdr:from>
    <xdr:ext cx="22860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2000" i="1">
                        <a:solidFill>
                          <a:schemeClr val="bg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2A3908F1-37FF-464A-9B90-7BA6DDF2156F}"/>
                </a:ext>
              </a:extLst>
            </xdr:cNvPr>
            <xdr:cNvSpPr txBox="1"/>
          </xdr:nvSpPr>
          <xdr:spPr>
            <a:xfrm>
              <a:off x="18973800" y="20031075"/>
              <a:ext cx="228600" cy="313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</xdr:colOff>
      <xdr:row>148</xdr:row>
      <xdr:rowOff>9526</xdr:rowOff>
    </xdr:from>
    <xdr:ext cx="742950" cy="4762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20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20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20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40EA8FA1-35E2-454A-8EF3-399527D8F515}"/>
                </a:ext>
              </a:extLst>
            </xdr:cNvPr>
            <xdr:cNvSpPr txBox="1"/>
          </xdr:nvSpPr>
          <xdr:spPr>
            <a:xfrm>
              <a:off x="16973550" y="28365451"/>
              <a:ext cx="742950" cy="476250"/>
            </a:xfrm>
            <a:prstGeom prst="rect">
              <a:avLst/>
            </a:prstGeom>
            <a:solidFill>
              <a:schemeClr val="tx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ES" sz="200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2000" b="0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20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15</xdr:col>
      <xdr:colOff>371475</xdr:colOff>
      <xdr:row>2</xdr:row>
      <xdr:rowOff>114989</xdr:rowOff>
    </xdr:from>
    <xdr:ext cx="1660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8A47D13E-DB08-4191-89BB-8EF265C9642B}"/>
                </a:ext>
              </a:extLst>
            </xdr:cNvPr>
            <xdr:cNvSpPr txBox="1"/>
          </xdr:nvSpPr>
          <xdr:spPr>
            <a:xfrm>
              <a:off x="13877925" y="438839"/>
              <a:ext cx="1660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b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16</xdr:col>
      <xdr:colOff>352425</xdr:colOff>
      <xdr:row>2</xdr:row>
      <xdr:rowOff>142875</xdr:rowOff>
    </xdr:from>
    <xdr:ext cx="3143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53E96FCE-3105-4A62-B95D-694C5DAD5983}"/>
                </a:ext>
              </a:extLst>
            </xdr:cNvPr>
            <xdr:cNvSpPr txBox="1"/>
          </xdr:nvSpPr>
          <xdr:spPr>
            <a:xfrm>
              <a:off x="14763750" y="466725"/>
              <a:ext cx="3143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19</xdr:col>
      <xdr:colOff>76200</xdr:colOff>
      <xdr:row>103</xdr:row>
      <xdr:rowOff>133350</xdr:rowOff>
    </xdr:from>
    <xdr:ext cx="857250" cy="2476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s-ES" sz="1400" i="1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53D45391-8F2B-4130-B79E-0BA5F4821C0C}"/>
                </a:ext>
              </a:extLst>
            </xdr:cNvPr>
            <xdr:cNvSpPr txBox="1"/>
          </xdr:nvSpPr>
          <xdr:spPr>
            <a:xfrm>
              <a:off x="17040225" y="20097750"/>
              <a:ext cx="8572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𝑇_𝑖 (𝑁)</a:t>
              </a:r>
              <a:endParaRPr lang="es-ES" sz="1400" i="1"/>
            </a:p>
          </xdr:txBody>
        </xdr:sp>
      </mc:Fallback>
    </mc:AlternateContent>
    <xdr:clientData/>
  </xdr:oneCellAnchor>
  <xdr:oneCellAnchor>
    <xdr:from>
      <xdr:col>29</xdr:col>
      <xdr:colOff>123825</xdr:colOff>
      <xdr:row>25</xdr:row>
      <xdr:rowOff>9525</xdr:rowOff>
    </xdr:from>
    <xdr:ext cx="5429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A8A2C7C2-8D9E-4083-AB69-3A38BD30C586}"/>
                </a:ext>
              </a:extLst>
            </xdr:cNvPr>
            <xdr:cNvSpPr txBox="1"/>
          </xdr:nvSpPr>
          <xdr:spPr>
            <a:xfrm>
              <a:off x="25250775" y="5267325"/>
              <a:ext cx="5429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 </a:t>
              </a:r>
              <a:r>
                <a:rPr lang="es-ES" sz="1400" b="0" i="0">
                  <a:latin typeface="Cambria Math" panose="02040503050406030204" pitchFamily="18" charset="0"/>
                </a:rPr>
                <a:t>(𝑆)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30</xdr:col>
      <xdr:colOff>138112</xdr:colOff>
      <xdr:row>25</xdr:row>
      <xdr:rowOff>19050</xdr:rowOff>
    </xdr:from>
    <xdr:ext cx="51321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63BFDA09-783D-42D6-A4CA-39BC27FD2911}"/>
                </a:ext>
              </a:extLst>
            </xdr:cNvPr>
            <xdr:cNvSpPr txBox="1"/>
          </xdr:nvSpPr>
          <xdr:spPr>
            <a:xfrm>
              <a:off x="26350912" y="5276850"/>
              <a:ext cx="51321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𝐸𝑔(𝑆)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37</xdr:col>
      <xdr:colOff>57150</xdr:colOff>
      <xdr:row>25</xdr:row>
      <xdr:rowOff>19050</xdr:rowOff>
    </xdr:from>
    <xdr:ext cx="67300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5ABC5E5C-C70D-4285-9978-9961EF3F42DB}"/>
                </a:ext>
              </a:extLst>
            </xdr:cNvPr>
            <xdr:cNvSpPr txBox="1"/>
          </xdr:nvSpPr>
          <xdr:spPr>
            <a:xfrm>
              <a:off x="33651825" y="5276850"/>
              <a:ext cx="67300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𝑒(𝐸𝑔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28575</xdr:colOff>
      <xdr:row>25</xdr:row>
      <xdr:rowOff>19050</xdr:rowOff>
    </xdr:from>
    <xdr:ext cx="693138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ACB3F525-7CA1-4038-BE11-8872C2BCD1C3}"/>
                </a:ext>
              </a:extLst>
            </xdr:cNvPr>
            <xdr:cNvSpPr txBox="1"/>
          </xdr:nvSpPr>
          <xdr:spPr>
            <a:xfrm>
              <a:off x="32508825" y="5276850"/>
              <a:ext cx="693138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𝜑^𝑤,𝑆)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35</xdr:col>
      <xdr:colOff>47625</xdr:colOff>
      <xdr:row>23</xdr:row>
      <xdr:rowOff>104775</xdr:rowOff>
    </xdr:from>
    <xdr:ext cx="185557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𝜓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bSup>
                    <m:d>
                      <m:d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</m:t>
                        </m:r>
                      </m:e>
                    </m:d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𝜓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4D9ECA8A-0257-4936-BC51-1F45726C321C}"/>
                </a:ext>
              </a:extLst>
            </xdr:cNvPr>
            <xdr:cNvSpPr txBox="1"/>
          </xdr:nvSpPr>
          <xdr:spPr>
            <a:xfrm>
              <a:off x="31413450" y="4981575"/>
              <a:ext cx="1855572" cy="219163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𝜓,𝑆)=𝑣_𝑡^𝛼 (𝑆)−𝜓(𝑆)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18</xdr:col>
      <xdr:colOff>23812</xdr:colOff>
      <xdr:row>4</xdr:row>
      <xdr:rowOff>100012</xdr:rowOff>
    </xdr:from>
    <xdr:ext cx="842963" cy="4619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𝜁</m:t>
                      </m:r>
                    </m:e>
                    <m:sup>
                      <m: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𝛼</m:t>
                      </m:r>
                    </m:sup>
                  </m:sSup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E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𝑆𝑝</m:t>
                  </m:r>
                </m:oMath>
              </a14:m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8C5B4DD2-D7C4-4AD8-9FC2-EFA9B76AA85E}"/>
                </a:ext>
              </a:extLst>
            </xdr:cNvPr>
            <xdr:cNvSpPr txBox="1"/>
          </xdr:nvSpPr>
          <xdr:spPr>
            <a:xfrm>
              <a:off x="16216312" y="795337"/>
              <a:ext cx="842963" cy="461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ctr"/>
              <a:r>
                <a:rPr lang="es-ES" sz="1100" b="0" i="0">
                  <a:latin typeface="Cambria Math" panose="02040503050406030204" pitchFamily="18" charset="0"/>
                </a:rPr>
                <a:t>𝑒(𝐸,{𝑖})=</a:t>
              </a:r>
              <a:endParaRPr lang="es-ES" sz="1100" b="0" i="1">
                <a:latin typeface="Cambria Math" panose="02040503050406030204" pitchFamily="18" charset="0"/>
              </a:endParaRPr>
            </a:p>
            <a:p>
              <a:pPr algn="ctr"/>
              <a:r>
                <a:rPr lang="en-US" sz="110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=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𝜁^𝛼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−𝑆𝑝</a:t>
              </a:r>
              <a:endParaRPr lang="es-ES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171450</xdr:colOff>
      <xdr:row>4</xdr:row>
      <xdr:rowOff>209550</xdr:rowOff>
    </xdr:from>
    <xdr:ext cx="489301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4902A72F-606C-4D2F-A607-3BDF43768AD3}"/>
                </a:ext>
              </a:extLst>
            </xdr:cNvPr>
            <xdr:cNvSpPr txBox="1"/>
          </xdr:nvSpPr>
          <xdr:spPr>
            <a:xfrm>
              <a:off x="18040350" y="904875"/>
              <a:ext cx="489301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19</xdr:col>
      <xdr:colOff>95250</xdr:colOff>
      <xdr:row>4</xdr:row>
      <xdr:rowOff>200025</xdr:rowOff>
    </xdr:from>
    <xdr:ext cx="545534" cy="1999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𝑔</m:t>
                        </m:r>
                      </m:sub>
                    </m:sSub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E741725-2CB0-4DA2-B89A-BD3D96F93E89}"/>
                </a:ext>
              </a:extLst>
            </xdr:cNvPr>
            <xdr:cNvSpPr txBox="1"/>
          </xdr:nvSpPr>
          <xdr:spPr>
            <a:xfrm>
              <a:off x="17059275" y="895350"/>
              <a:ext cx="545534" cy="1999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−𝐸_𝑔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21</xdr:col>
      <xdr:colOff>190500</xdr:colOff>
      <xdr:row>4</xdr:row>
      <xdr:rowOff>209550</xdr:rowOff>
    </xdr:from>
    <xdr:ext cx="591957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  <m:r>
                      <a:rPr lang="es-E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p>
                      <m:sSupPr>
                        <m:ctrlP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493CE861-2F46-4138-BF5E-B5B7C7752E01}"/>
                </a:ext>
              </a:extLst>
            </xdr:cNvPr>
            <xdr:cNvSpPr txBox="1"/>
          </xdr:nvSpPr>
          <xdr:spPr>
            <a:xfrm>
              <a:off x="18821400" y="904875"/>
              <a:ext cx="59195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r>
                <a:rPr lang="es-E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−𝜑^𝑤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304800</xdr:colOff>
      <xdr:row>4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1015083E-1395-4244-BC2B-0456D62AD15F}"/>
                </a:ext>
              </a:extLst>
            </xdr:cNvPr>
            <xdr:cNvSpPr txBox="1"/>
          </xdr:nvSpPr>
          <xdr:spPr>
            <a:xfrm>
              <a:off x="15678150" y="7048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30</xdr:col>
      <xdr:colOff>304800</xdr:colOff>
      <xdr:row>57</xdr:row>
      <xdr:rowOff>9525</xdr:rowOff>
    </xdr:from>
    <xdr:ext cx="19845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700-00001F000000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3F09174C-C542-40DE-ACAA-47CEFD653FB5}"/>
                </a:ext>
              </a:extLst>
            </xdr:cNvPr>
            <xdr:cNvSpPr txBox="1"/>
          </xdr:nvSpPr>
          <xdr:spPr>
            <a:xfrm>
              <a:off x="26517600" y="11487150"/>
              <a:ext cx="19845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𝜁^𝛼</a:t>
              </a:r>
              <a:endParaRPr lang="en-US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twoCellAnchor>
    <xdr:from>
      <xdr:col>31</xdr:col>
      <xdr:colOff>266700</xdr:colOff>
      <xdr:row>57</xdr:row>
      <xdr:rowOff>66674</xdr:rowOff>
    </xdr:from>
    <xdr:to>
      <xdr:col>35</xdr:col>
      <xdr:colOff>526596</xdr:colOff>
      <xdr:row>58</xdr:row>
      <xdr:rowOff>38099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3925" y="11544299"/>
          <a:ext cx="4298496" cy="46672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33</xdr:col>
      <xdr:colOff>390525</xdr:colOff>
      <xdr:row>2</xdr:row>
      <xdr:rowOff>28575</xdr:rowOff>
    </xdr:from>
    <xdr:to>
      <xdr:col>33</xdr:col>
      <xdr:colOff>838200</xdr:colOff>
      <xdr:row>4</xdr:row>
      <xdr:rowOff>381000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CxnSpPr/>
      </xdr:nvCxnSpPr>
      <xdr:spPr>
        <a:xfrm>
          <a:off x="29946600" y="352425"/>
          <a:ext cx="447675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39</xdr:col>
      <xdr:colOff>0</xdr:colOff>
      <xdr:row>25</xdr:row>
      <xdr:rowOff>9525</xdr:rowOff>
    </xdr:from>
    <xdr:ext cx="109651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,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)/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6CEEFF78-C995-4FF1-AD04-C3CCEDDC583B}"/>
                </a:ext>
              </a:extLst>
            </xdr:cNvPr>
            <xdr:cNvSpPr txBox="1"/>
          </xdr:nvSpPr>
          <xdr:spPr>
            <a:xfrm>
              <a:off x="35823525" y="5267325"/>
              <a:ext cx="109651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b="0" i="0">
                  <a:latin typeface="Cambria Math" panose="02040503050406030204" pitchFamily="18" charset="0"/>
                </a:rPr>
                <a:t>𝑒(𝑆𝑝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,𝑆)/𝑃(𝑆)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22</xdr:col>
      <xdr:colOff>204787</xdr:colOff>
      <xdr:row>4</xdr:row>
      <xdr:rowOff>228600</xdr:rowOff>
    </xdr:from>
    <xdr:ext cx="50000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00000000-0008-0000-0700-000023000000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F6F11BCB-12AD-467C-AE3D-5B404A35DA0D}"/>
                </a:ext>
              </a:extLst>
            </xdr:cNvPr>
            <xdr:cNvSpPr txBox="1"/>
          </xdr:nvSpPr>
          <xdr:spPr>
            <a:xfrm>
              <a:off x="19597687" y="923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24</xdr:col>
      <xdr:colOff>219075</xdr:colOff>
      <xdr:row>4</xdr:row>
      <xdr:rowOff>238125</xdr:rowOff>
    </xdr:from>
    <xdr:ext cx="42813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00000000-0008-0000-0700-000024000000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6" name="CuadroTexto 35">
              <a:extLst>
                <a:ext uri="{FF2B5EF4-FFF2-40B4-BE49-F238E27FC236}">
                  <a16:creationId xmlns:a16="http://schemas.microsoft.com/office/drawing/2014/main" id="{9A392666-0F0E-4F7A-A6B4-82A741F39447}"/>
                </a:ext>
              </a:extLst>
            </xdr:cNvPr>
            <xdr:cNvSpPr txBox="1"/>
          </xdr:nvSpPr>
          <xdr:spPr>
            <a:xfrm>
              <a:off x="21259800" y="933450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25</xdr:col>
      <xdr:colOff>161925</xdr:colOff>
      <xdr:row>4</xdr:row>
      <xdr:rowOff>247650</xdr:rowOff>
    </xdr:from>
    <xdr:ext cx="5479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00000000-0008-0000-0700-000025000000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39A360E7-69FD-4C58-A5BD-67B678FAD14E}"/>
                </a:ext>
              </a:extLst>
            </xdr:cNvPr>
            <xdr:cNvSpPr txBox="1"/>
          </xdr:nvSpPr>
          <xdr:spPr>
            <a:xfrm>
              <a:off x="21983700" y="942975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(𝜑^𝑤)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23</xdr:col>
      <xdr:colOff>247650</xdr:colOff>
      <xdr:row>4</xdr:row>
      <xdr:rowOff>219075</xdr:rowOff>
    </xdr:from>
    <xdr:ext cx="52777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00000000-0008-0000-0700-000026000000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33D79CCF-436F-4783-8D95-291525B52288}"/>
                </a:ext>
              </a:extLst>
            </xdr:cNvPr>
            <xdr:cNvSpPr txBox="1"/>
          </xdr:nvSpPr>
          <xdr:spPr>
            <a:xfrm>
              <a:off x="20402550" y="914400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(𝐸𝑔)</a:t>
              </a:r>
              <a:endParaRPr lang="es-ES" sz="1400"/>
            </a:p>
          </xdr:txBody>
        </xdr:sp>
      </mc:Fallback>
    </mc:AlternateContent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409575</xdr:colOff>
      <xdr:row>2</xdr:row>
      <xdr:rowOff>47625</xdr:rowOff>
    </xdr:from>
    <xdr:ext cx="228600" cy="2190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4751F31D-FBA3-4167-AFA6-3FD63F6DFA77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4751F31D-FBA3-4167-AFA6-3FD63F6DFA77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7</xdr:col>
      <xdr:colOff>233362</xdr:colOff>
      <xdr:row>3</xdr:row>
      <xdr:rowOff>138112</xdr:rowOff>
    </xdr:from>
    <xdr:ext cx="61581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7033BC19-6185-430F-927A-97645A71D514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𝐴𝐸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7033BC19-6185-430F-927A-97645A71D514}"/>
                </a:ext>
              </a:extLst>
            </xdr:cNvPr>
            <xdr:cNvSpPr txBox="1"/>
          </xdr:nvSpPr>
          <xdr:spPr>
            <a:xfrm>
              <a:off x="6662737" y="7381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𝑒(𝐴𝐸,{𝑖})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304800</xdr:colOff>
      <xdr:row>3</xdr:row>
      <xdr:rowOff>123825</xdr:rowOff>
    </xdr:from>
    <xdr:ext cx="6097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F7D86DAD-4248-48D3-845E-A75C5C7D0603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𝐸𝑔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F7D86DAD-4248-48D3-845E-A75C5C7D0603}"/>
                </a:ext>
              </a:extLst>
            </xdr:cNvPr>
            <xdr:cNvSpPr txBox="1"/>
          </xdr:nvSpPr>
          <xdr:spPr>
            <a:xfrm>
              <a:off x="9010650" y="7239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𝑒(𝐸𝑔,{𝑖})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66675</xdr:colOff>
      <xdr:row>2</xdr:row>
      <xdr:rowOff>47624</xdr:rowOff>
    </xdr:from>
    <xdr:ext cx="714376" cy="190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3B7B8A5C-D7A4-4822-A6A5-429BABB5B238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</m:sSup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2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3B7B8A5C-D7A4-4822-A6A5-429BABB5B238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</a:t>
              </a:r>
              <a:r>
                <a:rPr lang="es-ES" sz="12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1=𝑇</a:t>
              </a:r>
              <a:endParaRPr lang="en-US" sz="1200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twoCellAnchor>
    <xdr:from>
      <xdr:col>7</xdr:col>
      <xdr:colOff>800100</xdr:colOff>
      <xdr:row>200</xdr:row>
      <xdr:rowOff>152400</xdr:rowOff>
    </xdr:from>
    <xdr:to>
      <xdr:col>14</xdr:col>
      <xdr:colOff>390525</xdr:colOff>
      <xdr:row>226</xdr:row>
      <xdr:rowOff>104775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248A4F33-883A-4FD8-836A-4F6CE37A2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200</xdr:row>
      <xdr:rowOff>152400</xdr:rowOff>
    </xdr:from>
    <xdr:to>
      <xdr:col>7</xdr:col>
      <xdr:colOff>466725</xdr:colOff>
      <xdr:row>226</xdr:row>
      <xdr:rowOff>95250</xdr:rowOff>
    </xdr:to>
    <xdr:grpSp>
      <xdr:nvGrpSpPr>
        <xdr:cNvPr id="52" name="Grupo 51">
          <a:extLst>
            <a:ext uri="{FF2B5EF4-FFF2-40B4-BE49-F238E27FC236}">
              <a16:creationId xmlns:a16="http://schemas.microsoft.com/office/drawing/2014/main" id="{F226F27E-1093-418A-847F-034238A12149}"/>
            </a:ext>
          </a:extLst>
        </xdr:cNvPr>
        <xdr:cNvGrpSpPr/>
      </xdr:nvGrpSpPr>
      <xdr:grpSpPr>
        <a:xfrm>
          <a:off x="152400" y="38052375"/>
          <a:ext cx="6810375" cy="4152900"/>
          <a:chOff x="438150" y="37728525"/>
          <a:chExt cx="6677025" cy="4152900"/>
        </a:xfrm>
      </xdr:grpSpPr>
      <xdr:graphicFrame macro="">
        <xdr:nvGraphicFramePr>
          <xdr:cNvPr id="53" name="Gráfico 52">
            <a:extLst>
              <a:ext uri="{FF2B5EF4-FFF2-40B4-BE49-F238E27FC236}">
                <a16:creationId xmlns:a16="http://schemas.microsoft.com/office/drawing/2014/main" id="{6C8F8A18-9B6A-4E96-93F1-451593F75806}"/>
              </a:ext>
            </a:extLst>
          </xdr:cNvPr>
          <xdr:cNvGraphicFramePr>
            <a:graphicFrameLocks/>
          </xdr:cNvGraphicFramePr>
        </xdr:nvGraphicFramePr>
        <xdr:xfrm>
          <a:off x="438150" y="3772852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4" name="Conector recto 53">
            <a:extLst>
              <a:ext uri="{FF2B5EF4-FFF2-40B4-BE49-F238E27FC236}">
                <a16:creationId xmlns:a16="http://schemas.microsoft.com/office/drawing/2014/main" id="{EC01610A-D795-4764-AB91-457CB846F4BA}"/>
              </a:ext>
            </a:extLst>
          </xdr:cNvPr>
          <xdr:cNvCxnSpPr/>
        </xdr:nvCxnSpPr>
        <xdr:spPr>
          <a:xfrm flipV="1">
            <a:off x="3838575" y="38461950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149</xdr:row>
      <xdr:rowOff>0</xdr:rowOff>
    </xdr:from>
    <xdr:to>
      <xdr:col>7</xdr:col>
      <xdr:colOff>314325</xdr:colOff>
      <xdr:row>174</xdr:row>
      <xdr:rowOff>104775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ACF9243F-EEE3-44A1-91CD-28AC33E1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866775</xdr:colOff>
      <xdr:row>149</xdr:row>
      <xdr:rowOff>9525</xdr:rowOff>
    </xdr:from>
    <xdr:to>
      <xdr:col>14</xdr:col>
      <xdr:colOff>457200</xdr:colOff>
      <xdr:row>174</xdr:row>
      <xdr:rowOff>123825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AEE4712-34C8-4934-912D-3BF751121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0</xdr:rowOff>
    </xdr:from>
    <xdr:to>
      <xdr:col>7</xdr:col>
      <xdr:colOff>314325</xdr:colOff>
      <xdr:row>123</xdr:row>
      <xdr:rowOff>104775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90BD8F26-259B-44DA-9AAF-A8079DFDB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98</xdr:row>
      <xdr:rowOff>0</xdr:rowOff>
    </xdr:from>
    <xdr:to>
      <xdr:col>14</xdr:col>
      <xdr:colOff>638175</xdr:colOff>
      <xdr:row>123</xdr:row>
      <xdr:rowOff>114300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29E411BF-9650-40C0-B777-DBC7A5ADE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9525</xdr:rowOff>
    </xdr:from>
    <xdr:to>
      <xdr:col>7</xdr:col>
      <xdr:colOff>314325</xdr:colOff>
      <xdr:row>72</xdr:row>
      <xdr:rowOff>114300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783D73-8D82-4CD0-9DC9-152F03CB2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19050</xdr:colOff>
      <xdr:row>47</xdr:row>
      <xdr:rowOff>0</xdr:rowOff>
    </xdr:from>
    <xdr:to>
      <xdr:col>14</xdr:col>
      <xdr:colOff>828675</xdr:colOff>
      <xdr:row>72</xdr:row>
      <xdr:rowOff>114300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DD3FA4CB-5A91-4227-B1A9-D54E2038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0.48074</cdr:x>
      <cdr:y>0.16514</cdr:y>
    </cdr:from>
    <cdr:to>
      <cdr:x>0.55064</cdr:x>
      <cdr:y>0.88532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C8F88017-8D93-4B37-9467-B0371BB21FA3}"/>
            </a:ext>
          </a:extLst>
        </cdr:cNvPr>
        <cdr:cNvGrpSpPr/>
      </cdr:nvGrpSpPr>
      <cdr:grpSpPr>
        <a:xfrm xmlns:a="http://schemas.openxmlformats.org/drawingml/2006/main">
          <a:off x="3274020" y="685810"/>
          <a:ext cx="476045" cy="2990835"/>
          <a:chOff x="3209929" y="685810"/>
          <a:chExt cx="466724" cy="2990850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884C8479-53CC-481C-A256-73A5D051FDA6}"/>
              </a:ext>
            </a:extLst>
          </cdr:cNvPr>
          <cdr:cNvCxnSpPr/>
        </cdr:nvCxnSpPr>
        <cdr:spPr>
          <a:xfrm xmlns:a="http://schemas.openxmlformats.org/drawingml/2006/main" flipV="1">
            <a:off x="3476653" y="685810"/>
            <a:ext cx="0" cy="2657482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CuadroTexto 3"/>
          <cdr:cNvSpPr txBox="1"/>
        </cdr:nvSpPr>
        <cdr:spPr>
          <a:xfrm xmlns:a="http://schemas.openxmlformats.org/drawingml/2006/main">
            <a:off x="3209929" y="3381389"/>
            <a:ext cx="466724" cy="29527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000" i="1"/>
              <a:t>22.207</a:t>
            </a:r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104775</xdr:rowOff>
    </xdr:from>
    <xdr:to>
      <xdr:col>8</xdr:col>
      <xdr:colOff>638175</xdr:colOff>
      <xdr:row>2</xdr:row>
      <xdr:rowOff>295275</xdr:rowOff>
    </xdr:to>
    <xdr:pic>
      <xdr:nvPicPr>
        <xdr:cNvPr id="2" name="Image_cabecera" descr="http://212.227.102.53/explotacion_multidimensional_comercio_interregional/img/logotipo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04775"/>
          <a:ext cx="14382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47</xdr:row>
      <xdr:rowOff>28575</xdr:rowOff>
    </xdr:from>
    <xdr:to>
      <xdr:col>8</xdr:col>
      <xdr:colOff>809625</xdr:colOff>
      <xdr:row>72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97</xdr:row>
      <xdr:rowOff>133350</xdr:rowOff>
    </xdr:from>
    <xdr:to>
      <xdr:col>16</xdr:col>
      <xdr:colOff>133350</xdr:colOff>
      <xdr:row>123</xdr:row>
      <xdr:rowOff>85725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209550</xdr:colOff>
      <xdr:row>148</xdr:row>
      <xdr:rowOff>0</xdr:rowOff>
    </xdr:from>
    <xdr:to>
      <xdr:col>8</xdr:col>
      <xdr:colOff>847725</xdr:colOff>
      <xdr:row>173</xdr:row>
      <xdr:rowOff>104775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1219200</xdr:colOff>
      <xdr:row>148</xdr:row>
      <xdr:rowOff>0</xdr:rowOff>
    </xdr:from>
    <xdr:to>
      <xdr:col>16</xdr:col>
      <xdr:colOff>85725</xdr:colOff>
      <xdr:row>173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19050</xdr:colOff>
      <xdr:row>198</xdr:row>
      <xdr:rowOff>152400</xdr:rowOff>
    </xdr:from>
    <xdr:to>
      <xdr:col>16</xdr:col>
      <xdr:colOff>114300</xdr:colOff>
      <xdr:row>224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85725</xdr:colOff>
      <xdr:row>47</xdr:row>
      <xdr:rowOff>9525</xdr:rowOff>
    </xdr:from>
    <xdr:to>
      <xdr:col>16</xdr:col>
      <xdr:colOff>352425</xdr:colOff>
      <xdr:row>72</xdr:row>
      <xdr:rowOff>123825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409575</xdr:colOff>
      <xdr:row>97</xdr:row>
      <xdr:rowOff>133350</xdr:rowOff>
    </xdr:from>
    <xdr:to>
      <xdr:col>8</xdr:col>
      <xdr:colOff>1047750</xdr:colOff>
      <xdr:row>123</xdr:row>
      <xdr:rowOff>76200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1781175" y="19221450"/>
          <a:ext cx="6743700" cy="4152900"/>
          <a:chOff x="276225" y="19192875"/>
          <a:chExt cx="6677025" cy="4152900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aphicFramePr>
            <a:graphicFrameLocks/>
          </xdr:cNvGraphicFramePr>
        </xdr:nvGraphicFramePr>
        <xdr:xfrm>
          <a:off x="276225" y="1919287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9" name="CuadroTexto 1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3590925" y="22507576"/>
            <a:ext cx="685800" cy="26670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 i="1"/>
              <a:t>22,207</a:t>
            </a:r>
          </a:p>
        </xdr:txBody>
      </xdr:sp>
      <xdr:cxnSp macro="">
        <xdr:nvCxnSpPr>
          <xdr:cNvPr id="10" name="Conector rect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CxnSpPr/>
        </xdr:nvCxnSpPr>
        <xdr:spPr>
          <a:xfrm flipV="1">
            <a:off x="3867150" y="19831051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714375</xdr:colOff>
      <xdr:row>170</xdr:row>
      <xdr:rowOff>38100</xdr:rowOff>
    </xdr:from>
    <xdr:to>
      <xdr:col>4</xdr:col>
      <xdr:colOff>514350</xdr:colOff>
      <xdr:row>171</xdr:row>
      <xdr:rowOff>142875</xdr:rowOff>
    </xdr:to>
    <xdr:sp macro="" textlink="">
      <xdr:nvSpPr>
        <xdr:cNvPr id="11" name="CuadroTexto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3695700" y="31851600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22,207</a:t>
          </a:r>
        </a:p>
      </xdr:txBody>
    </xdr:sp>
    <xdr:clientData/>
  </xdr:twoCellAnchor>
  <xdr:twoCellAnchor>
    <xdr:from>
      <xdr:col>4</xdr:col>
      <xdr:colOff>142875</xdr:colOff>
      <xdr:row>153</xdr:row>
      <xdr:rowOff>85725</xdr:rowOff>
    </xdr:from>
    <xdr:to>
      <xdr:col>4</xdr:col>
      <xdr:colOff>142875</xdr:colOff>
      <xdr:row>169</xdr:row>
      <xdr:rowOff>152400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V="1">
          <a:off x="4010025" y="29146500"/>
          <a:ext cx="0" cy="2657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220</xdr:row>
      <xdr:rowOff>57150</xdr:rowOff>
    </xdr:from>
    <xdr:to>
      <xdr:col>4</xdr:col>
      <xdr:colOff>447675</xdr:colOff>
      <xdr:row>222</xdr:row>
      <xdr:rowOff>0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629025" y="41128950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21.989</a:t>
          </a:r>
        </a:p>
      </xdr:txBody>
    </xdr:sp>
    <xdr:clientData/>
  </xdr:twoCellAnchor>
  <xdr:twoCellAnchor>
    <xdr:from>
      <xdr:col>1</xdr:col>
      <xdr:colOff>314325</xdr:colOff>
      <xdr:row>198</xdr:row>
      <xdr:rowOff>152400</xdr:rowOff>
    </xdr:from>
    <xdr:to>
      <xdr:col>8</xdr:col>
      <xdr:colOff>952500</xdr:colOff>
      <xdr:row>224</xdr:row>
      <xdr:rowOff>95250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1685925" y="37728525"/>
          <a:ext cx="6743700" cy="4152900"/>
          <a:chOff x="438150" y="37728525"/>
          <a:chExt cx="6677025" cy="4152900"/>
        </a:xfrm>
      </xdr:grpSpPr>
      <xdr:graphicFrame macro="">
        <xdr:nvGraphicFramePr>
          <xdr:cNvPr id="15" name="Gráfic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GraphicFramePr>
            <a:graphicFrameLocks/>
          </xdr:cNvGraphicFramePr>
        </xdr:nvGraphicFramePr>
        <xdr:xfrm>
          <a:off x="438150" y="37728525"/>
          <a:ext cx="6677025" cy="4152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cxnSp macro="">
        <xdr:nvCxnSpPr>
          <xdr:cNvPr id="16" name="Conector recto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CxnSpPr/>
        </xdr:nvCxnSpPr>
        <xdr:spPr>
          <a:xfrm flipV="1">
            <a:off x="3838575" y="38461950"/>
            <a:ext cx="0" cy="26574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11</xdr:col>
      <xdr:colOff>409575</xdr:colOff>
      <xdr:row>2</xdr:row>
      <xdr:rowOff>47625</xdr:rowOff>
    </xdr:from>
    <xdr:ext cx="228600" cy="2190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1430000" y="371475"/>
              <a:ext cx="228600" cy="2190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𝜑^</a:t>
              </a:r>
              <a:r>
                <a:rPr lang="es-ES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</a:t>
              </a:r>
              <a:endParaRPr lang="en-US" sz="1200"/>
            </a:p>
          </xdr:txBody>
        </xdr:sp>
      </mc:Fallback>
    </mc:AlternateContent>
    <xdr:clientData/>
  </xdr:oneCellAnchor>
  <xdr:twoCellAnchor>
    <xdr:from>
      <xdr:col>3</xdr:col>
      <xdr:colOff>657225</xdr:colOff>
      <xdr:row>220</xdr:row>
      <xdr:rowOff>76200</xdr:rowOff>
    </xdr:from>
    <xdr:to>
      <xdr:col>4</xdr:col>
      <xdr:colOff>457200</xdr:colOff>
      <xdr:row>222</xdr:row>
      <xdr:rowOff>19050</xdr:rowOff>
    </xdr:to>
    <xdr:sp macro="" textlink="">
      <xdr:nvSpPr>
        <xdr:cNvPr id="18" name="CuadroTexto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638550" y="41148000"/>
          <a:ext cx="68580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i="1"/>
            <a:t>22,207</a:t>
          </a:r>
        </a:p>
      </xdr:txBody>
    </xdr:sp>
    <xdr:clientData/>
  </xdr:twoCellAnchor>
  <xdr:oneCellAnchor>
    <xdr:from>
      <xdr:col>7</xdr:col>
      <xdr:colOff>233362</xdr:colOff>
      <xdr:row>3</xdr:row>
      <xdr:rowOff>138112</xdr:rowOff>
    </xdr:from>
    <xdr:ext cx="61581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6596062" y="6619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𝐴𝐸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6596062" y="661987"/>
              <a:ext cx="61581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𝑒(𝐴𝐸,{𝑖})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304800</xdr:colOff>
      <xdr:row>3</xdr:row>
      <xdr:rowOff>123825</xdr:rowOff>
    </xdr:from>
    <xdr:ext cx="6097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 txBox="1"/>
          </xdr:nvSpPr>
          <xdr:spPr>
            <a:xfrm>
              <a:off x="8943975" y="6477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𝑒</m:t>
                    </m:r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𝐸𝑔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,{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}</m:t>
                        </m:r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8943975" y="647700"/>
              <a:ext cx="6097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𝑒(𝐸𝑔,{𝑖})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66675</xdr:colOff>
      <xdr:row>2</xdr:row>
      <xdr:rowOff>47624</xdr:rowOff>
    </xdr:from>
    <xdr:ext cx="714376" cy="190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2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𝜁</m:t>
                        </m:r>
                      </m:e>
                      <m:sup>
                        <m:r>
                          <a:rPr lang="es-ES" sz="12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</m:sSup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es-ES" sz="12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2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00000000-0008-0000-0700-00001A000000}"/>
                </a:ext>
              </a:extLst>
            </xdr:cNvPr>
            <xdr:cNvSpPr txBox="1"/>
          </xdr:nvSpPr>
          <xdr:spPr>
            <a:xfrm>
              <a:off x="12277725" y="371474"/>
              <a:ext cx="714376" cy="190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2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𝜁^</a:t>
              </a:r>
              <a:r>
                <a:rPr lang="es-ES" sz="12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1=𝑇</a:t>
              </a:r>
              <a:endParaRPr lang="en-US" sz="1200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0.48074</cdr:x>
      <cdr:y>0.16514</cdr:y>
    </cdr:from>
    <cdr:to>
      <cdr:x>0.55064</cdr:x>
      <cdr:y>0.88532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C8F88017-8D93-4B37-9467-B0371BB21FA3}"/>
            </a:ext>
          </a:extLst>
        </cdr:cNvPr>
        <cdr:cNvGrpSpPr/>
      </cdr:nvGrpSpPr>
      <cdr:grpSpPr>
        <a:xfrm xmlns:a="http://schemas.openxmlformats.org/drawingml/2006/main">
          <a:off x="3241966" y="685810"/>
          <a:ext cx="471385" cy="2990835"/>
          <a:chOff x="3209929" y="685810"/>
          <a:chExt cx="466724" cy="2990850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884C8479-53CC-481C-A256-73A5D051FDA6}"/>
              </a:ext>
            </a:extLst>
          </cdr:cNvPr>
          <cdr:cNvCxnSpPr/>
        </cdr:nvCxnSpPr>
        <cdr:spPr>
          <a:xfrm xmlns:a="http://schemas.openxmlformats.org/drawingml/2006/main" flipV="1">
            <a:off x="3476653" y="685810"/>
            <a:ext cx="0" cy="2657482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CuadroTexto 3"/>
          <cdr:cNvSpPr txBox="1"/>
        </cdr:nvSpPr>
        <cdr:spPr>
          <a:xfrm xmlns:a="http://schemas.openxmlformats.org/drawingml/2006/main">
            <a:off x="3209929" y="3381389"/>
            <a:ext cx="466724" cy="29527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000" i="1"/>
              <a:t>22.207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105</xdr:row>
      <xdr:rowOff>0</xdr:rowOff>
    </xdr:from>
    <xdr:ext cx="742896" cy="235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5CC087FF-BFF1-43D6-845D-B13F2A22197E}"/>
                </a:ext>
              </a:extLst>
            </xdr:cNvPr>
            <xdr:cNvSpPr txBox="1"/>
          </xdr:nvSpPr>
          <xdr:spPr>
            <a:xfrm>
              <a:off x="9496425" y="26774775"/>
              <a:ext cx="742896" cy="235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𝑁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\</m:t>
                        </m:r>
                        <m:r>
                          <m:rPr>
                            <m:sty m:val="p"/>
                          </m:r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F</m:t>
                        </m:r>
                      </m:sub>
                    </m:sSub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5CC087FF-BFF1-43D6-845D-B13F2A22197E}"/>
                </a:ext>
              </a:extLst>
            </xdr:cNvPr>
            <xdr:cNvSpPr txBox="1"/>
          </xdr:nvSpPr>
          <xdr:spPr>
            <a:xfrm>
              <a:off x="9496425" y="26774775"/>
              <a:ext cx="742896" cy="235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𝛼_(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𝑁\F) 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4</xdr:col>
      <xdr:colOff>95249</xdr:colOff>
      <xdr:row>106</xdr:row>
      <xdr:rowOff>19050</xdr:rowOff>
    </xdr:from>
    <xdr:ext cx="113347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4067174" y="18926175"/>
              <a:ext cx="113347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1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={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𝑃𝑉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,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𝑁𝑎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}</m:t>
                    </m:r>
                  </m:oMath>
                </m:oMathPara>
              </a14:m>
              <a:endParaRPr lang="es-ES" sz="1100"/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4067174" y="18926175"/>
              <a:ext cx="113347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𝐹={𝑃𝑉,𝑁𝑎}</a:t>
              </a:r>
              <a:endParaRPr lang="es-ES" sz="1100"/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0</xdr:colOff>
      <xdr:row>3</xdr:row>
      <xdr:rowOff>257175</xdr:rowOff>
    </xdr:from>
    <xdr:ext cx="3524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SpPr txBox="1"/>
          </xdr:nvSpPr>
          <xdr:spPr>
            <a:xfrm>
              <a:off x="11439525" y="742950"/>
              <a:ext cx="3524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𝑟𝑡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D9E8429D-F3EF-448C-B6B5-6E7AFE2A6F8B}"/>
                </a:ext>
              </a:extLst>
            </xdr:cNvPr>
            <xdr:cNvSpPr txBox="1"/>
          </xdr:nvSpPr>
          <xdr:spPr>
            <a:xfrm>
              <a:off x="11439525" y="742950"/>
              <a:ext cx="3524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</a:rPr>
                <a:t>〖</a:t>
              </a:r>
              <a:r>
                <a:rPr lang="es-ES" sz="1400" b="0" i="0">
                  <a:latin typeface="Cambria Math" panose="02040503050406030204" pitchFamily="18" charset="0"/>
                </a:rPr>
                <a:t>𝑟𝑡〗_𝑖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0</xdr:col>
      <xdr:colOff>219075</xdr:colOff>
      <xdr:row>26</xdr:row>
      <xdr:rowOff>9525</xdr:rowOff>
    </xdr:from>
    <xdr:ext cx="35242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SpPr txBox="1"/>
          </xdr:nvSpPr>
          <xdr:spPr>
            <a:xfrm>
              <a:off x="219075" y="5276850"/>
              <a:ext cx="3524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𝑖𝑡</m:t>
                        </m:r>
                      </m:e>
                      <m:sub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7D4248DD-16D1-4733-A2C5-466B240663CA}"/>
                </a:ext>
              </a:extLst>
            </xdr:cNvPr>
            <xdr:cNvSpPr txBox="1"/>
          </xdr:nvSpPr>
          <xdr:spPr>
            <a:xfrm>
              <a:off x="219075" y="5276850"/>
              <a:ext cx="352425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ES" sz="1400" i="0">
                  <a:latin typeface="Cambria Math" panose="02040503050406030204" pitchFamily="18" charset="0"/>
                </a:rPr>
                <a:t>〖</a:t>
              </a:r>
              <a:r>
                <a:rPr lang="es-ES" sz="1400" b="0" i="0">
                  <a:latin typeface="Cambria Math" panose="02040503050406030204" pitchFamily="18" charset="0"/>
                </a:rPr>
                <a:t>𝑖𝑡〗_𝑖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6</xdr:col>
      <xdr:colOff>133350</xdr:colOff>
      <xdr:row>75</xdr:row>
      <xdr:rowOff>0</xdr:rowOff>
    </xdr:from>
    <xdr:ext cx="42813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832F7BD0-EE7D-47D7-A1BE-B669401FC92D}"/>
                </a:ext>
              </a:extLst>
            </xdr:cNvPr>
            <xdr:cNvSpPr txBox="1"/>
          </xdr:nvSpPr>
          <xdr:spPr>
            <a:xfrm>
              <a:off x="5181600" y="13573125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832F7BD0-EE7D-47D7-A1BE-B669401FC92D}"/>
                </a:ext>
              </a:extLst>
            </xdr:cNvPr>
            <xdr:cNvSpPr txBox="1"/>
          </xdr:nvSpPr>
          <xdr:spPr>
            <a:xfrm>
              <a:off x="5181600" y="13573125"/>
              <a:ext cx="42813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8</xdr:col>
      <xdr:colOff>171450</xdr:colOff>
      <xdr:row>74</xdr:row>
      <xdr:rowOff>142875</xdr:rowOff>
    </xdr:from>
    <xdr:ext cx="547907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9857273E-DD8F-4B67-9BC7-7FFC192B02EA}"/>
                </a:ext>
              </a:extLst>
            </xdr:cNvPr>
            <xdr:cNvSpPr txBox="1"/>
          </xdr:nvSpPr>
          <xdr:spPr>
            <a:xfrm>
              <a:off x="6943725" y="13106400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9857273E-DD8F-4B67-9BC7-7FFC192B02EA}"/>
                </a:ext>
              </a:extLst>
            </xdr:cNvPr>
            <xdr:cNvSpPr txBox="1"/>
          </xdr:nvSpPr>
          <xdr:spPr>
            <a:xfrm>
              <a:off x="6943725" y="13106400"/>
              <a:ext cx="547907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(𝜑^𝑤)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4</xdr:col>
      <xdr:colOff>180975</xdr:colOff>
      <xdr:row>74</xdr:row>
      <xdr:rowOff>152400</xdr:rowOff>
    </xdr:from>
    <xdr:ext cx="50000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5CC087FF-BFF1-43D6-845D-B13F2A22197E}"/>
                </a:ext>
              </a:extLst>
            </xdr:cNvPr>
            <xdr:cNvSpPr txBox="1"/>
          </xdr:nvSpPr>
          <xdr:spPr>
            <a:xfrm>
              <a:off x="3486150" y="13115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5CC087FF-BFF1-43D6-845D-B13F2A22197E}"/>
                </a:ext>
              </a:extLst>
            </xdr:cNvPr>
            <xdr:cNvSpPr txBox="1"/>
          </xdr:nvSpPr>
          <xdr:spPr>
            <a:xfrm>
              <a:off x="3486150" y="13115925"/>
              <a:ext cx="50000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(𝑆𝑝)</a:t>
              </a:r>
              <a:endParaRPr lang="es-ES" sz="1400"/>
            </a:p>
          </xdr:txBody>
        </xdr:sp>
      </mc:Fallback>
    </mc:AlternateContent>
    <xdr:clientData/>
  </xdr:oneCellAnchor>
  <xdr:oneCellAnchor>
    <xdr:from>
      <xdr:col>10</xdr:col>
      <xdr:colOff>9525</xdr:colOff>
      <xdr:row>75</xdr:row>
      <xdr:rowOff>0</xdr:rowOff>
    </xdr:from>
    <xdr:ext cx="52777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4F1F5877-2467-4C2C-9DA9-E7EFBF58659D}"/>
                </a:ext>
              </a:extLst>
            </xdr:cNvPr>
            <xdr:cNvSpPr txBox="1"/>
          </xdr:nvSpPr>
          <xdr:spPr>
            <a:xfrm>
              <a:off x="8524875" y="13573125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ES" sz="14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4F1F5877-2467-4C2C-9DA9-E7EFBF58659D}"/>
                </a:ext>
              </a:extLst>
            </xdr:cNvPr>
            <xdr:cNvSpPr txBox="1"/>
          </xdr:nvSpPr>
          <xdr:spPr>
            <a:xfrm>
              <a:off x="8524875" y="13573125"/>
              <a:ext cx="52777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(𝐸𝑔)</a:t>
              </a:r>
              <a:endParaRPr lang="es-ES" sz="1400"/>
            </a:p>
          </xdr:txBody>
        </xdr:sp>
      </mc:Fallback>
    </mc:AlternateContent>
    <xdr:clientData/>
  </xdr:oneCellAnchor>
  <xdr:twoCellAnchor editAs="oneCell">
    <xdr:from>
      <xdr:col>11</xdr:col>
      <xdr:colOff>866775</xdr:colOff>
      <xdr:row>75</xdr:row>
      <xdr:rowOff>76201</xdr:rowOff>
    </xdr:from>
    <xdr:to>
      <xdr:col>19</xdr:col>
      <xdr:colOff>525453</xdr:colOff>
      <xdr:row>101</xdr:row>
      <xdr:rowOff>19051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7EBEC72-B44E-423F-9F54-09805033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4625" y="13887451"/>
          <a:ext cx="6516678" cy="44386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345283</xdr:colOff>
      <xdr:row>104</xdr:row>
      <xdr:rowOff>119061</xdr:rowOff>
    </xdr:from>
    <xdr:to>
      <xdr:col>8</xdr:col>
      <xdr:colOff>476250</xdr:colOff>
      <xdr:row>128</xdr:row>
      <xdr:rowOff>21430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A3D677B4-7684-496F-9F14-155521D0D0CE}"/>
            </a:ext>
          </a:extLst>
        </xdr:cNvPr>
        <xdr:cNvGrpSpPr/>
      </xdr:nvGrpSpPr>
      <xdr:grpSpPr>
        <a:xfrm>
          <a:off x="1285877" y="18454686"/>
          <a:ext cx="5976936" cy="3902869"/>
          <a:chOff x="10344151" y="13642180"/>
          <a:chExt cx="6967538" cy="4074319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C51D3CAA-82D9-49B8-93BE-373C0CD4676C}"/>
              </a:ext>
            </a:extLst>
          </xdr:cNvPr>
          <xdr:cNvGraphicFramePr>
            <a:graphicFrameLocks/>
          </xdr:cNvGraphicFramePr>
        </xdr:nvGraphicFramePr>
        <xdr:xfrm>
          <a:off x="10344151" y="13642180"/>
          <a:ext cx="6967538" cy="40743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6" name="Conector recto 15">
            <a:extLst>
              <a:ext uri="{FF2B5EF4-FFF2-40B4-BE49-F238E27FC236}">
                <a16:creationId xmlns:a16="http://schemas.microsoft.com/office/drawing/2014/main" id="{973FA6B0-AABC-44EE-AE41-A41C509F82C9}"/>
              </a:ext>
            </a:extLst>
          </xdr:cNvPr>
          <xdr:cNvCxnSpPr/>
        </xdr:nvCxnSpPr>
        <xdr:spPr>
          <a:xfrm flipV="1">
            <a:off x="13751719" y="14489906"/>
            <a:ext cx="0" cy="27146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11908</xdr:colOff>
      <xdr:row>130</xdr:row>
      <xdr:rowOff>80963</xdr:rowOff>
    </xdr:from>
    <xdr:to>
      <xdr:col>15</xdr:col>
      <xdr:colOff>714377</xdr:colOff>
      <xdr:row>153</xdr:row>
      <xdr:rowOff>159544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51D3CAA-82D9-49B8-93BE-373C0CD46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11906</xdr:colOff>
      <xdr:row>104</xdr:row>
      <xdr:rowOff>83344</xdr:rowOff>
    </xdr:from>
    <xdr:to>
      <xdr:col>15</xdr:col>
      <xdr:colOff>726281</xdr:colOff>
      <xdr:row>128</xdr:row>
      <xdr:rowOff>1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51D3CAA-82D9-49B8-93BE-373C0CD46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347661</xdr:colOff>
      <xdr:row>130</xdr:row>
      <xdr:rowOff>52387</xdr:rowOff>
    </xdr:from>
    <xdr:to>
      <xdr:col>8</xdr:col>
      <xdr:colOff>440529</xdr:colOff>
      <xdr:row>153</xdr:row>
      <xdr:rowOff>130968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C51D3CAA-82D9-49B8-93BE-373C0CD46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0.02944</cdr:y>
    </cdr:from>
    <cdr:to>
      <cdr:x>0.09407</cdr:x>
      <cdr:y>0.08714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79133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 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𝑆𝑝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)</m:t>
                    </m:r>
                  </m:oMath>
                </m:oMathPara>
              </a14:m>
              <a:endParaRPr lang="es-ES" sz="1400">
                <a:solidFill>
                  <a:schemeClr val="tx1"/>
                </a:solidFill>
              </a:endParaRPr>
            </a:p>
          </cdr:txBody>
        </cdr:sp>
      </mc:Choice>
      <mc:Fallback xmlns="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79133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s-ES" sz="14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( 𝑆𝑝 )</a:t>
              </a:r>
              <a:endParaRPr lang="es-ES" sz="1400">
                <a:solidFill>
                  <a:schemeClr val="tx1"/>
                </a:solidFill>
              </a:endParaRPr>
            </a:p>
          </cdr:txBody>
        </cdr:sp>
      </mc:Fallback>
    </mc:AlternateContent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0.07715</cdr:x>
      <cdr:y>0.02335</cdr:y>
    </cdr:from>
    <cdr:to>
      <cdr:x>0.16519</cdr:x>
      <cdr:y>0.08105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456506" y="91369"/>
              <a:ext cx="520969" cy="225745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 </m:t>
                    </m:r>
                    <m:sSup>
                      <m:sSupPr>
                        <m:ctrlP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e>
                      <m:sup>
                        <m:r>
                          <a:rPr lang="es-E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</m:t>
                        </m:r>
                      </m:sup>
                    </m:sSup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)</m:t>
                    </m:r>
                  </m:oMath>
                </m:oMathPara>
              </a14:m>
              <a:endParaRPr lang="es-ES" sz="1400"/>
            </a:p>
          </cdr:txBody>
        </cdr:sp>
      </mc:Choice>
      <mc:Fallback xmlns="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456506" y="91369"/>
              <a:ext cx="520969" cy="225745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𝜑^𝑤  )</a:t>
              </a:r>
              <a:endParaRPr lang="es-ES" sz="1400"/>
            </a:p>
          </cdr:txBody>
        </cdr:sp>
      </mc:Fallback>
    </mc:AlternateContent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0.02944</cdr:y>
    </cdr:from>
    <cdr:to>
      <cdr:x>0.09242</cdr:x>
      <cdr:y>0.08714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67335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𝐸𝑔</m:t>
                    </m:r>
                    <m:r>
                      <a:rPr lang="es-ES" sz="14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)</m:t>
                    </m:r>
                  </m:oMath>
                </m:oMathPara>
              </a14:m>
              <a:endParaRPr lang="es-ES" sz="1400">
                <a:solidFill>
                  <a:schemeClr val="tx1"/>
                </a:solidFill>
              </a:endParaRPr>
            </a:p>
          </cdr:txBody>
        </cdr:sp>
      </mc:Choice>
      <mc:Fallback xmlns="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67335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s-ES" sz="14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(𝐸𝑔 )</a:t>
              </a:r>
              <a:endParaRPr lang="es-ES" sz="1400">
                <a:solidFill>
                  <a:schemeClr val="tx1"/>
                </a:solidFill>
              </a:endParaRPr>
            </a:p>
          </cdr:txBody>
        </cdr:sp>
      </mc:Fallback>
    </mc:AlternateContent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0.02944</cdr:y>
    </cdr:from>
    <cdr:to>
      <cdr:x>0.08398</cdr:x>
      <cdr:y>0.08714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07255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 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𝜑</m:t>
                    </m:r>
                    <m:r>
                      <a:rPr lang="es-E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)</m:t>
                    </m:r>
                  </m:oMath>
                </m:oMathPara>
              </a14:m>
              <a:endParaRPr lang="es-ES" sz="1400"/>
            </a:p>
          </cdr:txBody>
        </cdr:sp>
      </mc:Choice>
      <mc:Fallback xmlns="">
        <cdr:sp macro="" textlink="">
          <cdr:nvSpPr>
            <cdr:cNvPr id="9" name="CuadroTexto 26">
              <a:extLst xmlns:a="http://schemas.openxmlformats.org/drawingml/2006/main">
                <a:ext uri="{FF2B5EF4-FFF2-40B4-BE49-F238E27FC236}">
                  <a16:creationId xmlns:a16="http://schemas.microsoft.com/office/drawing/2014/main" id="{C587028E-FE42-4638-AE06-273253DCBFE9}"/>
                </a:ext>
              </a:extLst>
            </cdr:cNvPr>
            <cdr:cNvSpPr txBox="1"/>
          </cdr:nvSpPr>
          <cdr:spPr>
            <a:xfrm xmlns:a="http://schemas.openxmlformats.org/drawingml/2006/main">
              <a:off x="90881" y="111816"/>
              <a:ext cx="507255" cy="219163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s-ES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es-E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𝜑 )</a:t>
              </a:r>
              <a:endParaRPr lang="es-ES" sz="1400"/>
            </a:p>
          </cdr:txBody>
        </cdr:sp>
      </mc:Fallback>
    </mc:AlternateContent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inhafp.gob.es/es-ES/CDI/Paginas/OtraInformacionEconomica/Sistema-cuentas-territorializadas.aspx" TargetMode="External"/><Relationship Id="rId1" Type="http://schemas.openxmlformats.org/officeDocument/2006/relationships/hyperlink" Target="http://212.227.102.53/explotacion_multidimensional_comercio_interregional/estadisticas.aspx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://212.227.102.53/explotacion_multidimensional_comercio_interregional/estadisticas.aspx" TargetMode="External"/><Relationship Id="rId7" Type="http://schemas.openxmlformats.org/officeDocument/2006/relationships/hyperlink" Target="https://www.ine.es/dyngs/INEbase/es/categoria.htm?c=Estadistica_P&amp;cid=1254735576778" TargetMode="External"/><Relationship Id="rId2" Type="http://schemas.openxmlformats.org/officeDocument/2006/relationships/hyperlink" Target="http://www.estadief.minhap.es/bancodedatos/cmacromagnitudes-base2010.htm" TargetMode="External"/><Relationship Id="rId1" Type="http://schemas.openxmlformats.org/officeDocument/2006/relationships/hyperlink" Target="http://datacomex.comercio.es/principal_comex_es.aspx" TargetMode="External"/><Relationship Id="rId6" Type="http://schemas.openxmlformats.org/officeDocument/2006/relationships/hyperlink" Target="https://www.ine.es/dyngs/INEbase/es/categoria.htm?c=Estadistica_P&amp;cid=1254735570703" TargetMode="External"/><Relationship Id="rId5" Type="http://schemas.openxmlformats.org/officeDocument/2006/relationships/hyperlink" Target="https://www.ine.es/dyngs/INEbase/listaoperaciones.htm" TargetMode="External"/><Relationship Id="rId4" Type="http://schemas.openxmlformats.org/officeDocument/2006/relationships/hyperlink" Target="http://www.minhafp.gob.es/es-ES/CDI/Paginas/OtraInformacionEconomica/Sistema-cuentas-territorializadas.aspx" TargetMode="External"/><Relationship Id="rId9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://www.minhafp.gob.es/es-ES/CDI/Paginas/OtraInformacionEconomica/Sistema-cuentas-territorializadas.aspx" TargetMode="External"/><Relationship Id="rId1" Type="http://schemas.openxmlformats.org/officeDocument/2006/relationships/hyperlink" Target="http://212.227.102.53/explotacion_multidimensional_comercio_interregional/estadisticas.asp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www.minhafp.gob.es/es-ES/CDI/Paginas/OtraInformacionEconomica/Sistema-cuentas-territorializadas.aspx" TargetMode="External"/><Relationship Id="rId1" Type="http://schemas.openxmlformats.org/officeDocument/2006/relationships/hyperlink" Target="http://212.227.102.53/explotacion_multidimensional_comercio_interregional/estadisticas.asp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http://www.minhafp.gob.es/es-ES/CDI/Paginas/OtraInformacionEconomica/Sistema-cuentas-territorializadas.aspx" TargetMode="External"/><Relationship Id="rId1" Type="http://schemas.openxmlformats.org/officeDocument/2006/relationships/hyperlink" Target="http://212.227.102.53/explotacion_multidimensional_comercio_interregional/estadistica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8"/>
  <sheetViews>
    <sheetView tabSelected="1" zoomScaleNormal="100" workbookViewId="0">
      <pane xSplit="1" topLeftCell="B1" activePane="topRight" state="frozen"/>
      <selection pane="topRight" activeCell="B4" sqref="B4"/>
    </sheetView>
  </sheetViews>
  <sheetFormatPr baseColWidth="10" defaultRowHeight="12.75"/>
  <cols>
    <col min="1" max="1" width="25.85546875" customWidth="1"/>
    <col min="2" max="2" width="13.5703125" bestFit="1" customWidth="1"/>
    <col min="3" max="4" width="12.7109375" bestFit="1" customWidth="1"/>
    <col min="5" max="5" width="12.28515625" bestFit="1" customWidth="1"/>
    <col min="6" max="6" width="12.7109375" bestFit="1" customWidth="1"/>
    <col min="7" max="7" width="12.5703125" customWidth="1"/>
    <col min="8" max="8" width="11.7109375" bestFit="1" customWidth="1"/>
    <col min="9" max="9" width="12.28515625" bestFit="1" customWidth="1"/>
    <col min="10" max="12" width="12.7109375" bestFit="1" customWidth="1"/>
    <col min="13" max="13" width="14.28515625" customWidth="1"/>
    <col min="14" max="14" width="11.85546875" customWidth="1"/>
    <col min="15" max="15" width="10.28515625" customWidth="1"/>
    <col min="16" max="16" width="13.5703125" customWidth="1"/>
    <col min="17" max="17" width="14.42578125" bestFit="1" customWidth="1"/>
    <col min="18" max="18" width="12.28515625" customWidth="1"/>
    <col min="19" max="19" width="11.5703125" bestFit="1" customWidth="1"/>
    <col min="20" max="20" width="13.5703125" customWidth="1"/>
    <col min="24" max="24" width="13.28515625" customWidth="1"/>
    <col min="25" max="25" width="11.7109375" bestFit="1" customWidth="1"/>
    <col min="26" max="26" width="12.42578125" customWidth="1"/>
    <col min="28" max="28" width="11.85546875" customWidth="1"/>
    <col min="29" max="29" width="13.85546875" customWidth="1"/>
    <col min="30" max="30" width="16.28515625" customWidth="1"/>
    <col min="31" max="33" width="16.7109375" bestFit="1" customWidth="1"/>
    <col min="34" max="34" width="14.5703125" customWidth="1"/>
    <col min="35" max="35" width="12.5703125" customWidth="1"/>
    <col min="36" max="44" width="16.7109375" bestFit="1" customWidth="1"/>
    <col min="45" max="45" width="15" customWidth="1"/>
    <col min="46" max="46" width="14.42578125" customWidth="1"/>
    <col min="47" max="47" width="13.28515625" customWidth="1"/>
    <col min="48" max="48" width="12.7109375" customWidth="1"/>
  </cols>
  <sheetData>
    <row r="1" spans="1:79">
      <c r="A1" t="s">
        <v>40</v>
      </c>
      <c r="C1" s="87" t="s">
        <v>222</v>
      </c>
      <c r="D1" s="87"/>
      <c r="AA1" s="49"/>
    </row>
    <row r="2" spans="1:79">
      <c r="A2" s="43" t="s">
        <v>83</v>
      </c>
      <c r="H2" s="141"/>
      <c r="S2" s="49" t="s">
        <v>72</v>
      </c>
      <c r="V2" t="s">
        <v>158</v>
      </c>
      <c r="AH2" t="s">
        <v>164</v>
      </c>
      <c r="AL2" s="49"/>
    </row>
    <row r="3" spans="1:79" ht="12.75" customHeight="1">
      <c r="V3" s="89" t="s">
        <v>155</v>
      </c>
      <c r="W3" s="92">
        <f>AJ3</f>
        <v>0.66645459422396225</v>
      </c>
      <c r="AI3" s="89" t="s">
        <v>155</v>
      </c>
      <c r="AJ3" s="92">
        <v>0.66645459422396225</v>
      </c>
      <c r="AK3" t="s">
        <v>158</v>
      </c>
    </row>
    <row r="4" spans="1:79" ht="16.5" customHeight="1" thickBot="1">
      <c r="A4" t="s">
        <v>210</v>
      </c>
      <c r="C4" s="86" t="s">
        <v>251</v>
      </c>
      <c r="D4" s="86" t="s">
        <v>63</v>
      </c>
      <c r="E4" s="86" t="s">
        <v>250</v>
      </c>
      <c r="F4" s="86" t="s">
        <v>176</v>
      </c>
      <c r="G4" s="86" t="s">
        <v>314</v>
      </c>
      <c r="H4" s="86" t="s">
        <v>194</v>
      </c>
      <c r="I4" s="86" t="s">
        <v>54</v>
      </c>
      <c r="J4" s="86" t="s">
        <v>55</v>
      </c>
      <c r="K4" s="86" t="s">
        <v>152</v>
      </c>
      <c r="L4" s="86" t="s">
        <v>237</v>
      </c>
      <c r="M4" s="86" t="s">
        <v>68</v>
      </c>
      <c r="N4" s="86" t="s">
        <v>275</v>
      </c>
      <c r="O4" s="86" t="s">
        <v>56</v>
      </c>
      <c r="T4" s="68"/>
      <c r="AJ4" s="47" t="s">
        <v>19</v>
      </c>
      <c r="AK4" s="47" t="s">
        <v>34</v>
      </c>
      <c r="AL4" s="47" t="s">
        <v>35</v>
      </c>
      <c r="AM4" s="47" t="s">
        <v>20</v>
      </c>
      <c r="AN4" s="47" t="s">
        <v>21</v>
      </c>
      <c r="AO4" s="47" t="s">
        <v>22</v>
      </c>
      <c r="AP4" s="47" t="s">
        <v>36</v>
      </c>
      <c r="AQ4" s="47" t="s">
        <v>23</v>
      </c>
      <c r="AR4" s="47" t="s">
        <v>24</v>
      </c>
      <c r="AS4" s="47" t="s">
        <v>25</v>
      </c>
      <c r="AT4" s="47" t="s">
        <v>18</v>
      </c>
      <c r="AU4" s="47" t="s">
        <v>26</v>
      </c>
      <c r="AV4" s="47" t="s">
        <v>27</v>
      </c>
      <c r="AW4" s="47" t="s">
        <v>28</v>
      </c>
      <c r="AX4" s="47" t="s">
        <v>29</v>
      </c>
      <c r="AY4" s="47" t="s">
        <v>30</v>
      </c>
      <c r="AZ4" s="47" t="s">
        <v>31</v>
      </c>
      <c r="BA4" s="47" t="s">
        <v>32</v>
      </c>
    </row>
    <row r="5" spans="1:79" ht="45.75" thickBot="1">
      <c r="A5" s="36" t="s">
        <v>39</v>
      </c>
      <c r="B5" s="13" t="s">
        <v>286</v>
      </c>
      <c r="C5" s="9" t="s">
        <v>82</v>
      </c>
      <c r="D5" s="9" t="s">
        <v>215</v>
      </c>
      <c r="E5" s="8" t="s">
        <v>218</v>
      </c>
      <c r="F5" s="9" t="s">
        <v>177</v>
      </c>
      <c r="G5" s="9" t="s">
        <v>166</v>
      </c>
      <c r="H5" s="8" t="s">
        <v>193</v>
      </c>
      <c r="I5" s="9" t="s">
        <v>309</v>
      </c>
      <c r="J5" s="9" t="s">
        <v>316</v>
      </c>
      <c r="K5" s="9" t="s">
        <v>214</v>
      </c>
      <c r="L5" s="9" t="s">
        <v>58</v>
      </c>
      <c r="M5" s="9" t="s">
        <v>238</v>
      </c>
      <c r="N5" s="9" t="s">
        <v>272</v>
      </c>
      <c r="O5" s="9" t="s">
        <v>53</v>
      </c>
      <c r="P5" s="9" t="s">
        <v>60</v>
      </c>
      <c r="Q5" s="9" t="s">
        <v>267</v>
      </c>
      <c r="R5" s="9" t="s">
        <v>57</v>
      </c>
      <c r="S5" s="90"/>
      <c r="U5" s="9"/>
      <c r="AC5" s="9" t="s">
        <v>60</v>
      </c>
      <c r="AD5" s="9" t="s">
        <v>231</v>
      </c>
      <c r="AE5" s="9" t="s">
        <v>53</v>
      </c>
      <c r="AF5" s="9" t="s">
        <v>193</v>
      </c>
      <c r="AH5" s="50"/>
      <c r="AI5" s="51" t="s">
        <v>73</v>
      </c>
      <c r="AJ5" s="47">
        <f t="array" ref="AJ5:BA5">TRANSPOSE(AI6:AI23)</f>
        <v>1</v>
      </c>
      <c r="AK5" s="47">
        <v>1</v>
      </c>
      <c r="AL5" s="47">
        <v>1</v>
      </c>
      <c r="AM5" s="47">
        <v>1</v>
      </c>
      <c r="AN5" s="47">
        <v>1</v>
      </c>
      <c r="AO5" s="47">
        <v>1</v>
      </c>
      <c r="AP5" s="47">
        <v>1</v>
      </c>
      <c r="AQ5" s="47">
        <v>1</v>
      </c>
      <c r="AR5" s="47">
        <v>1</v>
      </c>
      <c r="AS5" s="47">
        <v>1</v>
      </c>
      <c r="AT5" s="47">
        <v>1</v>
      </c>
      <c r="AU5" s="47">
        <v>1</v>
      </c>
      <c r="AV5" s="47">
        <v>1</v>
      </c>
      <c r="AW5" s="47">
        <v>1</v>
      </c>
      <c r="AX5" s="47">
        <v>0</v>
      </c>
      <c r="AY5" s="47">
        <v>0</v>
      </c>
      <c r="AZ5" s="47">
        <v>1</v>
      </c>
      <c r="BA5" s="47">
        <v>1</v>
      </c>
      <c r="BB5" t="s">
        <v>165</v>
      </c>
      <c r="BC5">
        <f t="shared" ref="BC5:BT5" si="0">AJ5</f>
        <v>1</v>
      </c>
      <c r="BD5">
        <f t="shared" si="0"/>
        <v>1</v>
      </c>
      <c r="BE5">
        <f t="shared" si="0"/>
        <v>1</v>
      </c>
      <c r="BF5">
        <f t="shared" si="0"/>
        <v>1</v>
      </c>
      <c r="BG5">
        <f t="shared" si="0"/>
        <v>1</v>
      </c>
      <c r="BH5">
        <f t="shared" si="0"/>
        <v>1</v>
      </c>
      <c r="BI5">
        <f t="shared" si="0"/>
        <v>1</v>
      </c>
      <c r="BJ5">
        <f t="shared" si="0"/>
        <v>1</v>
      </c>
      <c r="BK5">
        <f t="shared" si="0"/>
        <v>1</v>
      </c>
      <c r="BL5">
        <f t="shared" si="0"/>
        <v>1</v>
      </c>
      <c r="BM5">
        <f t="shared" si="0"/>
        <v>1</v>
      </c>
      <c r="BN5">
        <f t="shared" si="0"/>
        <v>1</v>
      </c>
      <c r="BO5">
        <f t="shared" si="0"/>
        <v>1</v>
      </c>
      <c r="BP5">
        <f t="shared" si="0"/>
        <v>1</v>
      </c>
      <c r="BQ5">
        <f t="shared" si="0"/>
        <v>0</v>
      </c>
      <c r="BR5">
        <f t="shared" si="0"/>
        <v>0</v>
      </c>
      <c r="BS5">
        <f t="shared" si="0"/>
        <v>1</v>
      </c>
      <c r="BT5">
        <f t="shared" si="0"/>
        <v>1</v>
      </c>
    </row>
    <row r="6" spans="1:79" ht="15.75" thickBot="1">
      <c r="A6" s="7" t="s">
        <v>0</v>
      </c>
      <c r="B6" t="s">
        <v>19</v>
      </c>
      <c r="C6" s="124">
        <f>'X-M-GDP-Pop'!B142</f>
        <v>15805.300361596181</v>
      </c>
      <c r="D6" s="169">
        <f>'X-M-GDP-Pop'!C142</f>
        <v>37893.43136585896</v>
      </c>
      <c r="E6" s="124">
        <f>'X-M-GDP-Pop'!D142</f>
        <v>53698.731727455139</v>
      </c>
      <c r="F6" s="125">
        <f t="shared" ref="F6:F23" si="1">$G$26*K6/$K$24</f>
        <v>6536.5404918739841</v>
      </c>
      <c r="G6" s="125">
        <f>E6+F6</f>
        <v>60235.272219329127</v>
      </c>
      <c r="H6" s="124">
        <f>'X-M-GDP-Pop'!G142</f>
        <v>67924.566125870551</v>
      </c>
      <c r="I6" s="133">
        <f>E6-H6</f>
        <v>-14225.834398415413</v>
      </c>
      <c r="J6" s="134">
        <f>G6-H6</f>
        <v>-7689.2939065414248</v>
      </c>
      <c r="K6" s="165">
        <f>'X-M-GDP-Pop'!J142</f>
        <v>8.4006740000000004</v>
      </c>
      <c r="L6" s="124">
        <f>'X-M-GDP-Pop'!K118/1000</f>
        <v>138743.50933683722</v>
      </c>
      <c r="M6" s="135">
        <f>L6+J6</f>
        <v>131054.21543029579</v>
      </c>
      <c r="N6" s="133">
        <f>M6/K6</f>
        <v>15600.440563494762</v>
      </c>
      <c r="O6" s="133">
        <f t="shared" ref="O6:O23" si="2">K6*$G$24/$K$24</f>
        <v>73992.418602547827</v>
      </c>
      <c r="P6" s="133">
        <f t="shared" ref="P6:P23" si="3">V105</f>
        <v>58246.558975387859</v>
      </c>
      <c r="Q6" s="133">
        <f>T150</f>
        <v>60903.076368028233</v>
      </c>
      <c r="R6" s="134">
        <f t="shared" ref="R6:R23" si="4">AE59</f>
        <v>53943.155652634341</v>
      </c>
      <c r="S6" s="133">
        <f t="shared" ref="S6:S23" si="5">R6-H6</f>
        <v>-13981.41047323621</v>
      </c>
      <c r="T6" s="133">
        <f t="shared" ref="T6:T23" si="6">R6-O6</f>
        <v>-20049.262949913485</v>
      </c>
      <c r="U6" s="133">
        <f t="shared" ref="U6:U23" si="7">R6-P6</f>
        <v>-4303.4033227535183</v>
      </c>
      <c r="V6" s="133">
        <f t="shared" ref="V6:V23" si="8">R6-Q6</f>
        <v>-6959.9207153938914</v>
      </c>
      <c r="W6" s="238">
        <v>1.407609844637036</v>
      </c>
      <c r="X6" s="238">
        <v>1.7292670000742585</v>
      </c>
      <c r="Y6" s="238">
        <v>0.89457821404109683</v>
      </c>
      <c r="Z6" s="238">
        <v>1.0354003304604664</v>
      </c>
      <c r="AC6" s="10">
        <f t="shared" ref="AC6:AC23" si="9">P6*$AI6</f>
        <v>58246.558975387859</v>
      </c>
      <c r="AD6" s="10">
        <f t="shared" ref="AD6:AD23" si="10">Q6*$AI6</f>
        <v>60903.076368028233</v>
      </c>
      <c r="AE6" s="10">
        <f t="shared" ref="AE6:AE23" si="11">O6*AI6</f>
        <v>73992.418602547827</v>
      </c>
      <c r="AF6" s="10">
        <f t="shared" ref="AF6:AF23" si="12">AI6*H6</f>
        <v>67924.566125870551</v>
      </c>
      <c r="AH6" s="47" t="s">
        <v>19</v>
      </c>
      <c r="AI6" s="47">
        <v>1</v>
      </c>
      <c r="AJ6" s="111">
        <f t="shared" ref="AJ6:AJ23" si="13">IF(AND($AI6=1,AJ$5=1),IF($AH6=AJ$4,B59+B81+B$99+$T59+$F6,B59+B81),IF(AND($AI6=1,AJ$5=0),$AJ$3*B59,IF(AND($AI6=0,AJ$5=1),$AJ$3*B81,"")))</f>
        <v>41370.924344246479</v>
      </c>
      <c r="AK6" s="112">
        <f t="shared" ref="AK6:AK23" si="14">IF(AND($AI6=1,AK$5=1),IF($AH6=AK$4,C59+C81+C$99+$T59+$F6,C59+C81),IF(AND($AI6=1,AK$5=0),$AJ$3*C59,IF(AND($AI6=0,AK$5=1),$AJ$3*C81,"")))</f>
        <v>359.66474280892152</v>
      </c>
      <c r="AL6" s="112">
        <f t="shared" ref="AL6:AL23" si="15">IF(AND($AI6=1,AL$5=1),IF($AH6=AL$4,D59+D81+D$99+$T59+$F6,D59+D81),IF(AND($AI6=1,AL$5=0),$AJ$3*D59,IF(AND($AI6=0,AL$5=1),$AJ$3*D81,"")))</f>
        <v>588.03559117742691</v>
      </c>
      <c r="AM6" s="112">
        <f t="shared" ref="AM6:AM23" si="16">IF(AND($AI6=1,AM$5=1),IF($AH6=AM$4,E59+E81+E$99+$T59+$F6,E59+E81),IF(AND($AI6=1,AM$5=0),$AJ$3*E59,IF(AND($AI6=0,AM$5=1),$AJ$3*E81,"")))</f>
        <v>494.72840497742209</v>
      </c>
      <c r="AN6" s="112">
        <f t="shared" ref="AN6:AN23" si="17">IF(AND($AI6=1,AN$5=1),IF($AH6=AN$4,F59+F81+F$99+$T59+$F6,F59+F81),IF(AND($AI6=1,AN$5=0),$AJ$3*F59,IF(AND($AI6=0,AN$5=1),$AJ$3*F81,"")))</f>
        <v>1671.0699656742174</v>
      </c>
      <c r="AO6" s="112">
        <f t="shared" ref="AO6:AO23" si="18">IF(AND($AI6=1,AO$5=1),IF($AH6=AO$4,G59+G81+G$99+$T59+$F6,G59+G81),IF(AND($AI6=1,AO$5=0),$AJ$3*G59,IF(AND($AI6=0,AO$5=1),$AJ$3*G81,"")))</f>
        <v>47.543035707940966</v>
      </c>
      <c r="AP6" s="112">
        <f t="shared" ref="AP6:AP23" si="19">IF(AND($AI6=1,AP$5=1),IF($AH6=AP$4,H59+H81+H$99+$T59+$F6,H59+H81),IF(AND($AI6=1,AP$5=0),$AJ$3*H59,IF(AND($AI6=0,AP$5=1),$AJ$3*H81,"")))</f>
        <v>865.75670097075374</v>
      </c>
      <c r="AQ6" s="112">
        <f t="shared" ref="AQ6:AQ23" si="20">IF(AND($AI6=1,AQ$5=1),IF($AH6=AQ$4,I59+I81+I$99+$T59+$F6,I59+I81),IF(AND($AI6=1,AQ$5=0),$AJ$3*I59,IF(AND($AI6=0,AQ$5=1),$AJ$3*I81,"")))</f>
        <v>1703.1075916934349</v>
      </c>
      <c r="AR6" s="112">
        <f t="shared" ref="AR6:AR23" si="21">IF(AND($AI6=1,AR$5=1),IF($AH6=AR$4,J59+J81+J$99+$T59+$F6,J59+J81),IF(AND($AI6=1,AR$5=0),$AJ$3*J59,IF(AND($AI6=0,AR$5=1),$AJ$3*J81,"")))</f>
        <v>2141.3356804345317</v>
      </c>
      <c r="AS6" s="112">
        <f t="shared" ref="AS6:AS23" si="22">IF(AND($AI6=1,AS$5=1),IF($AH6=AS$4,K59+K81+K$99+$T59+$F6,K59+K81),IF(AND($AI6=1,AS$5=0),$AJ$3*K59,IF(AND($AI6=0,AS$5=1),$AJ$3*K81,"")))</f>
        <v>2211.2768698529567</v>
      </c>
      <c r="AT6" s="112">
        <f t="shared" ref="AT6:AT23" si="23">IF(AND($AI6=1,AT$5=1),IF($AH6=AT$4,L59+L81+L$99+$T59+$F6,L59+L81),IF(AND($AI6=1,AT$5=0),$AJ$3*L59,IF(AND($AI6=0,AT$5=1),$AJ$3*L81,"")))</f>
        <v>1929.0689381172247</v>
      </c>
      <c r="AU6" s="112">
        <f t="shared" ref="AU6:AU23" si="24">IF(AND($AI6=1,AU$5=1),IF($AH6=AU$4,M59+M81+M$99+$T59+$F6,M59+M81),IF(AND($AI6=1,AU$5=0),$AJ$3*M59,IF(AND($AI6=0,AU$5=1),$AJ$3*M81,"")))</f>
        <v>281.06187529902508</v>
      </c>
      <c r="AV6" s="112">
        <f t="shared" ref="AV6:AV23" si="25">IF(AND($AI6=1,AV$5=1),IF($AH6=AV$4,N59+N81+N$99+$T59+$F6,N59+N81),IF(AND($AI6=1,AV$5=0),$AJ$3*N59,IF(AND($AI6=0,AV$5=1),$AJ$3*N81,"")))</f>
        <v>2422.5959978790743</v>
      </c>
      <c r="AW6" s="112">
        <f t="shared" ref="AW6:AW23" si="26">IF(AND($AI6=1,AW$5=1),IF($AH6=AW$4,O59+O81+O$99+$T59+$F6,O59+O81),IF(AND($AI6=1,AW$5=0),$AJ$3*O59,IF(AND($AI6=0,AW$5=1),$AJ$3*O81,"")))</f>
        <v>1645.628311336802</v>
      </c>
      <c r="AX6" s="112">
        <f t="shared" ref="AX6:AX23" si="27">IF(AND($AI6=1,AX$5=1),IF($AH6=AX$4,P59+P81+P$99+$T59+$F6,P59+P81),IF(AND($AI6=1,AX$5=0),$AJ$3*P59,IF(AND($AI6=0,AX$5=1),$AJ$3*P81,"")))</f>
        <v>119.33992164060518</v>
      </c>
      <c r="AY6" s="112">
        <f t="shared" ref="AY6:AY23" si="28">IF(AND($AI6=1,AY$5=1),IF($AH6=AY$4,Q59+Q81+Q$99+$T59+$F6,Q59+Q81),IF(AND($AI6=1,AY$5=0),$AJ$3*Q59,IF(AND($AI6=0,AY$5=1),$AJ$3*Q81,"")))</f>
        <v>222.23168369126799</v>
      </c>
      <c r="AZ6" s="112">
        <f t="shared" ref="AZ6:AZ23" si="29">IF(AND($AI6=1,AZ$5=1),IF($AH6=AZ$4,R59+R81+R$99+$T59+$F6,R59+R81),IF(AND($AI6=1,AZ$5=0),$AJ$3*R59,IF(AND($AI6=0,AZ$5=1),$AJ$3*R81,"")))</f>
        <v>8.8173897485265389</v>
      </c>
      <c r="BA6" s="113">
        <f t="shared" ref="BA6:BA23" si="30">IF(AND($AI6=1,BA$5=1),IF($AH6=BA$4,S59+S81+S$99+$T59+$F6,S59+S81),IF(AND($AI6=1,BA$5=0),$AJ$3*S59,IF(AND($AI6=0,BA$5=1),$AJ$3*S81,"")))</f>
        <v>838.01031419583137</v>
      </c>
      <c r="BB6">
        <f t="shared" ref="BB6:BB23" si="31">AI6</f>
        <v>1</v>
      </c>
      <c r="BC6" s="100" t="str">
        <f t="shared" ref="BC6:BC23" si="32">IF(AND($BB6=1,BC$5=1),"t",IF(AND($BB6=0,BC$5=0),"",IF(AND($BB6=1,BC$5=0),"d","i")))</f>
        <v>t</v>
      </c>
      <c r="BD6" s="101" t="str">
        <f t="shared" ref="BD6:BT20" si="33">IF(AND($BB6=1,BD$5=1),"t",IF(AND($BB6=0,BD$5=0),"",IF(AND($BB6=1,BD$5=0),"d","i")))</f>
        <v>t</v>
      </c>
      <c r="BE6" s="101" t="str">
        <f t="shared" si="33"/>
        <v>t</v>
      </c>
      <c r="BF6" s="101" t="str">
        <f t="shared" si="33"/>
        <v>t</v>
      </c>
      <c r="BG6" s="101" t="str">
        <f t="shared" si="33"/>
        <v>t</v>
      </c>
      <c r="BH6" s="101" t="str">
        <f t="shared" si="33"/>
        <v>t</v>
      </c>
      <c r="BI6" s="101" t="str">
        <f t="shared" si="33"/>
        <v>t</v>
      </c>
      <c r="BJ6" s="101" t="str">
        <f t="shared" si="33"/>
        <v>t</v>
      </c>
      <c r="BK6" s="101" t="str">
        <f t="shared" si="33"/>
        <v>t</v>
      </c>
      <c r="BL6" s="101" t="str">
        <f t="shared" si="33"/>
        <v>t</v>
      </c>
      <c r="BM6" s="101" t="str">
        <f t="shared" si="33"/>
        <v>t</v>
      </c>
      <c r="BN6" s="101" t="str">
        <f t="shared" si="33"/>
        <v>t</v>
      </c>
      <c r="BO6" s="101" t="str">
        <f t="shared" si="33"/>
        <v>t</v>
      </c>
      <c r="BP6" s="101" t="str">
        <f t="shared" si="33"/>
        <v>t</v>
      </c>
      <c r="BQ6" s="101" t="str">
        <f t="shared" si="33"/>
        <v>d</v>
      </c>
      <c r="BR6" s="101" t="str">
        <f t="shared" si="33"/>
        <v>d</v>
      </c>
      <c r="BS6" s="101" t="str">
        <f t="shared" si="33"/>
        <v>t</v>
      </c>
      <c r="BT6" s="102" t="str">
        <f t="shared" si="33"/>
        <v>t</v>
      </c>
      <c r="BX6" s="141"/>
      <c r="BY6" s="141"/>
      <c r="BZ6" s="141"/>
      <c r="CA6" s="141"/>
    </row>
    <row r="7" spans="1:79" ht="15.75" thickBot="1">
      <c r="A7" s="7" t="s">
        <v>1</v>
      </c>
      <c r="B7" t="s">
        <v>34</v>
      </c>
      <c r="C7" s="124">
        <f>'X-M-GDP-Pop'!B143</f>
        <v>2775.1217250716441</v>
      </c>
      <c r="D7" s="169">
        <f>'X-M-GDP-Pop'!C143</f>
        <v>8568.5355326063291</v>
      </c>
      <c r="E7" s="124">
        <f>'X-M-GDP-Pop'!D143</f>
        <v>11343.657257677974</v>
      </c>
      <c r="F7" s="125">
        <f t="shared" si="1"/>
        <v>1028.3456421125884</v>
      </c>
      <c r="G7" s="125">
        <f t="shared" ref="G7:G23" si="34">E7+F7</f>
        <v>12372.002899790563</v>
      </c>
      <c r="H7" s="124">
        <f>'X-M-GDP-Pop'!G143</f>
        <v>13215.937788404626</v>
      </c>
      <c r="I7" s="133">
        <f t="shared" ref="I7:I23" si="35">E7-H7</f>
        <v>-1872.2805307266517</v>
      </c>
      <c r="J7" s="134">
        <f t="shared" ref="J7:J23" si="36">G7-H7</f>
        <v>-843.93488861406331</v>
      </c>
      <c r="K7" s="165">
        <f>'X-M-GDP-Pop'!J143</f>
        <v>1.3216159999999999</v>
      </c>
      <c r="L7" s="124">
        <f>'X-M-GDP-Pop'!K119/1000</f>
        <v>32764.250521071473</v>
      </c>
      <c r="M7" s="135">
        <f t="shared" ref="M7:M23" si="37">L7+J7</f>
        <v>31920.315632457408</v>
      </c>
      <c r="N7" s="133">
        <f t="shared" ref="N7:N24" si="38">M7/K7</f>
        <v>24152.488795881261</v>
      </c>
      <c r="O7" s="133">
        <f t="shared" si="2"/>
        <v>11640.680772021964</v>
      </c>
      <c r="P7" s="133">
        <f t="shared" si="3"/>
        <v>14432.272075223214</v>
      </c>
      <c r="Q7" s="133">
        <f t="shared" ref="Q7:Q23" si="39">T151</f>
        <v>14586.229193117248</v>
      </c>
      <c r="R7" s="134">
        <f t="shared" si="4"/>
        <v>10611.20204984976</v>
      </c>
      <c r="S7" s="133">
        <f t="shared" si="5"/>
        <v>-2604.7357385548657</v>
      </c>
      <c r="T7" s="133">
        <f t="shared" si="6"/>
        <v>-1029.4787221722036</v>
      </c>
      <c r="U7" s="133">
        <f t="shared" si="7"/>
        <v>-3821.070025373454</v>
      </c>
      <c r="V7" s="133">
        <f t="shared" si="8"/>
        <v>-3975.0271432674872</v>
      </c>
      <c r="W7" s="238">
        <v>1.1598651005199121</v>
      </c>
      <c r="X7" s="238">
        <v>0.86146693655459416</v>
      </c>
      <c r="Y7" s="238">
        <v>1.3902731635725012</v>
      </c>
      <c r="Z7" s="238">
        <v>1.4194369894315138</v>
      </c>
      <c r="AC7" s="10">
        <f t="shared" si="9"/>
        <v>14432.272075223214</v>
      </c>
      <c r="AD7" s="10">
        <f t="shared" si="10"/>
        <v>14586.229193117248</v>
      </c>
      <c r="AE7" s="10">
        <f t="shared" si="11"/>
        <v>11640.680772021964</v>
      </c>
      <c r="AF7" s="10">
        <f t="shared" si="12"/>
        <v>13215.937788404626</v>
      </c>
      <c r="AH7" s="47" t="s">
        <v>34</v>
      </c>
      <c r="AI7" s="47">
        <v>1</v>
      </c>
      <c r="AJ7" s="114">
        <f t="shared" si="13"/>
        <v>404.65863076126527</v>
      </c>
      <c r="AK7" s="110">
        <f t="shared" si="14"/>
        <v>7092.9589691926722</v>
      </c>
      <c r="AL7" s="110">
        <f t="shared" si="15"/>
        <v>66.939368725392811</v>
      </c>
      <c r="AM7" s="110">
        <f t="shared" si="16"/>
        <v>11.542435847619782</v>
      </c>
      <c r="AN7" s="110">
        <f t="shared" si="17"/>
        <v>53.220487950282688</v>
      </c>
      <c r="AO7" s="110">
        <f t="shared" si="18"/>
        <v>35.544472662485333</v>
      </c>
      <c r="AP7" s="110">
        <f t="shared" si="19"/>
        <v>348.80246603642496</v>
      </c>
      <c r="AQ7" s="110">
        <f t="shared" si="20"/>
        <v>248.983068909011</v>
      </c>
      <c r="AR7" s="110">
        <f t="shared" si="21"/>
        <v>1751.6956190622079</v>
      </c>
      <c r="AS7" s="110">
        <f t="shared" si="22"/>
        <v>703.0652278072987</v>
      </c>
      <c r="AT7" s="110">
        <f t="shared" si="23"/>
        <v>43.61356480990554</v>
      </c>
      <c r="AU7" s="110">
        <f t="shared" si="24"/>
        <v>67.734901358493886</v>
      </c>
      <c r="AV7" s="110">
        <f t="shared" si="25"/>
        <v>456.99806659198254</v>
      </c>
      <c r="AW7" s="110">
        <f t="shared" si="26"/>
        <v>39.337118337850598</v>
      </c>
      <c r="AX7" s="110">
        <f t="shared" si="27"/>
        <v>199.26411933855641</v>
      </c>
      <c r="AY7" s="110">
        <f t="shared" si="28"/>
        <v>251.16776423235046</v>
      </c>
      <c r="AZ7" s="110">
        <f t="shared" si="29"/>
        <v>70.315669356066806</v>
      </c>
      <c r="BA7" s="115">
        <f t="shared" si="30"/>
        <v>9.4097490392397134</v>
      </c>
      <c r="BB7">
        <f t="shared" si="31"/>
        <v>1</v>
      </c>
      <c r="BC7" s="103" t="str">
        <f t="shared" si="32"/>
        <v>t</v>
      </c>
      <c r="BD7" s="47" t="str">
        <f t="shared" si="33"/>
        <v>t</v>
      </c>
      <c r="BE7" s="47" t="str">
        <f t="shared" si="33"/>
        <v>t</v>
      </c>
      <c r="BF7" s="47" t="str">
        <f t="shared" si="33"/>
        <v>t</v>
      </c>
      <c r="BG7" s="47" t="str">
        <f t="shared" si="33"/>
        <v>t</v>
      </c>
      <c r="BH7" s="47" t="str">
        <f t="shared" si="33"/>
        <v>t</v>
      </c>
      <c r="BI7" s="47" t="str">
        <f t="shared" si="33"/>
        <v>t</v>
      </c>
      <c r="BJ7" s="47" t="str">
        <f t="shared" si="33"/>
        <v>t</v>
      </c>
      <c r="BK7" s="47" t="str">
        <f t="shared" si="33"/>
        <v>t</v>
      </c>
      <c r="BL7" s="47" t="str">
        <f t="shared" si="33"/>
        <v>t</v>
      </c>
      <c r="BM7" s="47" t="str">
        <f t="shared" si="33"/>
        <v>t</v>
      </c>
      <c r="BN7" s="47" t="str">
        <f t="shared" si="33"/>
        <v>t</v>
      </c>
      <c r="BO7" s="47" t="str">
        <f t="shared" si="33"/>
        <v>t</v>
      </c>
      <c r="BP7" s="47" t="str">
        <f t="shared" si="33"/>
        <v>t</v>
      </c>
      <c r="BQ7" s="47" t="str">
        <f t="shared" si="33"/>
        <v>d</v>
      </c>
      <c r="BR7" s="47" t="str">
        <f t="shared" si="33"/>
        <v>d</v>
      </c>
      <c r="BS7" s="47" t="str">
        <f t="shared" si="33"/>
        <v>t</v>
      </c>
      <c r="BT7" s="104" t="str">
        <f t="shared" si="33"/>
        <v>t</v>
      </c>
      <c r="BX7" s="141"/>
      <c r="BY7" s="141"/>
      <c r="BZ7" s="141"/>
      <c r="CA7" s="141"/>
    </row>
    <row r="8" spans="1:79" ht="15.75" thickBot="1">
      <c r="A8" s="7" t="s">
        <v>2</v>
      </c>
      <c r="B8" t="s">
        <v>35</v>
      </c>
      <c r="C8" s="124">
        <f>'X-M-GDP-Pop'!B144</f>
        <v>2170.3647788383205</v>
      </c>
      <c r="D8" s="169">
        <f>'X-M-GDP-Pop'!C144</f>
        <v>6480.2225509966174</v>
      </c>
      <c r="E8" s="124">
        <f>'X-M-GDP-Pop'!D144</f>
        <v>8650.5873298349379</v>
      </c>
      <c r="F8" s="125">
        <f t="shared" si="1"/>
        <v>822.05380254145985</v>
      </c>
      <c r="G8" s="125">
        <f t="shared" si="34"/>
        <v>9472.6411323763969</v>
      </c>
      <c r="H8" s="124">
        <f>'X-M-GDP-Pop'!G144</f>
        <v>11571.074505711524</v>
      </c>
      <c r="I8" s="133">
        <f t="shared" si="35"/>
        <v>-2920.4871758765858</v>
      </c>
      <c r="J8" s="134">
        <f t="shared" si="36"/>
        <v>-2098.4333733351268</v>
      </c>
      <c r="K8" s="165">
        <f>'X-M-GDP-Pop'!J144</f>
        <v>1.0564925000000001</v>
      </c>
      <c r="L8" s="124">
        <f>'X-M-GDP-Pop'!K120/1000</f>
        <v>20577.375076510787</v>
      </c>
      <c r="M8" s="135">
        <f t="shared" si="37"/>
        <v>18478.94170317566</v>
      </c>
      <c r="N8" s="133">
        <f t="shared" si="38"/>
        <v>17490.840401778205</v>
      </c>
      <c r="O8" s="133">
        <f t="shared" si="2"/>
        <v>9305.4956436176744</v>
      </c>
      <c r="P8" s="133">
        <f t="shared" si="3"/>
        <v>9579.0812161881749</v>
      </c>
      <c r="Q8" s="133">
        <f t="shared" si="39"/>
        <v>10026.717521178729</v>
      </c>
      <c r="R8" s="134">
        <f t="shared" si="4"/>
        <v>8230.7601215480827</v>
      </c>
      <c r="S8" s="133">
        <f t="shared" si="5"/>
        <v>-3340.314384163441</v>
      </c>
      <c r="T8" s="133">
        <f t="shared" si="6"/>
        <v>-1074.7355220695918</v>
      </c>
      <c r="U8" s="133">
        <f t="shared" si="7"/>
        <v>-1348.3210946400923</v>
      </c>
      <c r="V8" s="133">
        <f t="shared" si="8"/>
        <v>-1795.9573996306463</v>
      </c>
      <c r="W8" s="238">
        <v>1.5635989317013572</v>
      </c>
      <c r="X8" s="238">
        <v>0.95510792951534285</v>
      </c>
      <c r="Y8" s="238">
        <v>1.0285877637521437</v>
      </c>
      <c r="Z8" s="238">
        <v>1.1488142843980897</v>
      </c>
      <c r="AC8" s="10">
        <f t="shared" si="9"/>
        <v>9579.0812161881749</v>
      </c>
      <c r="AD8" s="10">
        <f t="shared" si="10"/>
        <v>10026.717521178729</v>
      </c>
      <c r="AE8" s="10">
        <f t="shared" si="11"/>
        <v>9305.4956436176744</v>
      </c>
      <c r="AF8" s="10">
        <f t="shared" si="12"/>
        <v>11571.074505711524</v>
      </c>
      <c r="AH8" s="47" t="s">
        <v>35</v>
      </c>
      <c r="AI8" s="47">
        <v>1</v>
      </c>
      <c r="AJ8" s="114">
        <f t="shared" si="13"/>
        <v>106.37311337050075</v>
      </c>
      <c r="AK8" s="110">
        <f t="shared" si="14"/>
        <v>102.27030158854782</v>
      </c>
      <c r="AL8" s="110">
        <f t="shared" si="15"/>
        <v>5749.3669114680997</v>
      </c>
      <c r="AM8" s="110">
        <f t="shared" si="16"/>
        <v>32.801625214425691</v>
      </c>
      <c r="AN8" s="110">
        <f t="shared" si="17"/>
        <v>25.65347936813091</v>
      </c>
      <c r="AO8" s="110">
        <f t="shared" si="18"/>
        <v>355.29324674719186</v>
      </c>
      <c r="AP8" s="110">
        <f t="shared" si="19"/>
        <v>887.49717401668875</v>
      </c>
      <c r="AQ8" s="110">
        <f t="shared" si="20"/>
        <v>63.244191615358417</v>
      </c>
      <c r="AR8" s="110">
        <f t="shared" si="21"/>
        <v>169.42959408534233</v>
      </c>
      <c r="AS8" s="110">
        <f t="shared" si="22"/>
        <v>299.05295901664863</v>
      </c>
      <c r="AT8" s="110">
        <f t="shared" si="23"/>
        <v>18.42384673018433</v>
      </c>
      <c r="AU8" s="110">
        <f t="shared" si="24"/>
        <v>595.16720983082143</v>
      </c>
      <c r="AV8" s="110">
        <f t="shared" si="25"/>
        <v>217.8116235833138</v>
      </c>
      <c r="AW8" s="110">
        <f t="shared" si="26"/>
        <v>80.35134419579019</v>
      </c>
      <c r="AX8" s="110">
        <f t="shared" si="27"/>
        <v>25.402327304967226</v>
      </c>
      <c r="AY8" s="110">
        <f t="shared" si="28"/>
        <v>118.99778155844329</v>
      </c>
      <c r="AZ8" s="110">
        <f t="shared" si="29"/>
        <v>121.04022366114032</v>
      </c>
      <c r="BA8" s="115">
        <f t="shared" si="30"/>
        <v>0.87233628279592335</v>
      </c>
      <c r="BB8">
        <f t="shared" si="31"/>
        <v>1</v>
      </c>
      <c r="BC8" s="103" t="str">
        <f t="shared" si="32"/>
        <v>t</v>
      </c>
      <c r="BD8" s="47" t="str">
        <f t="shared" si="33"/>
        <v>t</v>
      </c>
      <c r="BE8" s="47" t="str">
        <f t="shared" si="33"/>
        <v>t</v>
      </c>
      <c r="BF8" s="47" t="str">
        <f t="shared" si="33"/>
        <v>t</v>
      </c>
      <c r="BG8" s="47" t="str">
        <f t="shared" si="33"/>
        <v>t</v>
      </c>
      <c r="BH8" s="47" t="str">
        <f t="shared" si="33"/>
        <v>t</v>
      </c>
      <c r="BI8" s="47" t="str">
        <f t="shared" si="33"/>
        <v>t</v>
      </c>
      <c r="BJ8" s="47" t="str">
        <f t="shared" si="33"/>
        <v>t</v>
      </c>
      <c r="BK8" s="47" t="str">
        <f t="shared" si="33"/>
        <v>t</v>
      </c>
      <c r="BL8" s="47" t="str">
        <f t="shared" si="33"/>
        <v>t</v>
      </c>
      <c r="BM8" s="47" t="str">
        <f t="shared" si="33"/>
        <v>t</v>
      </c>
      <c r="BN8" s="47" t="str">
        <f t="shared" si="33"/>
        <v>t</v>
      </c>
      <c r="BO8" s="47" t="str">
        <f t="shared" si="33"/>
        <v>t</v>
      </c>
      <c r="BP8" s="47" t="str">
        <f t="shared" si="33"/>
        <v>t</v>
      </c>
      <c r="BQ8" s="47" t="str">
        <f t="shared" si="33"/>
        <v>d</v>
      </c>
      <c r="BR8" s="47" t="str">
        <f t="shared" si="33"/>
        <v>d</v>
      </c>
      <c r="BS8" s="47" t="str">
        <f t="shared" si="33"/>
        <v>t</v>
      </c>
      <c r="BT8" s="104" t="str">
        <f t="shared" si="33"/>
        <v>t</v>
      </c>
      <c r="BX8" s="141"/>
      <c r="BY8" s="141"/>
      <c r="BZ8" s="141"/>
      <c r="CA8" s="141"/>
    </row>
    <row r="9" spans="1:79" ht="15.75" thickBot="1">
      <c r="A9" s="7" t="s">
        <v>3</v>
      </c>
      <c r="B9" t="s">
        <v>20</v>
      </c>
      <c r="C9" s="124">
        <f>'X-M-GDP-Pop'!B145</f>
        <v>2434.5789536273705</v>
      </c>
      <c r="D9" s="169">
        <f>'X-M-GDP-Pop'!C145</f>
        <v>7165.8452911065069</v>
      </c>
      <c r="E9" s="124">
        <f>'X-M-GDP-Pop'!D145</f>
        <v>9600.4242447338784</v>
      </c>
      <c r="F9" s="125">
        <f t="shared" si="1"/>
        <v>858.98851802598813</v>
      </c>
      <c r="G9" s="125">
        <f t="shared" si="34"/>
        <v>10459.412762759866</v>
      </c>
      <c r="H9" s="124">
        <f>'X-M-GDP-Pop'!G145</f>
        <v>8943.5145956709275</v>
      </c>
      <c r="I9" s="133">
        <f t="shared" si="35"/>
        <v>656.90964906295085</v>
      </c>
      <c r="J9" s="134">
        <f t="shared" si="36"/>
        <v>1515.8981670889389</v>
      </c>
      <c r="K9" s="165">
        <f>'X-M-GDP-Pop'!J145</f>
        <v>1.1039604999999999</v>
      </c>
      <c r="L9" s="124">
        <f>'X-M-GDP-Pop'!K121/1000</f>
        <v>26283.974132017138</v>
      </c>
      <c r="M9" s="135">
        <f t="shared" si="37"/>
        <v>27799.872299106079</v>
      </c>
      <c r="N9" s="133">
        <f t="shared" si="38"/>
        <v>25181.944733625958</v>
      </c>
      <c r="O9" s="133">
        <f t="shared" si="2"/>
        <v>9723.5897306189945</v>
      </c>
      <c r="P9" s="133">
        <f t="shared" si="3"/>
        <v>11056.539046201367</v>
      </c>
      <c r="Q9" s="133">
        <f t="shared" si="39"/>
        <v>10965.444834781485</v>
      </c>
      <c r="R9" s="134">
        <f t="shared" si="4"/>
        <v>9800.1895726832972</v>
      </c>
      <c r="S9" s="133">
        <f t="shared" si="5"/>
        <v>856.67497701236971</v>
      </c>
      <c r="T9" s="133">
        <f t="shared" si="6"/>
        <v>76.59984206430272</v>
      </c>
      <c r="U9" s="133">
        <f t="shared" si="7"/>
        <v>-1256.3494735180702</v>
      </c>
      <c r="V9" s="133">
        <f t="shared" si="8"/>
        <v>-1165.2552620981878</v>
      </c>
      <c r="W9" s="238">
        <v>0.23300503248663912</v>
      </c>
      <c r="X9" s="238">
        <v>0.62769757567801387</v>
      </c>
      <c r="Y9" s="238">
        <v>1.3021263989315952</v>
      </c>
      <c r="Z9" s="238">
        <v>1.2560357028376652</v>
      </c>
      <c r="AC9" s="10">
        <f t="shared" si="9"/>
        <v>11056.539046201367</v>
      </c>
      <c r="AD9" s="10">
        <f t="shared" si="10"/>
        <v>10965.444834781485</v>
      </c>
      <c r="AE9" s="10">
        <f t="shared" si="11"/>
        <v>9723.5897306189945</v>
      </c>
      <c r="AF9" s="10">
        <f t="shared" si="12"/>
        <v>8943.5145956709275</v>
      </c>
      <c r="AH9" s="47" t="s">
        <v>20</v>
      </c>
      <c r="AI9" s="47">
        <v>1</v>
      </c>
      <c r="AJ9" s="114">
        <f t="shared" si="13"/>
        <v>69.550600388027746</v>
      </c>
      <c r="AK9" s="110">
        <f t="shared" si="14"/>
        <v>31.113398550549995</v>
      </c>
      <c r="AL9" s="110">
        <f t="shared" si="15"/>
        <v>43.274065384546255</v>
      </c>
      <c r="AM9" s="110">
        <f t="shared" si="16"/>
        <v>8483.00062018276</v>
      </c>
      <c r="AN9" s="110">
        <f t="shared" si="17"/>
        <v>140.01329390611136</v>
      </c>
      <c r="AO9" s="110">
        <f t="shared" si="18"/>
        <v>0.74637951221816023</v>
      </c>
      <c r="AP9" s="110">
        <f t="shared" si="19"/>
        <v>0</v>
      </c>
      <c r="AQ9" s="110">
        <f t="shared" si="20"/>
        <v>45.471560261200388</v>
      </c>
      <c r="AR9" s="110">
        <f t="shared" si="21"/>
        <v>517.0847484696958</v>
      </c>
      <c r="AS9" s="110">
        <f t="shared" si="22"/>
        <v>170.05530482567264</v>
      </c>
      <c r="AT9" s="110">
        <f t="shared" si="23"/>
        <v>0</v>
      </c>
      <c r="AU9" s="110">
        <f t="shared" si="24"/>
        <v>69.793947624924115</v>
      </c>
      <c r="AV9" s="110">
        <f t="shared" si="25"/>
        <v>21.19404577438937</v>
      </c>
      <c r="AW9" s="110">
        <f t="shared" si="26"/>
        <v>50.921045793656489</v>
      </c>
      <c r="AX9" s="110">
        <f t="shared" si="27"/>
        <v>0</v>
      </c>
      <c r="AY9" s="110">
        <f t="shared" si="28"/>
        <v>4.2170914053104562</v>
      </c>
      <c r="AZ9" s="110">
        <f t="shared" si="29"/>
        <v>0</v>
      </c>
      <c r="BA9" s="115">
        <f t="shared" si="30"/>
        <v>6.790281414400626</v>
      </c>
      <c r="BB9">
        <f t="shared" si="31"/>
        <v>1</v>
      </c>
      <c r="BC9" s="103" t="str">
        <f t="shared" si="32"/>
        <v>t</v>
      </c>
      <c r="BD9" s="47" t="str">
        <f t="shared" si="33"/>
        <v>t</v>
      </c>
      <c r="BE9" s="47" t="str">
        <f t="shared" si="33"/>
        <v>t</v>
      </c>
      <c r="BF9" s="47" t="str">
        <f t="shared" si="33"/>
        <v>t</v>
      </c>
      <c r="BG9" s="47" t="str">
        <f t="shared" si="33"/>
        <v>t</v>
      </c>
      <c r="BH9" s="47" t="str">
        <f t="shared" si="33"/>
        <v>t</v>
      </c>
      <c r="BI9" s="47" t="str">
        <f t="shared" si="33"/>
        <v>t</v>
      </c>
      <c r="BJ9" s="47" t="str">
        <f t="shared" si="33"/>
        <v>t</v>
      </c>
      <c r="BK9" s="47" t="str">
        <f t="shared" si="33"/>
        <v>t</v>
      </c>
      <c r="BL9" s="47" t="str">
        <f t="shared" si="33"/>
        <v>t</v>
      </c>
      <c r="BM9" s="47" t="str">
        <f t="shared" si="33"/>
        <v>t</v>
      </c>
      <c r="BN9" s="47" t="str">
        <f t="shared" si="33"/>
        <v>t</v>
      </c>
      <c r="BO9" s="47" t="str">
        <f t="shared" si="33"/>
        <v>t</v>
      </c>
      <c r="BP9" s="47" t="str">
        <f t="shared" si="33"/>
        <v>t</v>
      </c>
      <c r="BQ9" s="47" t="str">
        <f t="shared" si="33"/>
        <v>d</v>
      </c>
      <c r="BR9" s="47" t="str">
        <f t="shared" si="33"/>
        <v>d</v>
      </c>
      <c r="BS9" s="47" t="str">
        <f t="shared" si="33"/>
        <v>t</v>
      </c>
      <c r="BT9" s="104" t="str">
        <f t="shared" si="33"/>
        <v>t</v>
      </c>
      <c r="BX9" s="141"/>
      <c r="BY9" s="141"/>
      <c r="BZ9" s="141"/>
      <c r="CA9" s="141"/>
    </row>
    <row r="10" spans="1:79" ht="15.75" thickBot="1">
      <c r="A10" s="7" t="s">
        <v>4</v>
      </c>
      <c r="B10" t="s">
        <v>21</v>
      </c>
      <c r="C10" s="124">
        <f>'X-M-GDP-Pop'!B146</f>
        <v>3647.6752741010864</v>
      </c>
      <c r="D10" s="169">
        <f>'X-M-GDP-Pop'!C146</f>
        <v>8594.4334609107809</v>
      </c>
      <c r="E10" s="124">
        <f>'X-M-GDP-Pop'!D146</f>
        <v>12242.108735011867</v>
      </c>
      <c r="F10" s="125">
        <f t="shared" si="1"/>
        <v>1635.9963313497003</v>
      </c>
      <c r="G10" s="125">
        <f t="shared" si="34"/>
        <v>13878.105066361568</v>
      </c>
      <c r="H10" s="124">
        <f>'X-M-GDP-Pop'!G146</f>
        <v>18171.554280202836</v>
      </c>
      <c r="I10" s="133">
        <f t="shared" si="35"/>
        <v>-5929.4455451909689</v>
      </c>
      <c r="J10" s="134">
        <f t="shared" si="36"/>
        <v>-4293.4492138412679</v>
      </c>
      <c r="K10" s="165">
        <f>'X-M-GDP-Pop'!J146</f>
        <v>2.1025605000000001</v>
      </c>
      <c r="L10" s="124">
        <f>'X-M-GDP-Pop'!K122/1000</f>
        <v>39770.733983971259</v>
      </c>
      <c r="M10" s="135">
        <f t="shared" si="37"/>
        <v>35477.284770129991</v>
      </c>
      <c r="N10" s="133">
        <f t="shared" si="38"/>
        <v>16873.371667607182</v>
      </c>
      <c r="O10" s="133">
        <f t="shared" si="2"/>
        <v>18519.173182197319</v>
      </c>
      <c r="P10" s="133">
        <f t="shared" si="3"/>
        <v>14595.337305978999</v>
      </c>
      <c r="Q10" s="133">
        <f t="shared" si="39"/>
        <v>15344.908801472464</v>
      </c>
      <c r="R10" s="134">
        <f t="shared" si="4"/>
        <v>12442.983658470275</v>
      </c>
      <c r="S10" s="133">
        <f t="shared" si="5"/>
        <v>-5728.5706217325605</v>
      </c>
      <c r="T10" s="133">
        <f t="shared" si="6"/>
        <v>-6076.1895237270437</v>
      </c>
      <c r="U10" s="133">
        <f t="shared" si="7"/>
        <v>-2152.353647508724</v>
      </c>
      <c r="V10" s="133">
        <f t="shared" si="8"/>
        <v>-2901.9251430021886</v>
      </c>
      <c r="W10" s="238">
        <v>1.9978669765045918</v>
      </c>
      <c r="X10" s="238">
        <v>2.078659226612221</v>
      </c>
      <c r="Y10" s="238">
        <v>1.1666963624703806</v>
      </c>
      <c r="Z10" s="238">
        <v>1.3409088905866504</v>
      </c>
      <c r="AC10" s="10">
        <f t="shared" si="9"/>
        <v>14595.337305978999</v>
      </c>
      <c r="AD10" s="10">
        <f t="shared" si="10"/>
        <v>15344.908801472464</v>
      </c>
      <c r="AE10" s="10">
        <f t="shared" si="11"/>
        <v>18519.173182197319</v>
      </c>
      <c r="AF10" s="10">
        <f t="shared" si="12"/>
        <v>18171.554280202836</v>
      </c>
      <c r="AH10" s="47" t="s">
        <v>21</v>
      </c>
      <c r="AI10" s="47">
        <v>1</v>
      </c>
      <c r="AJ10" s="114">
        <f t="shared" si="13"/>
        <v>1328.4659769127115</v>
      </c>
      <c r="AK10" s="110">
        <f t="shared" si="14"/>
        <v>10.917390481594429</v>
      </c>
      <c r="AL10" s="110">
        <f t="shared" si="15"/>
        <v>36.565620520483698</v>
      </c>
      <c r="AM10" s="110">
        <f t="shared" si="16"/>
        <v>30.136394002432915</v>
      </c>
      <c r="AN10" s="110">
        <f t="shared" si="17"/>
        <v>9575.4782484256666</v>
      </c>
      <c r="AO10" s="110">
        <f t="shared" si="18"/>
        <v>26.399039992743983</v>
      </c>
      <c r="AP10" s="110">
        <f t="shared" si="19"/>
        <v>8.8974380157753359</v>
      </c>
      <c r="AQ10" s="110">
        <f t="shared" si="20"/>
        <v>20.779025462636742</v>
      </c>
      <c r="AR10" s="110">
        <f t="shared" si="21"/>
        <v>423.1139701671965</v>
      </c>
      <c r="AS10" s="110">
        <f t="shared" si="22"/>
        <v>121.97198653794777</v>
      </c>
      <c r="AT10" s="110">
        <f t="shared" si="23"/>
        <v>1.4455564442352329</v>
      </c>
      <c r="AU10" s="110">
        <f t="shared" si="24"/>
        <v>124.89024759797115</v>
      </c>
      <c r="AV10" s="110">
        <f t="shared" si="25"/>
        <v>274.19580577057059</v>
      </c>
      <c r="AW10" s="110">
        <f t="shared" si="26"/>
        <v>305.83827760579049</v>
      </c>
      <c r="AX10" s="110">
        <f t="shared" si="27"/>
        <v>4.1301493904372784</v>
      </c>
      <c r="AY10" s="110">
        <f t="shared" si="28"/>
        <v>447.11281394137308</v>
      </c>
      <c r="AZ10" s="110">
        <f t="shared" si="29"/>
        <v>3.114804786718067</v>
      </c>
      <c r="BA10" s="115">
        <f t="shared" si="30"/>
        <v>3.5427036300938948</v>
      </c>
      <c r="BB10">
        <f t="shared" si="31"/>
        <v>1</v>
      </c>
      <c r="BC10" s="103" t="str">
        <f t="shared" si="32"/>
        <v>t</v>
      </c>
      <c r="BD10" s="47" t="str">
        <f t="shared" si="33"/>
        <v>t</v>
      </c>
      <c r="BE10" s="47" t="str">
        <f t="shared" si="33"/>
        <v>t</v>
      </c>
      <c r="BF10" s="47" t="str">
        <f t="shared" si="33"/>
        <v>t</v>
      </c>
      <c r="BG10" s="47" t="str">
        <f t="shared" si="33"/>
        <v>t</v>
      </c>
      <c r="BH10" s="47" t="str">
        <f t="shared" si="33"/>
        <v>t</v>
      </c>
      <c r="BI10" s="47" t="str">
        <f t="shared" si="33"/>
        <v>t</v>
      </c>
      <c r="BJ10" s="47" t="str">
        <f t="shared" si="33"/>
        <v>t</v>
      </c>
      <c r="BK10" s="47" t="str">
        <f t="shared" si="33"/>
        <v>t</v>
      </c>
      <c r="BL10" s="47" t="str">
        <f t="shared" si="33"/>
        <v>t</v>
      </c>
      <c r="BM10" s="47" t="str">
        <f t="shared" si="33"/>
        <v>t</v>
      </c>
      <c r="BN10" s="47" t="str">
        <f t="shared" si="33"/>
        <v>t</v>
      </c>
      <c r="BO10" s="47" t="str">
        <f t="shared" si="33"/>
        <v>t</v>
      </c>
      <c r="BP10" s="47" t="str">
        <f t="shared" si="33"/>
        <v>t</v>
      </c>
      <c r="BQ10" s="47" t="str">
        <f t="shared" si="33"/>
        <v>d</v>
      </c>
      <c r="BR10" s="47" t="str">
        <f t="shared" si="33"/>
        <v>d</v>
      </c>
      <c r="BS10" s="47" t="str">
        <f t="shared" si="33"/>
        <v>t</v>
      </c>
      <c r="BT10" s="104" t="str">
        <f t="shared" si="33"/>
        <v>t</v>
      </c>
      <c r="BX10" s="141"/>
      <c r="BY10" s="141"/>
      <c r="BZ10" s="141"/>
      <c r="CA10" s="141"/>
    </row>
    <row r="11" spans="1:79" ht="15.75" thickBot="1">
      <c r="A11" s="7" t="s">
        <v>5</v>
      </c>
      <c r="B11" t="s">
        <v>22</v>
      </c>
      <c r="C11" s="124">
        <f>'X-M-GDP-Pop'!B147</f>
        <v>1221.0962631636435</v>
      </c>
      <c r="D11" s="169">
        <f>'X-M-GDP-Pop'!C147</f>
        <v>3603.4502968874485</v>
      </c>
      <c r="E11" s="124">
        <f>'X-M-GDP-Pop'!D147</f>
        <v>4824.5465600510915</v>
      </c>
      <c r="F11" s="125">
        <f t="shared" si="1"/>
        <v>456.67883364352065</v>
      </c>
      <c r="G11" s="125">
        <f t="shared" si="34"/>
        <v>5281.2253936946126</v>
      </c>
      <c r="H11" s="124">
        <f>'X-M-GDP-Pop'!G147</f>
        <v>5796.7885254017101</v>
      </c>
      <c r="I11" s="133">
        <f t="shared" si="35"/>
        <v>-972.24196535061856</v>
      </c>
      <c r="J11" s="134">
        <f t="shared" si="36"/>
        <v>-515.56313170709745</v>
      </c>
      <c r="K11" s="165">
        <f>'X-M-GDP-Pop'!J147</f>
        <v>0.58691749999999998</v>
      </c>
      <c r="L11" s="124">
        <f>'X-M-GDP-Pop'!K123/1000</f>
        <v>11946.362871438918</v>
      </c>
      <c r="M11" s="135">
        <f t="shared" si="37"/>
        <v>11430.799739731821</v>
      </c>
      <c r="N11" s="133">
        <f t="shared" si="38"/>
        <v>19475.990645587874</v>
      </c>
      <c r="O11" s="133">
        <f t="shared" si="2"/>
        <v>5169.5191772899252</v>
      </c>
      <c r="P11" s="133">
        <f t="shared" si="3"/>
        <v>5441.9861735103095</v>
      </c>
      <c r="Q11" s="133">
        <f t="shared" si="39"/>
        <v>5654.3656475648404</v>
      </c>
      <c r="R11" s="134">
        <f t="shared" si="4"/>
        <v>4534.1397275925983</v>
      </c>
      <c r="S11" s="133">
        <f t="shared" si="5"/>
        <v>-1262.6487978091118</v>
      </c>
      <c r="T11" s="133">
        <f t="shared" si="6"/>
        <v>-635.37944969732689</v>
      </c>
      <c r="U11" s="133">
        <f t="shared" si="7"/>
        <v>-907.84644591771121</v>
      </c>
      <c r="V11" s="133">
        <f t="shared" si="8"/>
        <v>-1120.2259199722421</v>
      </c>
      <c r="W11" s="238">
        <v>1.2301793780432757</v>
      </c>
      <c r="X11" s="238">
        <v>0.95012741246554566</v>
      </c>
      <c r="Y11" s="238">
        <v>1.0717735889864812</v>
      </c>
      <c r="Z11" s="238">
        <v>1.1665929665575001</v>
      </c>
      <c r="AC11" s="10">
        <f t="shared" si="9"/>
        <v>5441.9861735103095</v>
      </c>
      <c r="AD11" s="10">
        <f t="shared" si="10"/>
        <v>5654.3656475648404</v>
      </c>
      <c r="AE11" s="10">
        <f t="shared" si="11"/>
        <v>5169.5191772899252</v>
      </c>
      <c r="AF11" s="10">
        <f t="shared" si="12"/>
        <v>5796.7885254017101</v>
      </c>
      <c r="AH11" s="47" t="s">
        <v>22</v>
      </c>
      <c r="AI11" s="47">
        <v>1</v>
      </c>
      <c r="AJ11" s="114">
        <f t="shared" si="13"/>
        <v>35.825026039379473</v>
      </c>
      <c r="AK11" s="110">
        <f t="shared" si="14"/>
        <v>56.212747511027963</v>
      </c>
      <c r="AL11" s="110">
        <f t="shared" si="15"/>
        <v>112.68720820743459</v>
      </c>
      <c r="AM11" s="110">
        <f t="shared" si="16"/>
        <v>4.1217547018385634</v>
      </c>
      <c r="AN11" s="110">
        <f t="shared" si="17"/>
        <v>15.730842730387909</v>
      </c>
      <c r="AO11" s="110">
        <f t="shared" si="18"/>
        <v>3041.3934153052819</v>
      </c>
      <c r="AP11" s="110">
        <f t="shared" si="19"/>
        <v>412.53450470481874</v>
      </c>
      <c r="AQ11" s="110">
        <f t="shared" si="20"/>
        <v>32.478924283182813</v>
      </c>
      <c r="AR11" s="110">
        <f t="shared" si="21"/>
        <v>154.85836897698155</v>
      </c>
      <c r="AS11" s="110">
        <f t="shared" si="22"/>
        <v>232.53691789827846</v>
      </c>
      <c r="AT11" s="110">
        <f t="shared" si="23"/>
        <v>8.200279235954028</v>
      </c>
      <c r="AU11" s="110">
        <f t="shared" si="24"/>
        <v>120.64008688792603</v>
      </c>
      <c r="AV11" s="110">
        <f t="shared" si="25"/>
        <v>165.44677010542406</v>
      </c>
      <c r="AW11" s="110">
        <f t="shared" si="26"/>
        <v>7.8965275176667351</v>
      </c>
      <c r="AX11" s="110">
        <f t="shared" si="27"/>
        <v>20.348334459710109</v>
      </c>
      <c r="AY11" s="110">
        <f t="shared" si="28"/>
        <v>297.6194075468814</v>
      </c>
      <c r="AZ11" s="110">
        <f t="shared" si="29"/>
        <v>11.339027706602748</v>
      </c>
      <c r="BA11" s="115">
        <f t="shared" si="30"/>
        <v>12.054116432038001</v>
      </c>
      <c r="BB11">
        <f t="shared" si="31"/>
        <v>1</v>
      </c>
      <c r="BC11" s="103" t="str">
        <f t="shared" si="32"/>
        <v>t</v>
      </c>
      <c r="BD11" s="47" t="str">
        <f t="shared" si="33"/>
        <v>t</v>
      </c>
      <c r="BE11" s="47" t="str">
        <f t="shared" si="33"/>
        <v>t</v>
      </c>
      <c r="BF11" s="47" t="str">
        <f t="shared" si="33"/>
        <v>t</v>
      </c>
      <c r="BG11" s="47" t="str">
        <f t="shared" si="33"/>
        <v>t</v>
      </c>
      <c r="BH11" s="47" t="str">
        <f t="shared" si="33"/>
        <v>t</v>
      </c>
      <c r="BI11" s="47" t="str">
        <f t="shared" si="33"/>
        <v>t</v>
      </c>
      <c r="BJ11" s="47" t="str">
        <f t="shared" si="33"/>
        <v>t</v>
      </c>
      <c r="BK11" s="47" t="str">
        <f t="shared" si="33"/>
        <v>t</v>
      </c>
      <c r="BL11" s="47" t="str">
        <f t="shared" si="33"/>
        <v>t</v>
      </c>
      <c r="BM11" s="47" t="str">
        <f t="shared" si="33"/>
        <v>t</v>
      </c>
      <c r="BN11" s="47" t="str">
        <f t="shared" si="33"/>
        <v>t</v>
      </c>
      <c r="BO11" s="47" t="str">
        <f t="shared" si="33"/>
        <v>t</v>
      </c>
      <c r="BP11" s="47" t="str">
        <f t="shared" si="33"/>
        <v>t</v>
      </c>
      <c r="BQ11" s="47" t="str">
        <f t="shared" si="33"/>
        <v>d</v>
      </c>
      <c r="BR11" s="47" t="str">
        <f t="shared" si="33"/>
        <v>d</v>
      </c>
      <c r="BS11" s="47" t="str">
        <f t="shared" si="33"/>
        <v>t</v>
      </c>
      <c r="BT11" s="104" t="str">
        <f t="shared" si="33"/>
        <v>t</v>
      </c>
      <c r="BX11" s="141"/>
      <c r="BY11" s="141"/>
      <c r="BZ11" s="141"/>
      <c r="CA11" s="141"/>
    </row>
    <row r="12" spans="1:79" ht="15.75" thickBot="1">
      <c r="A12" s="7" t="s">
        <v>6</v>
      </c>
      <c r="B12" t="s">
        <v>36</v>
      </c>
      <c r="C12" s="124">
        <f>'X-M-GDP-Pop'!B148</f>
        <v>4919.1643962395619</v>
      </c>
      <c r="D12" s="169">
        <f>'X-M-GDP-Pop'!C148</f>
        <v>14223.332221542931</v>
      </c>
      <c r="E12" s="124">
        <f>'X-M-GDP-Pop'!D148</f>
        <v>19142.496617782494</v>
      </c>
      <c r="F12" s="125">
        <f t="shared" si="1"/>
        <v>1932.3428006931565</v>
      </c>
      <c r="G12" s="125">
        <f t="shared" si="34"/>
        <v>21074.839418475651</v>
      </c>
      <c r="H12" s="124">
        <f>'X-M-GDP-Pop'!G148</f>
        <v>25354.918063516885</v>
      </c>
      <c r="I12" s="133">
        <f t="shared" si="35"/>
        <v>-6212.4214457343915</v>
      </c>
      <c r="J12" s="134">
        <f t="shared" si="36"/>
        <v>-4280.0786450412343</v>
      </c>
      <c r="K12" s="165">
        <f>'X-M-GDP-Pop'!J148</f>
        <v>2.4834209999999999</v>
      </c>
      <c r="L12" s="124">
        <f>'X-M-GDP-Pop'!K124/1000</f>
        <v>51927.713994720965</v>
      </c>
      <c r="M12" s="135">
        <f t="shared" si="37"/>
        <v>47647.635349679731</v>
      </c>
      <c r="N12" s="133">
        <f t="shared" si="38"/>
        <v>19186.289940239585</v>
      </c>
      <c r="O12" s="133">
        <f t="shared" si="2"/>
        <v>21873.759914782779</v>
      </c>
      <c r="P12" s="133">
        <f t="shared" si="3"/>
        <v>22444.176422135679</v>
      </c>
      <c r="Q12" s="133">
        <f t="shared" si="39"/>
        <v>23286.038436353494</v>
      </c>
      <c r="R12" s="134">
        <f t="shared" si="4"/>
        <v>18480.415931136333</v>
      </c>
      <c r="S12" s="133">
        <f t="shared" si="5"/>
        <v>-6874.5021323805522</v>
      </c>
      <c r="T12" s="133">
        <f t="shared" si="6"/>
        <v>-3393.3439836464458</v>
      </c>
      <c r="U12" s="133">
        <f t="shared" si="7"/>
        <v>-3963.7604909993461</v>
      </c>
      <c r="V12" s="133">
        <f t="shared" si="8"/>
        <v>-4805.6225052171612</v>
      </c>
      <c r="W12" s="238">
        <v>1.5502573405537934</v>
      </c>
      <c r="X12" s="238">
        <v>1.1027111658616839</v>
      </c>
      <c r="Y12" s="238">
        <v>1.1760453020714541</v>
      </c>
      <c r="Z12" s="238">
        <v>1.2842771341181529</v>
      </c>
      <c r="AC12" s="10">
        <f t="shared" si="9"/>
        <v>22444.176422135679</v>
      </c>
      <c r="AD12" s="10">
        <f t="shared" si="10"/>
        <v>23286.038436353494</v>
      </c>
      <c r="AE12" s="10">
        <f t="shared" si="11"/>
        <v>21873.759914782779</v>
      </c>
      <c r="AF12" s="10">
        <f t="shared" si="12"/>
        <v>25354.918063516885</v>
      </c>
      <c r="AH12" s="47" t="s">
        <v>36</v>
      </c>
      <c r="AI12" s="47">
        <v>1</v>
      </c>
      <c r="AJ12" s="114">
        <f t="shared" si="13"/>
        <v>436.42037690283507</v>
      </c>
      <c r="AK12" s="110">
        <f t="shared" si="14"/>
        <v>286.35620557361602</v>
      </c>
      <c r="AL12" s="110">
        <f t="shared" si="15"/>
        <v>272.81035416984304</v>
      </c>
      <c r="AM12" s="110">
        <f t="shared" si="16"/>
        <v>10.432326310579363</v>
      </c>
      <c r="AN12" s="110">
        <f t="shared" si="17"/>
        <v>178.81669791706986</v>
      </c>
      <c r="AO12" s="110">
        <f t="shared" si="18"/>
        <v>600.13465042199346</v>
      </c>
      <c r="AP12" s="110">
        <f t="shared" si="19"/>
        <v>13296.517659544372</v>
      </c>
      <c r="AQ12" s="110">
        <f t="shared" si="20"/>
        <v>505.98891192619675</v>
      </c>
      <c r="AR12" s="110">
        <f t="shared" si="21"/>
        <v>448.22249722660513</v>
      </c>
      <c r="AS12" s="110">
        <f t="shared" si="22"/>
        <v>518.52643513425164</v>
      </c>
      <c r="AT12" s="110">
        <f t="shared" si="23"/>
        <v>224.48382658832523</v>
      </c>
      <c r="AU12" s="110">
        <f t="shared" si="24"/>
        <v>909.6284880045273</v>
      </c>
      <c r="AV12" s="110">
        <f t="shared" si="25"/>
        <v>1801.2418051745806</v>
      </c>
      <c r="AW12" s="110">
        <f t="shared" si="26"/>
        <v>156.32707377661364</v>
      </c>
      <c r="AX12" s="110">
        <f t="shared" si="27"/>
        <v>107.64676904335369</v>
      </c>
      <c r="AY12" s="110">
        <f t="shared" si="28"/>
        <v>603.65140995978561</v>
      </c>
      <c r="AZ12" s="110">
        <f t="shared" si="29"/>
        <v>146.83171883355007</v>
      </c>
      <c r="BA12" s="115">
        <f t="shared" si="30"/>
        <v>23.353329556364891</v>
      </c>
      <c r="BB12">
        <f t="shared" si="31"/>
        <v>1</v>
      </c>
      <c r="BC12" s="103" t="str">
        <f t="shared" si="32"/>
        <v>t</v>
      </c>
      <c r="BD12" s="47" t="str">
        <f t="shared" si="33"/>
        <v>t</v>
      </c>
      <c r="BE12" s="47" t="str">
        <f t="shared" si="33"/>
        <v>t</v>
      </c>
      <c r="BF12" s="47" t="str">
        <f t="shared" si="33"/>
        <v>t</v>
      </c>
      <c r="BG12" s="47" t="str">
        <f t="shared" si="33"/>
        <v>t</v>
      </c>
      <c r="BH12" s="47" t="str">
        <f t="shared" si="33"/>
        <v>t</v>
      </c>
      <c r="BI12" s="47" t="str">
        <f t="shared" si="33"/>
        <v>t</v>
      </c>
      <c r="BJ12" s="47" t="str">
        <f t="shared" si="33"/>
        <v>t</v>
      </c>
      <c r="BK12" s="47" t="str">
        <f t="shared" si="33"/>
        <v>t</v>
      </c>
      <c r="BL12" s="47" t="str">
        <f t="shared" si="33"/>
        <v>t</v>
      </c>
      <c r="BM12" s="47" t="str">
        <f t="shared" si="33"/>
        <v>t</v>
      </c>
      <c r="BN12" s="47" t="str">
        <f t="shared" si="33"/>
        <v>t</v>
      </c>
      <c r="BO12" s="47" t="str">
        <f t="shared" si="33"/>
        <v>t</v>
      </c>
      <c r="BP12" s="47" t="str">
        <f t="shared" si="33"/>
        <v>t</v>
      </c>
      <c r="BQ12" s="47" t="str">
        <f t="shared" si="33"/>
        <v>d</v>
      </c>
      <c r="BR12" s="47" t="str">
        <f t="shared" si="33"/>
        <v>d</v>
      </c>
      <c r="BS12" s="47" t="str">
        <f t="shared" si="33"/>
        <v>t</v>
      </c>
      <c r="BT12" s="104" t="str">
        <f t="shared" si="33"/>
        <v>t</v>
      </c>
      <c r="BX12" s="141"/>
      <c r="BY12" s="141"/>
      <c r="BZ12" s="141"/>
      <c r="CA12" s="141"/>
    </row>
    <row r="13" spans="1:79" ht="15.75" thickBot="1">
      <c r="A13" s="7" t="s">
        <v>7</v>
      </c>
      <c r="B13" t="s">
        <v>23</v>
      </c>
      <c r="C13" s="124">
        <f>'X-M-GDP-Pop'!B149</f>
        <v>3840.8423785794939</v>
      </c>
      <c r="D13" s="169">
        <f>'X-M-GDP-Pop'!C149</f>
        <v>9944.4863223815264</v>
      </c>
      <c r="E13" s="124">
        <f>'X-M-GDP-Pop'!D149</f>
        <v>13785.328700961019</v>
      </c>
      <c r="F13" s="125">
        <f t="shared" si="1"/>
        <v>1609.8059703517335</v>
      </c>
      <c r="G13" s="125">
        <f t="shared" si="34"/>
        <v>15395.134671312753</v>
      </c>
      <c r="H13" s="124">
        <f>'X-M-GDP-Pop'!G149</f>
        <v>17028.808725014293</v>
      </c>
      <c r="I13" s="133">
        <f t="shared" si="35"/>
        <v>-3243.4800240532732</v>
      </c>
      <c r="J13" s="134">
        <f t="shared" si="36"/>
        <v>-1633.6740537015394</v>
      </c>
      <c r="K13" s="165">
        <f>'X-M-GDP-Pop'!J149</f>
        <v>2.0689009999999999</v>
      </c>
      <c r="L13" s="124">
        <f>'X-M-GDP-Pop'!K125/1000</f>
        <v>35727.246204494149</v>
      </c>
      <c r="M13" s="135">
        <f t="shared" si="37"/>
        <v>34093.572150792606</v>
      </c>
      <c r="N13" s="133">
        <f t="shared" si="38"/>
        <v>16479.07374533272</v>
      </c>
      <c r="O13" s="133">
        <f t="shared" si="2"/>
        <v>18222.703183010053</v>
      </c>
      <c r="P13" s="133">
        <f t="shared" si="3"/>
        <v>16661.766740755476</v>
      </c>
      <c r="Q13" s="133">
        <f t="shared" si="39"/>
        <v>18254.933201719767</v>
      </c>
      <c r="R13" s="134">
        <f t="shared" si="4"/>
        <v>12781.226811765931</v>
      </c>
      <c r="S13" s="133">
        <f t="shared" si="5"/>
        <v>-4247.5819132483612</v>
      </c>
      <c r="T13" s="133">
        <f t="shared" si="6"/>
        <v>-5441.4763712441218</v>
      </c>
      <c r="U13" s="133">
        <f t="shared" si="7"/>
        <v>-3880.5399289895449</v>
      </c>
      <c r="V13" s="133">
        <f t="shared" si="8"/>
        <v>-5473.7063899538352</v>
      </c>
      <c r="W13" s="238">
        <v>1.2084635359878877</v>
      </c>
      <c r="X13" s="238">
        <v>1.3608093847489833</v>
      </c>
      <c r="Y13" s="238">
        <v>1.1616274674825224</v>
      </c>
      <c r="Z13" s="238">
        <v>1.3649220678450766</v>
      </c>
      <c r="AC13" s="10">
        <f t="shared" si="9"/>
        <v>16661.766740755476</v>
      </c>
      <c r="AD13" s="10">
        <f t="shared" si="10"/>
        <v>18254.933201719767</v>
      </c>
      <c r="AE13" s="10">
        <f t="shared" si="11"/>
        <v>18222.703183010053</v>
      </c>
      <c r="AF13" s="10">
        <f t="shared" si="12"/>
        <v>17028.808725014293</v>
      </c>
      <c r="AH13" s="47" t="s">
        <v>23</v>
      </c>
      <c r="AI13" s="47">
        <v>1</v>
      </c>
      <c r="AJ13" s="114">
        <f t="shared" si="13"/>
        <v>1155.6837848731222</v>
      </c>
      <c r="AK13" s="110">
        <f t="shared" si="14"/>
        <v>169.90376767307373</v>
      </c>
      <c r="AL13" s="110">
        <f t="shared" si="15"/>
        <v>53.306348536089111</v>
      </c>
      <c r="AM13" s="110">
        <f t="shared" si="16"/>
        <v>22.506194420158881</v>
      </c>
      <c r="AN13" s="110">
        <f t="shared" si="17"/>
        <v>99.600991141994626</v>
      </c>
      <c r="AO13" s="110">
        <f t="shared" si="18"/>
        <v>44.263368974762209</v>
      </c>
      <c r="AP13" s="110">
        <f t="shared" si="19"/>
        <v>447.36796940893834</v>
      </c>
      <c r="AQ13" s="110">
        <f t="shared" si="20"/>
        <v>7558.396960999461</v>
      </c>
      <c r="AR13" s="110">
        <f t="shared" si="21"/>
        <v>573.38554679573156</v>
      </c>
      <c r="AS13" s="110">
        <f t="shared" si="22"/>
        <v>1278.1998944776906</v>
      </c>
      <c r="AT13" s="110">
        <f t="shared" si="23"/>
        <v>581.73158098501017</v>
      </c>
      <c r="AU13" s="110">
        <f t="shared" si="24"/>
        <v>137.16870546994542</v>
      </c>
      <c r="AV13" s="110">
        <f t="shared" si="25"/>
        <v>2637.6086717934031</v>
      </c>
      <c r="AW13" s="110">
        <f t="shared" si="26"/>
        <v>304.88038067156162</v>
      </c>
      <c r="AX13" s="110">
        <f t="shared" si="27"/>
        <v>40.992189639331926</v>
      </c>
      <c r="AY13" s="110">
        <f t="shared" si="28"/>
        <v>51.559776854312545</v>
      </c>
      <c r="AZ13" s="110">
        <f t="shared" si="29"/>
        <v>26.569081073340364</v>
      </c>
      <c r="BA13" s="115">
        <f t="shared" si="30"/>
        <v>8.1678626339668394</v>
      </c>
      <c r="BB13">
        <f t="shared" si="31"/>
        <v>1</v>
      </c>
      <c r="BC13" s="103" t="str">
        <f t="shared" si="32"/>
        <v>t</v>
      </c>
      <c r="BD13" s="47" t="str">
        <f t="shared" si="33"/>
        <v>t</v>
      </c>
      <c r="BE13" s="47" t="str">
        <f t="shared" si="33"/>
        <v>t</v>
      </c>
      <c r="BF13" s="47" t="str">
        <f t="shared" si="33"/>
        <v>t</v>
      </c>
      <c r="BG13" s="47" t="str">
        <f t="shared" si="33"/>
        <v>t</v>
      </c>
      <c r="BH13" s="47" t="str">
        <f t="shared" si="33"/>
        <v>t</v>
      </c>
      <c r="BI13" s="47" t="str">
        <f t="shared" si="33"/>
        <v>t</v>
      </c>
      <c r="BJ13" s="47" t="str">
        <f t="shared" si="33"/>
        <v>t</v>
      </c>
      <c r="BK13" s="47" t="str">
        <f t="shared" si="33"/>
        <v>t</v>
      </c>
      <c r="BL13" s="47" t="str">
        <f t="shared" si="33"/>
        <v>t</v>
      </c>
      <c r="BM13" s="47" t="str">
        <f t="shared" si="33"/>
        <v>t</v>
      </c>
      <c r="BN13" s="47" t="str">
        <f t="shared" si="33"/>
        <v>t</v>
      </c>
      <c r="BO13" s="47" t="str">
        <f t="shared" si="33"/>
        <v>t</v>
      </c>
      <c r="BP13" s="47" t="str">
        <f t="shared" si="33"/>
        <v>t</v>
      </c>
      <c r="BQ13" s="47" t="str">
        <f t="shared" si="33"/>
        <v>d</v>
      </c>
      <c r="BR13" s="47" t="str">
        <f t="shared" si="33"/>
        <v>d</v>
      </c>
      <c r="BS13" s="47" t="str">
        <f t="shared" si="33"/>
        <v>t</v>
      </c>
      <c r="BT13" s="104" t="str">
        <f t="shared" si="33"/>
        <v>t</v>
      </c>
      <c r="BX13" s="141"/>
      <c r="BY13" s="141"/>
      <c r="BZ13" s="141"/>
      <c r="CA13" s="141"/>
    </row>
    <row r="14" spans="1:79" ht="15.75" thickBot="1">
      <c r="A14" s="7" t="s">
        <v>8</v>
      </c>
      <c r="B14" t="s">
        <v>24</v>
      </c>
      <c r="C14" s="124">
        <f>'X-M-GDP-Pop'!B150</f>
        <v>16940.3050884484</v>
      </c>
      <c r="D14" s="169">
        <f>'X-M-GDP-Pop'!C150</f>
        <v>53435.995676936102</v>
      </c>
      <c r="E14" s="124">
        <f>'X-M-GDP-Pop'!D150</f>
        <v>70376.300765384512</v>
      </c>
      <c r="F14" s="125">
        <f t="shared" si="1"/>
        <v>5846.2364329489983</v>
      </c>
      <c r="G14" s="125">
        <f t="shared" si="34"/>
        <v>76222.537198333506</v>
      </c>
      <c r="H14" s="124">
        <f>'X-M-GDP-Pop'!G150</f>
        <v>66330.217576540279</v>
      </c>
      <c r="I14" s="133">
        <f t="shared" si="35"/>
        <v>4046.0831888442335</v>
      </c>
      <c r="J14" s="134">
        <f t="shared" si="36"/>
        <v>9892.3196217932273</v>
      </c>
      <c r="K14" s="165">
        <f>'X-M-GDP-Pop'!J150</f>
        <v>7.5135044999999998</v>
      </c>
      <c r="L14" s="124">
        <f>'X-M-GDP-Pop'!K126/1000</f>
        <v>196875.62124261382</v>
      </c>
      <c r="M14" s="135">
        <f t="shared" si="37"/>
        <v>206767.94086440705</v>
      </c>
      <c r="N14" s="133">
        <f t="shared" si="38"/>
        <v>27519.507157333446</v>
      </c>
      <c r="O14" s="133">
        <f t="shared" si="2"/>
        <v>66178.305471218948</v>
      </c>
      <c r="P14" s="133">
        <f t="shared" si="3"/>
        <v>75330.262193608622</v>
      </c>
      <c r="Q14" s="133">
        <f t="shared" si="39"/>
        <v>73531.23757976506</v>
      </c>
      <c r="R14" s="134">
        <f t="shared" si="4"/>
        <v>69793.642902653766</v>
      </c>
      <c r="S14" s="133">
        <f t="shared" si="5"/>
        <v>3463.4253261134872</v>
      </c>
      <c r="T14" s="133">
        <f t="shared" si="6"/>
        <v>3615.3374314348184</v>
      </c>
      <c r="U14" s="133">
        <f t="shared" si="7"/>
        <v>-5536.6192909548554</v>
      </c>
      <c r="V14" s="133">
        <f t="shared" si="8"/>
        <v>-3737.594677111294</v>
      </c>
      <c r="W14" s="238">
        <v>0.48676434693683063</v>
      </c>
      <c r="X14" s="238">
        <v>0.47888280736232486</v>
      </c>
      <c r="Y14" s="238">
        <v>0.9537067783623725</v>
      </c>
      <c r="Z14" s="238">
        <v>0.86036936025786792</v>
      </c>
      <c r="AC14" s="10">
        <f t="shared" si="9"/>
        <v>75330.262193608622</v>
      </c>
      <c r="AD14" s="10">
        <f t="shared" si="10"/>
        <v>73531.23757976506</v>
      </c>
      <c r="AE14" s="10">
        <f t="shared" si="11"/>
        <v>66178.305471218948</v>
      </c>
      <c r="AF14" s="10">
        <f t="shared" si="12"/>
        <v>66330.217576540279</v>
      </c>
      <c r="AH14" s="47" t="s">
        <v>24</v>
      </c>
      <c r="AI14" s="47">
        <v>1</v>
      </c>
      <c r="AJ14" s="114">
        <f t="shared" si="13"/>
        <v>1853.0048000082152</v>
      </c>
      <c r="AK14" s="110">
        <f t="shared" si="14"/>
        <v>4480.3113842616121</v>
      </c>
      <c r="AL14" s="110">
        <f t="shared" si="15"/>
        <v>267.16192568079776</v>
      </c>
      <c r="AM14" s="110">
        <f t="shared" si="16"/>
        <v>1656.9451727854994</v>
      </c>
      <c r="AN14" s="110">
        <f t="shared" si="17"/>
        <v>1032.7025391146567</v>
      </c>
      <c r="AO14" s="110">
        <f t="shared" si="18"/>
        <v>349.20009048545899</v>
      </c>
      <c r="AP14" s="110">
        <f t="shared" si="19"/>
        <v>1056.0664213957305</v>
      </c>
      <c r="AQ14" s="110">
        <f t="shared" si="20"/>
        <v>1471.7521740521156</v>
      </c>
      <c r="AR14" s="110">
        <f t="shared" si="21"/>
        <v>56948.117031393827</v>
      </c>
      <c r="AS14" s="110">
        <f t="shared" si="22"/>
        <v>3490.0348348956268</v>
      </c>
      <c r="AT14" s="110">
        <f t="shared" si="23"/>
        <v>37.621899485030497</v>
      </c>
      <c r="AU14" s="110">
        <f t="shared" si="24"/>
        <v>588.7280519250786</v>
      </c>
      <c r="AV14" s="110">
        <f t="shared" si="25"/>
        <v>2386.7989828071377</v>
      </c>
      <c r="AW14" s="110">
        <f t="shared" si="26"/>
        <v>645.92214018342088</v>
      </c>
      <c r="AX14" s="110">
        <f t="shared" si="27"/>
        <v>272.03684403520276</v>
      </c>
      <c r="AY14" s="110">
        <f t="shared" si="28"/>
        <v>509.06153063762906</v>
      </c>
      <c r="AZ14" s="110">
        <f t="shared" si="29"/>
        <v>332.32548340261525</v>
      </c>
      <c r="BA14" s="115">
        <f t="shared" si="30"/>
        <v>71.462620904355603</v>
      </c>
      <c r="BB14">
        <f t="shared" si="31"/>
        <v>1</v>
      </c>
      <c r="BC14" s="103" t="str">
        <f t="shared" si="32"/>
        <v>t</v>
      </c>
      <c r="BD14" s="47" t="str">
        <f t="shared" si="33"/>
        <v>t</v>
      </c>
      <c r="BE14" s="47" t="str">
        <f t="shared" si="33"/>
        <v>t</v>
      </c>
      <c r="BF14" s="47" t="str">
        <f t="shared" si="33"/>
        <v>t</v>
      </c>
      <c r="BG14" s="47" t="str">
        <f t="shared" si="33"/>
        <v>t</v>
      </c>
      <c r="BH14" s="47" t="str">
        <f t="shared" si="33"/>
        <v>t</v>
      </c>
      <c r="BI14" s="47" t="str">
        <f t="shared" si="33"/>
        <v>t</v>
      </c>
      <c r="BJ14" s="47" t="str">
        <f t="shared" si="33"/>
        <v>t</v>
      </c>
      <c r="BK14" s="47" t="str">
        <f t="shared" si="33"/>
        <v>t</v>
      </c>
      <c r="BL14" s="47" t="str">
        <f t="shared" si="33"/>
        <v>t</v>
      </c>
      <c r="BM14" s="47" t="str">
        <f t="shared" si="33"/>
        <v>t</v>
      </c>
      <c r="BN14" s="47" t="str">
        <f t="shared" si="33"/>
        <v>t</v>
      </c>
      <c r="BO14" s="47" t="str">
        <f t="shared" si="33"/>
        <v>t</v>
      </c>
      <c r="BP14" s="47" t="str">
        <f t="shared" si="33"/>
        <v>t</v>
      </c>
      <c r="BQ14" s="47" t="str">
        <f t="shared" si="33"/>
        <v>d</v>
      </c>
      <c r="BR14" s="47" t="str">
        <f t="shared" si="33"/>
        <v>d</v>
      </c>
      <c r="BS14" s="47" t="str">
        <f t="shared" si="33"/>
        <v>t</v>
      </c>
      <c r="BT14" s="104" t="str">
        <f t="shared" si="33"/>
        <v>t</v>
      </c>
      <c r="BX14" s="141"/>
      <c r="BY14" s="141"/>
      <c r="BZ14" s="141"/>
      <c r="CA14" s="141"/>
    </row>
    <row r="15" spans="1:79" ht="15.75" thickBot="1">
      <c r="A15" s="7" t="s">
        <v>9</v>
      </c>
      <c r="B15" t="s">
        <v>25</v>
      </c>
      <c r="C15" s="124">
        <f>'X-M-GDP-Pop'!B151</f>
        <v>9913.8027382457294</v>
      </c>
      <c r="D15" s="169">
        <f>'X-M-GDP-Pop'!C151</f>
        <v>26241.943265397149</v>
      </c>
      <c r="E15" s="124">
        <f>'X-M-GDP-Pop'!D151</f>
        <v>36155.746003642882</v>
      </c>
      <c r="F15" s="125">
        <f t="shared" si="1"/>
        <v>3884.857380934191</v>
      </c>
      <c r="G15" s="125">
        <f t="shared" si="34"/>
        <v>40040.603384577073</v>
      </c>
      <c r="H15" s="124">
        <f>'X-M-GDP-Pop'!G151</f>
        <v>38305.965296238901</v>
      </c>
      <c r="I15" s="133">
        <f t="shared" si="35"/>
        <v>-2150.2192925960189</v>
      </c>
      <c r="J15" s="134">
        <f t="shared" si="36"/>
        <v>1734.6380883381717</v>
      </c>
      <c r="K15" s="165">
        <f>'X-M-GDP-Pop'!J151</f>
        <v>4.9927665000000001</v>
      </c>
      <c r="L15" s="124">
        <f>'X-M-GDP-Pop'!K127/1000</f>
        <v>97325.32287491535</v>
      </c>
      <c r="M15" s="135">
        <f t="shared" si="37"/>
        <v>99059.960963253514</v>
      </c>
      <c r="N15" s="133">
        <f t="shared" si="38"/>
        <v>19840.695727159182</v>
      </c>
      <c r="O15" s="133">
        <f t="shared" si="2"/>
        <v>43975.860609848402</v>
      </c>
      <c r="P15" s="133">
        <f t="shared" si="3"/>
        <v>41680.877867226896</v>
      </c>
      <c r="Q15" s="133">
        <f t="shared" si="39"/>
        <v>42713.466587043746</v>
      </c>
      <c r="R15" s="134">
        <f t="shared" si="4"/>
        <v>35860.965446717048</v>
      </c>
      <c r="S15" s="133">
        <f t="shared" si="5"/>
        <v>-2444.9998495218533</v>
      </c>
      <c r="T15" s="133">
        <f t="shared" si="6"/>
        <v>-8114.8951631313539</v>
      </c>
      <c r="U15" s="133">
        <f t="shared" si="7"/>
        <v>-5819.9124205098487</v>
      </c>
      <c r="V15" s="133">
        <f t="shared" si="8"/>
        <v>-6852.5011403266981</v>
      </c>
      <c r="W15" s="238">
        <v>0.86157160652399523</v>
      </c>
      <c r="X15" s="238">
        <v>1.3140432227745205</v>
      </c>
      <c r="Y15" s="238">
        <v>1.1308979452367671</v>
      </c>
      <c r="Z15" s="238">
        <v>1.2133010693043538</v>
      </c>
      <c r="AC15" s="10">
        <f t="shared" si="9"/>
        <v>41680.877867226896</v>
      </c>
      <c r="AD15" s="10">
        <f t="shared" si="10"/>
        <v>42713.466587043746</v>
      </c>
      <c r="AE15" s="10">
        <f t="shared" si="11"/>
        <v>43975.860609848402</v>
      </c>
      <c r="AF15" s="10">
        <f t="shared" si="12"/>
        <v>38305.965296238901</v>
      </c>
      <c r="AH15" s="47" t="s">
        <v>25</v>
      </c>
      <c r="AI15" s="47">
        <v>1</v>
      </c>
      <c r="AJ15" s="114">
        <f t="shared" si="13"/>
        <v>1409.9839794922077</v>
      </c>
      <c r="AK15" s="110">
        <f t="shared" si="14"/>
        <v>765.66024755006447</v>
      </c>
      <c r="AL15" s="110">
        <f t="shared" si="15"/>
        <v>67.971568626538811</v>
      </c>
      <c r="AM15" s="110">
        <f t="shared" si="16"/>
        <v>863.8617762105165</v>
      </c>
      <c r="AN15" s="110">
        <f t="shared" si="17"/>
        <v>332.19443208402032</v>
      </c>
      <c r="AO15" s="110">
        <f t="shared" si="18"/>
        <v>111.88812341053915</v>
      </c>
      <c r="AP15" s="110">
        <f t="shared" si="19"/>
        <v>407.81016360611778</v>
      </c>
      <c r="AQ15" s="110">
        <f t="shared" si="20"/>
        <v>1153.5796951617108</v>
      </c>
      <c r="AR15" s="110">
        <f t="shared" si="21"/>
        <v>1989.0270111730242</v>
      </c>
      <c r="AS15" s="110">
        <f t="shared" si="22"/>
        <v>27509.661973060585</v>
      </c>
      <c r="AT15" s="110">
        <f t="shared" si="23"/>
        <v>96.673637923417346</v>
      </c>
      <c r="AU15" s="110">
        <f t="shared" si="24"/>
        <v>269.04055149691396</v>
      </c>
      <c r="AV15" s="110">
        <f t="shared" si="25"/>
        <v>1718.7790942604829</v>
      </c>
      <c r="AW15" s="110">
        <f t="shared" si="26"/>
        <v>994.49647458354536</v>
      </c>
      <c r="AX15" s="110">
        <f t="shared" si="27"/>
        <v>91.136911769387652</v>
      </c>
      <c r="AY15" s="110">
        <f t="shared" si="28"/>
        <v>103.75195986273465</v>
      </c>
      <c r="AZ15" s="110">
        <f t="shared" si="29"/>
        <v>170.95747148987255</v>
      </c>
      <c r="BA15" s="115">
        <f t="shared" si="30"/>
        <v>28.199094898717117</v>
      </c>
      <c r="BB15">
        <f t="shared" si="31"/>
        <v>1</v>
      </c>
      <c r="BC15" s="103" t="str">
        <f t="shared" si="32"/>
        <v>t</v>
      </c>
      <c r="BD15" s="47" t="str">
        <f t="shared" si="33"/>
        <v>t</v>
      </c>
      <c r="BE15" s="47" t="str">
        <f t="shared" si="33"/>
        <v>t</v>
      </c>
      <c r="BF15" s="47" t="str">
        <f t="shared" si="33"/>
        <v>t</v>
      </c>
      <c r="BG15" s="47" t="str">
        <f t="shared" si="33"/>
        <v>t</v>
      </c>
      <c r="BH15" s="47" t="str">
        <f t="shared" si="33"/>
        <v>t</v>
      </c>
      <c r="BI15" s="47" t="str">
        <f t="shared" si="33"/>
        <v>t</v>
      </c>
      <c r="BJ15" s="47" t="str">
        <f t="shared" si="33"/>
        <v>t</v>
      </c>
      <c r="BK15" s="47" t="str">
        <f t="shared" si="33"/>
        <v>t</v>
      </c>
      <c r="BL15" s="47" t="str">
        <f t="shared" si="33"/>
        <v>t</v>
      </c>
      <c r="BM15" s="47" t="str">
        <f t="shared" si="33"/>
        <v>t</v>
      </c>
      <c r="BN15" s="47" t="str">
        <f t="shared" si="33"/>
        <v>t</v>
      </c>
      <c r="BO15" s="47" t="str">
        <f t="shared" si="33"/>
        <v>t</v>
      </c>
      <c r="BP15" s="47" t="str">
        <f t="shared" si="33"/>
        <v>t</v>
      </c>
      <c r="BQ15" s="47" t="str">
        <f t="shared" si="33"/>
        <v>d</v>
      </c>
      <c r="BR15" s="47" t="str">
        <f t="shared" si="33"/>
        <v>d</v>
      </c>
      <c r="BS15" s="47" t="str">
        <f t="shared" si="33"/>
        <v>t</v>
      </c>
      <c r="BT15" s="104" t="str">
        <f t="shared" si="33"/>
        <v>t</v>
      </c>
      <c r="BX15" s="141"/>
      <c r="BY15" s="141"/>
      <c r="BZ15" s="141"/>
      <c r="CA15" s="141"/>
    </row>
    <row r="16" spans="1:79" ht="15.75" thickBot="1">
      <c r="A16" s="7" t="s">
        <v>10</v>
      </c>
      <c r="B16" t="s">
        <v>18</v>
      </c>
      <c r="C16" s="124">
        <f>'X-M-GDP-Pop'!B152</f>
        <v>1893.6101328091222</v>
      </c>
      <c r="D16" s="169">
        <f>'X-M-GDP-Pop'!C152</f>
        <v>4773.6044938427467</v>
      </c>
      <c r="E16" s="124">
        <f>'X-M-GDP-Pop'!D152</f>
        <v>6667.2146266518694</v>
      </c>
      <c r="F16" s="125">
        <f t="shared" si="1"/>
        <v>853.03918722218987</v>
      </c>
      <c r="G16" s="125">
        <f t="shared" si="34"/>
        <v>7520.2538138740592</v>
      </c>
      <c r="H16" s="124">
        <f>'X-M-GDP-Pop'!G152</f>
        <v>10346.979640812437</v>
      </c>
      <c r="I16" s="133">
        <f t="shared" si="35"/>
        <v>-3679.7650141605673</v>
      </c>
      <c r="J16" s="134">
        <f t="shared" si="36"/>
        <v>-2826.7258269383774</v>
      </c>
      <c r="K16" s="165">
        <f>'X-M-GDP-Pop'!J152</f>
        <v>1.0963145000000001</v>
      </c>
      <c r="L16" s="124">
        <f>'X-M-GDP-Pop'!K128/1000</f>
        <v>16665.541899542244</v>
      </c>
      <c r="M16" s="135">
        <f t="shared" si="37"/>
        <v>13838.816072603866</v>
      </c>
      <c r="N16" s="133">
        <f t="shared" si="38"/>
        <v>12623.034788469791</v>
      </c>
      <c r="O16" s="133">
        <f t="shared" si="2"/>
        <v>9656.2444161079129</v>
      </c>
      <c r="P16" s="133">
        <f t="shared" si="3"/>
        <v>7803.7181679017722</v>
      </c>
      <c r="Q16" s="133">
        <f t="shared" si="39"/>
        <v>8569.8148833541418</v>
      </c>
      <c r="R16" s="134">
        <f t="shared" si="4"/>
        <v>6481.2393967191911</v>
      </c>
      <c r="S16" s="133">
        <f t="shared" si="5"/>
        <v>-3865.7402440932456</v>
      </c>
      <c r="T16" s="133">
        <f t="shared" si="6"/>
        <v>-3175.0050193887218</v>
      </c>
      <c r="U16" s="133">
        <f t="shared" si="7"/>
        <v>-1322.4787711825811</v>
      </c>
      <c r="V16" s="133">
        <f t="shared" si="8"/>
        <v>-2088.5754866349507</v>
      </c>
      <c r="W16" s="238">
        <v>1.9074382389664475</v>
      </c>
      <c r="X16" s="238">
        <v>1.685697753941463</v>
      </c>
      <c r="Y16" s="238">
        <v>1.090997999090443</v>
      </c>
      <c r="Z16" s="238">
        <v>1.3369311022315546</v>
      </c>
      <c r="AC16" s="10">
        <f t="shared" si="9"/>
        <v>7803.7181679017722</v>
      </c>
      <c r="AD16" s="10">
        <f t="shared" si="10"/>
        <v>8569.8148833541418</v>
      </c>
      <c r="AE16" s="10">
        <f t="shared" si="11"/>
        <v>9656.2444161079129</v>
      </c>
      <c r="AF16" s="10">
        <f t="shared" si="12"/>
        <v>10346.979640812437</v>
      </c>
      <c r="AH16" s="47" t="s">
        <v>18</v>
      </c>
      <c r="AI16" s="47">
        <v>1</v>
      </c>
      <c r="AJ16" s="114">
        <f t="shared" si="13"/>
        <v>961.17473707365662</v>
      </c>
      <c r="AK16" s="110">
        <f t="shared" si="14"/>
        <v>19.150180122316812</v>
      </c>
      <c r="AL16" s="110">
        <f t="shared" si="15"/>
        <v>7.730226820347009</v>
      </c>
      <c r="AM16" s="110">
        <f t="shared" si="16"/>
        <v>0</v>
      </c>
      <c r="AN16" s="110">
        <f t="shared" si="17"/>
        <v>34.750499590065395</v>
      </c>
      <c r="AO16" s="110">
        <f t="shared" si="18"/>
        <v>5.9081605206034231</v>
      </c>
      <c r="AP16" s="110">
        <f t="shared" si="19"/>
        <v>301.59733080653376</v>
      </c>
      <c r="AQ16" s="110">
        <f t="shared" si="20"/>
        <v>272.18561279020122</v>
      </c>
      <c r="AR16" s="110">
        <f t="shared" si="21"/>
        <v>71.944693553662617</v>
      </c>
      <c r="AS16" s="110">
        <f t="shared" si="22"/>
        <v>115.79318556482764</v>
      </c>
      <c r="AT16" s="110">
        <f t="shared" si="23"/>
        <v>4405.1924184473573</v>
      </c>
      <c r="AU16" s="110">
        <f t="shared" si="24"/>
        <v>33.73611486541548</v>
      </c>
      <c r="AV16" s="110">
        <f t="shared" si="25"/>
        <v>721.40965425080162</v>
      </c>
      <c r="AW16" s="110">
        <f t="shared" si="26"/>
        <v>13.698002328386197</v>
      </c>
      <c r="AX16" s="110">
        <f t="shared" si="27"/>
        <v>15.66727511971426</v>
      </c>
      <c r="AY16" s="110">
        <f t="shared" si="28"/>
        <v>13.062801495353801</v>
      </c>
      <c r="AZ16" s="110">
        <f t="shared" si="29"/>
        <v>18.701322499616122</v>
      </c>
      <c r="BA16" s="115">
        <f t="shared" si="30"/>
        <v>1.6275121845863827</v>
      </c>
      <c r="BB16">
        <f t="shared" si="31"/>
        <v>1</v>
      </c>
      <c r="BC16" s="103" t="str">
        <f t="shared" si="32"/>
        <v>t</v>
      </c>
      <c r="BD16" s="47" t="str">
        <f t="shared" si="33"/>
        <v>t</v>
      </c>
      <c r="BE16" s="47" t="str">
        <f t="shared" si="33"/>
        <v>t</v>
      </c>
      <c r="BF16" s="47" t="str">
        <f t="shared" si="33"/>
        <v>t</v>
      </c>
      <c r="BG16" s="47" t="str">
        <f t="shared" si="33"/>
        <v>t</v>
      </c>
      <c r="BH16" s="47" t="str">
        <f t="shared" si="33"/>
        <v>t</v>
      </c>
      <c r="BI16" s="47" t="str">
        <f t="shared" si="33"/>
        <v>t</v>
      </c>
      <c r="BJ16" s="47" t="str">
        <f t="shared" si="33"/>
        <v>t</v>
      </c>
      <c r="BK16" s="47" t="str">
        <f t="shared" si="33"/>
        <v>t</v>
      </c>
      <c r="BL16" s="47" t="str">
        <f t="shared" si="33"/>
        <v>t</v>
      </c>
      <c r="BM16" s="47" t="str">
        <f t="shared" si="33"/>
        <v>t</v>
      </c>
      <c r="BN16" s="47" t="str">
        <f t="shared" si="33"/>
        <v>t</v>
      </c>
      <c r="BO16" s="47" t="str">
        <f t="shared" si="33"/>
        <v>t</v>
      </c>
      <c r="BP16" s="47" t="str">
        <f t="shared" si="33"/>
        <v>t</v>
      </c>
      <c r="BQ16" s="47" t="str">
        <f t="shared" si="33"/>
        <v>d</v>
      </c>
      <c r="BR16" s="47" t="str">
        <f t="shared" si="33"/>
        <v>d</v>
      </c>
      <c r="BS16" s="47" t="str">
        <f t="shared" si="33"/>
        <v>t</v>
      </c>
      <c r="BT16" s="104" t="str">
        <f t="shared" si="33"/>
        <v>t</v>
      </c>
      <c r="BX16" s="141"/>
      <c r="BY16" s="141"/>
      <c r="BZ16" s="141"/>
      <c r="CA16" s="141"/>
    </row>
    <row r="17" spans="1:79" ht="15.75" thickBot="1">
      <c r="A17" s="7" t="s">
        <v>11</v>
      </c>
      <c r="B17" t="s">
        <v>26</v>
      </c>
      <c r="C17" s="124">
        <f>'X-M-GDP-Pop'!B153</f>
        <v>5482.7648210957705</v>
      </c>
      <c r="D17" s="169">
        <f>'X-M-GDP-Pop'!C153</f>
        <v>14767.770033039109</v>
      </c>
      <c r="E17" s="124">
        <f>'X-M-GDP-Pop'!D153</f>
        <v>20250.534854134879</v>
      </c>
      <c r="F17" s="125">
        <f t="shared" si="1"/>
        <v>2132.3915777866141</v>
      </c>
      <c r="G17" s="125">
        <f t="shared" si="34"/>
        <v>22382.926431921493</v>
      </c>
      <c r="H17" s="124">
        <f>'X-M-GDP-Pop'!G153</f>
        <v>26074.725661452729</v>
      </c>
      <c r="I17" s="133">
        <f t="shared" si="35"/>
        <v>-5824.1908073178492</v>
      </c>
      <c r="J17" s="134">
        <f t="shared" si="36"/>
        <v>-3691.7992295312361</v>
      </c>
      <c r="K17" s="165">
        <f>'X-M-GDP-Pop'!J153</f>
        <v>2.7405210000000002</v>
      </c>
      <c r="L17" s="124">
        <f>'X-M-GDP-Pop'!K129/1000</f>
        <v>53908.724092359356</v>
      </c>
      <c r="M17" s="135">
        <f t="shared" si="37"/>
        <v>50216.92486282812</v>
      </c>
      <c r="N17" s="133">
        <f t="shared" si="38"/>
        <v>18323.860631912004</v>
      </c>
      <c r="O17" s="133">
        <f t="shared" si="2"/>
        <v>24138.274740940193</v>
      </c>
      <c r="P17" s="133">
        <f t="shared" si="3"/>
        <v>22502.044088718998</v>
      </c>
      <c r="Q17" s="133">
        <f t="shared" si="39"/>
        <v>23159.245401443175</v>
      </c>
      <c r="R17" s="134">
        <f t="shared" si="4"/>
        <v>20341.643221214217</v>
      </c>
      <c r="S17" s="133">
        <f t="shared" si="5"/>
        <v>-5733.0824402385115</v>
      </c>
      <c r="T17" s="133">
        <f t="shared" si="6"/>
        <v>-3796.6315197259755</v>
      </c>
      <c r="U17" s="133">
        <f t="shared" si="7"/>
        <v>-2160.4008675047808</v>
      </c>
      <c r="V17" s="133">
        <f t="shared" si="8"/>
        <v>-2817.6021802289579</v>
      </c>
      <c r="W17" s="238">
        <v>1.60323950424841</v>
      </c>
      <c r="X17" s="238">
        <v>1.2868236807802202</v>
      </c>
      <c r="Y17" s="238">
        <v>1.0194638093152433</v>
      </c>
      <c r="Z17" s="238">
        <v>1.1268504166117277</v>
      </c>
      <c r="AC17" s="10">
        <f t="shared" si="9"/>
        <v>22502.044088718998</v>
      </c>
      <c r="AD17" s="10">
        <f t="shared" si="10"/>
        <v>23159.245401443175</v>
      </c>
      <c r="AE17" s="10">
        <f t="shared" si="11"/>
        <v>24138.274740940193</v>
      </c>
      <c r="AF17" s="10">
        <f t="shared" si="12"/>
        <v>26074.725661452729</v>
      </c>
      <c r="AH17" s="47" t="s">
        <v>26</v>
      </c>
      <c r="AI17" s="47">
        <v>1</v>
      </c>
      <c r="AJ17" s="114">
        <f t="shared" si="13"/>
        <v>823.19126003323527</v>
      </c>
      <c r="AK17" s="110">
        <f t="shared" si="14"/>
        <v>291.78930693427913</v>
      </c>
      <c r="AL17" s="110">
        <f t="shared" si="15"/>
        <v>971.69997012897875</v>
      </c>
      <c r="AM17" s="110">
        <f t="shared" si="16"/>
        <v>99.279403332094674</v>
      </c>
      <c r="AN17" s="110">
        <f t="shared" si="17"/>
        <v>169.75092199397187</v>
      </c>
      <c r="AO17" s="110">
        <f t="shared" si="18"/>
        <v>157.29055631216261</v>
      </c>
      <c r="AP17" s="110">
        <f t="shared" si="19"/>
        <v>1123.6520810999857</v>
      </c>
      <c r="AQ17" s="110">
        <f t="shared" si="20"/>
        <v>200.12852824599605</v>
      </c>
      <c r="AR17" s="110">
        <f t="shared" si="21"/>
        <v>646.43582877133258</v>
      </c>
      <c r="AS17" s="110">
        <f t="shared" si="22"/>
        <v>677.03031713673477</v>
      </c>
      <c r="AT17" s="110">
        <f t="shared" si="23"/>
        <v>11.529810480046105</v>
      </c>
      <c r="AU17" s="110">
        <f t="shared" si="24"/>
        <v>16262.970421860551</v>
      </c>
      <c r="AV17" s="110">
        <f t="shared" si="25"/>
        <v>646.48940612049341</v>
      </c>
      <c r="AW17" s="110">
        <f t="shared" si="26"/>
        <v>46.237628079159229</v>
      </c>
      <c r="AX17" s="110">
        <f t="shared" si="27"/>
        <v>21.352288620698896</v>
      </c>
      <c r="AY17" s="110">
        <f t="shared" si="28"/>
        <v>245.30781873142951</v>
      </c>
      <c r="AZ17" s="110">
        <f t="shared" si="29"/>
        <v>26.045280444011816</v>
      </c>
      <c r="BA17" s="115">
        <f t="shared" si="30"/>
        <v>27.025484990876006</v>
      </c>
      <c r="BB17">
        <f t="shared" si="31"/>
        <v>1</v>
      </c>
      <c r="BC17" s="103" t="str">
        <f t="shared" si="32"/>
        <v>t</v>
      </c>
      <c r="BD17" s="47" t="str">
        <f t="shared" si="33"/>
        <v>t</v>
      </c>
      <c r="BE17" s="47" t="str">
        <f t="shared" si="33"/>
        <v>t</v>
      </c>
      <c r="BF17" s="47" t="str">
        <f t="shared" si="33"/>
        <v>t</v>
      </c>
      <c r="BG17" s="47" t="str">
        <f t="shared" si="33"/>
        <v>t</v>
      </c>
      <c r="BH17" s="47" t="str">
        <f t="shared" si="33"/>
        <v>t</v>
      </c>
      <c r="BI17" s="47" t="str">
        <f t="shared" si="33"/>
        <v>t</v>
      </c>
      <c r="BJ17" s="47" t="str">
        <f t="shared" si="33"/>
        <v>t</v>
      </c>
      <c r="BK17" s="47" t="str">
        <f t="shared" si="33"/>
        <v>t</v>
      </c>
      <c r="BL17" s="47" t="str">
        <f t="shared" si="33"/>
        <v>t</v>
      </c>
      <c r="BM17" s="47" t="str">
        <f t="shared" si="33"/>
        <v>t</v>
      </c>
      <c r="BN17" s="47" t="str">
        <f t="shared" si="33"/>
        <v>t</v>
      </c>
      <c r="BO17" s="47" t="str">
        <f t="shared" si="33"/>
        <v>t</v>
      </c>
      <c r="BP17" s="47" t="str">
        <f t="shared" si="33"/>
        <v>t</v>
      </c>
      <c r="BQ17" s="47" t="str">
        <f t="shared" si="33"/>
        <v>d</v>
      </c>
      <c r="BR17" s="47" t="str">
        <f t="shared" si="33"/>
        <v>d</v>
      </c>
      <c r="BS17" s="47" t="str">
        <f t="shared" si="33"/>
        <v>t</v>
      </c>
      <c r="BT17" s="104" t="str">
        <f t="shared" si="33"/>
        <v>t</v>
      </c>
      <c r="BX17" s="141"/>
      <c r="BY17" s="141"/>
      <c r="BZ17" s="141"/>
      <c r="CA17" s="141"/>
    </row>
    <row r="18" spans="1:79" ht="15.75" thickBot="1">
      <c r="A18" s="7" t="s">
        <v>12</v>
      </c>
      <c r="B18" t="s">
        <v>27</v>
      </c>
      <c r="C18" s="124">
        <f>'X-M-GDP-Pop'!B154</f>
        <v>15773.362134891378</v>
      </c>
      <c r="D18" s="169">
        <f>'X-M-GDP-Pop'!C154</f>
        <v>52353.533266443475</v>
      </c>
      <c r="E18" s="124">
        <f>'X-M-GDP-Pop'!D154</f>
        <v>68126.895401334856</v>
      </c>
      <c r="F18" s="125">
        <f t="shared" si="1"/>
        <v>5015.3948012029741</v>
      </c>
      <c r="G18" s="125">
        <f t="shared" si="34"/>
        <v>73142.290202537828</v>
      </c>
      <c r="H18" s="124">
        <f>'X-M-GDP-Pop'!G154</f>
        <v>53937.586141753003</v>
      </c>
      <c r="I18" s="133">
        <f t="shared" si="35"/>
        <v>14189.309259581853</v>
      </c>
      <c r="J18" s="134">
        <f>G18-H18</f>
        <v>19204.704060784825</v>
      </c>
      <c r="K18" s="165">
        <f>'X-M-GDP-Pop'!J154</f>
        <v>6.4457180000000003</v>
      </c>
      <c r="L18" s="124">
        <f>'X-M-GDP-Pop'!K130/1000</f>
        <v>195527.31926309667</v>
      </c>
      <c r="M18" s="135">
        <f t="shared" si="37"/>
        <v>214732.0233238815</v>
      </c>
      <c r="N18" s="133">
        <f t="shared" si="38"/>
        <v>33313.902861385104</v>
      </c>
      <c r="O18" s="133">
        <f t="shared" si="2"/>
        <v>56773.33324087775</v>
      </c>
      <c r="P18" s="133">
        <f t="shared" si="3"/>
        <v>64938.162242997249</v>
      </c>
      <c r="Q18" s="133">
        <f t="shared" si="39"/>
        <v>58178.88617275859</v>
      </c>
      <c r="R18" s="134">
        <f t="shared" si="4"/>
        <v>61680.822071757211</v>
      </c>
      <c r="S18" s="133">
        <f t="shared" si="5"/>
        <v>7743.2359300042081</v>
      </c>
      <c r="T18" s="133">
        <f t="shared" si="6"/>
        <v>4907.4888308794616</v>
      </c>
      <c r="U18" s="133">
        <f t="shared" si="7"/>
        <v>-3257.3401712400373</v>
      </c>
      <c r="V18" s="133">
        <f t="shared" si="8"/>
        <v>3501.9358989986213</v>
      </c>
      <c r="W18" s="238">
        <v>0.44111515770301901</v>
      </c>
      <c r="X18" s="238">
        <v>0.52363952596572116</v>
      </c>
      <c r="Y18" s="238">
        <v>0.76124793455084805</v>
      </c>
      <c r="Z18" s="238">
        <v>0.56454316218880485</v>
      </c>
      <c r="AC18" s="10">
        <f t="shared" si="9"/>
        <v>64938.162242997249</v>
      </c>
      <c r="AD18" s="10">
        <f t="shared" si="10"/>
        <v>58178.88617275859</v>
      </c>
      <c r="AE18" s="10">
        <f t="shared" si="11"/>
        <v>56773.33324087775</v>
      </c>
      <c r="AF18" s="10">
        <f t="shared" si="12"/>
        <v>53937.586141753003</v>
      </c>
      <c r="AH18" s="47" t="s">
        <v>27</v>
      </c>
      <c r="AI18" s="47">
        <v>1</v>
      </c>
      <c r="AJ18" s="114">
        <f t="shared" si="13"/>
        <v>5754.3907837175848</v>
      </c>
      <c r="AK18" s="110">
        <f t="shared" si="14"/>
        <v>1905.919070627647</v>
      </c>
      <c r="AL18" s="110">
        <f t="shared" si="15"/>
        <v>1389.9043112905624</v>
      </c>
      <c r="AM18" s="110">
        <f t="shared" si="16"/>
        <v>631.46238756964203</v>
      </c>
      <c r="AN18" s="110">
        <f t="shared" si="17"/>
        <v>2533.9112408623364</v>
      </c>
      <c r="AO18" s="110">
        <f t="shared" si="18"/>
        <v>654.28414982573622</v>
      </c>
      <c r="AP18" s="110">
        <f t="shared" si="19"/>
        <v>2574.8744120765145</v>
      </c>
      <c r="AQ18" s="110">
        <f t="shared" si="20"/>
        <v>4160.8488539253303</v>
      </c>
      <c r="AR18" s="110">
        <f t="shared" si="21"/>
        <v>5400.4431836709964</v>
      </c>
      <c r="AS18" s="110">
        <f t="shared" si="22"/>
        <v>4888.2039719965824</v>
      </c>
      <c r="AT18" s="110">
        <f t="shared" si="23"/>
        <v>1082.344024552069</v>
      </c>
      <c r="AU18" s="110">
        <f t="shared" si="24"/>
        <v>2337.7863107646144</v>
      </c>
      <c r="AV18" s="110">
        <f t="shared" si="25"/>
        <v>38779.747855075489</v>
      </c>
      <c r="AW18" s="110">
        <f t="shared" si="26"/>
        <v>1022.8319258756069</v>
      </c>
      <c r="AX18" s="110">
        <f t="shared" si="27"/>
        <v>278.06876262788575</v>
      </c>
      <c r="AY18" s="110">
        <f t="shared" si="28"/>
        <v>1281.2637894633249</v>
      </c>
      <c r="AZ18" s="110">
        <f t="shared" si="29"/>
        <v>379.6241301510521</v>
      </c>
      <c r="BA18" s="115">
        <f t="shared" si="30"/>
        <v>115.86649498875488</v>
      </c>
      <c r="BB18">
        <f t="shared" si="31"/>
        <v>1</v>
      </c>
      <c r="BC18" s="103" t="str">
        <f t="shared" si="32"/>
        <v>t</v>
      </c>
      <c r="BD18" s="47" t="str">
        <f t="shared" si="33"/>
        <v>t</v>
      </c>
      <c r="BE18" s="47" t="str">
        <f t="shared" si="33"/>
        <v>t</v>
      </c>
      <c r="BF18" s="47" t="str">
        <f t="shared" si="33"/>
        <v>t</v>
      </c>
      <c r="BG18" s="47" t="str">
        <f t="shared" si="33"/>
        <v>t</v>
      </c>
      <c r="BH18" s="47" t="str">
        <f t="shared" si="33"/>
        <v>t</v>
      </c>
      <c r="BI18" s="47" t="str">
        <f t="shared" si="33"/>
        <v>t</v>
      </c>
      <c r="BJ18" s="47" t="str">
        <f t="shared" si="33"/>
        <v>t</v>
      </c>
      <c r="BK18" s="47" t="str">
        <f t="shared" si="33"/>
        <v>t</v>
      </c>
      <c r="BL18" s="47" t="str">
        <f t="shared" si="33"/>
        <v>t</v>
      </c>
      <c r="BM18" s="47" t="str">
        <f t="shared" si="33"/>
        <v>t</v>
      </c>
      <c r="BN18" s="47" t="str">
        <f t="shared" si="33"/>
        <v>t</v>
      </c>
      <c r="BO18" s="47" t="str">
        <f t="shared" si="33"/>
        <v>t</v>
      </c>
      <c r="BP18" s="47" t="str">
        <f t="shared" si="33"/>
        <v>t</v>
      </c>
      <c r="BQ18" s="47" t="str">
        <f t="shared" si="33"/>
        <v>d</v>
      </c>
      <c r="BR18" s="47" t="str">
        <f t="shared" si="33"/>
        <v>d</v>
      </c>
      <c r="BS18" s="47" t="str">
        <f t="shared" si="33"/>
        <v>t</v>
      </c>
      <c r="BT18" s="104" t="str">
        <f t="shared" si="33"/>
        <v>t</v>
      </c>
      <c r="BX18" s="141"/>
      <c r="BY18" s="141"/>
      <c r="BZ18" s="141"/>
      <c r="CA18" s="141"/>
    </row>
    <row r="19" spans="1:79" ht="15.75" thickBot="1">
      <c r="A19" s="7" t="s">
        <v>13</v>
      </c>
      <c r="B19" t="s">
        <v>28</v>
      </c>
      <c r="C19" s="124">
        <f>'X-M-GDP-Pop'!B155</f>
        <v>2774.6989503000382</v>
      </c>
      <c r="D19" s="169">
        <f>'X-M-GDP-Pop'!C155</f>
        <v>7000.8407964906137</v>
      </c>
      <c r="E19" s="124">
        <f>'X-M-GDP-Pop'!D155</f>
        <v>9775.5397467906514</v>
      </c>
      <c r="F19" s="125">
        <f t="shared" si="1"/>
        <v>1141.5097572200998</v>
      </c>
      <c r="G19" s="125">
        <f t="shared" si="34"/>
        <v>10917.049504010751</v>
      </c>
      <c r="H19" s="124">
        <f>'X-M-GDP-Pop'!G155</f>
        <v>11024.682383169658</v>
      </c>
      <c r="I19" s="133">
        <f t="shared" si="35"/>
        <v>-1249.1426363790069</v>
      </c>
      <c r="J19" s="134">
        <f t="shared" si="36"/>
        <v>-107.6328791589076</v>
      </c>
      <c r="K19" s="165">
        <f>'X-M-GDP-Pop'!J155</f>
        <v>1.4670529999999999</v>
      </c>
      <c r="L19" s="124">
        <f>'X-M-GDP-Pop'!K131/1000</f>
        <v>26581.140008400875</v>
      </c>
      <c r="M19" s="135">
        <f t="shared" si="37"/>
        <v>26473.507129241967</v>
      </c>
      <c r="N19" s="133">
        <f t="shared" si="38"/>
        <v>18045.365183972201</v>
      </c>
      <c r="O19" s="133">
        <f t="shared" si="2"/>
        <v>12921.677437801251</v>
      </c>
      <c r="P19" s="133">
        <f t="shared" si="3"/>
        <v>11797.422358567344</v>
      </c>
      <c r="Q19" s="133">
        <f t="shared" si="39"/>
        <v>12082.689276520439</v>
      </c>
      <c r="R19" s="134">
        <f t="shared" si="4"/>
        <v>9576.3056677357945</v>
      </c>
      <c r="S19" s="133">
        <f t="shared" si="5"/>
        <v>-1448.3767154338639</v>
      </c>
      <c r="T19" s="133">
        <f t="shared" si="6"/>
        <v>-3345.3717700654561</v>
      </c>
      <c r="U19" s="133">
        <f t="shared" si="7"/>
        <v>-2221.1166908315499</v>
      </c>
      <c r="V19" s="133">
        <f t="shared" si="8"/>
        <v>-2506.3836087846448</v>
      </c>
      <c r="W19" s="238">
        <v>1.0267765186626872</v>
      </c>
      <c r="X19" s="238">
        <v>1.4987040920984751</v>
      </c>
      <c r="Y19" s="238">
        <v>1.2190159768499329</v>
      </c>
      <c r="Z19" s="238">
        <v>1.2899836496661683</v>
      </c>
      <c r="AC19" s="10">
        <f t="shared" si="9"/>
        <v>11797.422358567344</v>
      </c>
      <c r="AD19" s="10">
        <f t="shared" si="10"/>
        <v>12082.689276520439</v>
      </c>
      <c r="AE19" s="10">
        <f t="shared" si="11"/>
        <v>12921.677437801251</v>
      </c>
      <c r="AF19" s="10">
        <f t="shared" si="12"/>
        <v>11024.682383169658</v>
      </c>
      <c r="AH19" s="47" t="s">
        <v>28</v>
      </c>
      <c r="AI19" s="47">
        <v>1</v>
      </c>
      <c r="AJ19" s="114">
        <f t="shared" si="13"/>
        <v>891.50511238679269</v>
      </c>
      <c r="AK19" s="110">
        <f t="shared" si="14"/>
        <v>52.602264095981077</v>
      </c>
      <c r="AL19" s="110">
        <f t="shared" si="15"/>
        <v>51.86545936016519</v>
      </c>
      <c r="AM19" s="110">
        <f t="shared" si="16"/>
        <v>83.955564560977265</v>
      </c>
      <c r="AN19" s="110">
        <f t="shared" si="17"/>
        <v>55.574731750610439</v>
      </c>
      <c r="AO19" s="110">
        <f t="shared" si="18"/>
        <v>12.540833824911825</v>
      </c>
      <c r="AP19" s="110">
        <f t="shared" si="19"/>
        <v>46.084318835906672</v>
      </c>
      <c r="AQ19" s="110">
        <f t="shared" si="20"/>
        <v>329.52263965103191</v>
      </c>
      <c r="AR19" s="110">
        <f t="shared" si="21"/>
        <v>232.44458620727426</v>
      </c>
      <c r="AS19" s="110">
        <f t="shared" si="22"/>
        <v>2018.3522012388669</v>
      </c>
      <c r="AT19" s="110">
        <f t="shared" si="23"/>
        <v>51.058303139149125</v>
      </c>
      <c r="AU19" s="110">
        <f t="shared" si="24"/>
        <v>34.05238463754165</v>
      </c>
      <c r="AV19" s="110">
        <f t="shared" si="25"/>
        <v>324.4876431701328</v>
      </c>
      <c r="AW19" s="110">
        <f t="shared" si="26"/>
        <v>6897.3753815159744</v>
      </c>
      <c r="AX19" s="110">
        <f t="shared" si="27"/>
        <v>10.309672737505847</v>
      </c>
      <c r="AY19" s="110">
        <f t="shared" si="28"/>
        <v>26.765400613113403</v>
      </c>
      <c r="AZ19" s="110">
        <f t="shared" si="29"/>
        <v>9.4220063731270791</v>
      </c>
      <c r="BA19" s="115">
        <f t="shared" si="30"/>
        <v>13.139899620229519</v>
      </c>
      <c r="BB19">
        <f t="shared" si="31"/>
        <v>1</v>
      </c>
      <c r="BC19" s="103" t="str">
        <f t="shared" si="32"/>
        <v>t</v>
      </c>
      <c r="BD19" s="47" t="str">
        <f t="shared" si="33"/>
        <v>t</v>
      </c>
      <c r="BE19" s="47" t="str">
        <f t="shared" si="33"/>
        <v>t</v>
      </c>
      <c r="BF19" s="47" t="str">
        <f t="shared" si="33"/>
        <v>t</v>
      </c>
      <c r="BG19" s="47" t="str">
        <f t="shared" si="33"/>
        <v>t</v>
      </c>
      <c r="BH19" s="47" t="str">
        <f t="shared" si="33"/>
        <v>t</v>
      </c>
      <c r="BI19" s="47" t="str">
        <f t="shared" si="33"/>
        <v>t</v>
      </c>
      <c r="BJ19" s="47" t="str">
        <f t="shared" si="33"/>
        <v>t</v>
      </c>
      <c r="BK19" s="47" t="str">
        <f t="shared" si="33"/>
        <v>t</v>
      </c>
      <c r="BL19" s="47" t="str">
        <f t="shared" si="33"/>
        <v>t</v>
      </c>
      <c r="BM19" s="47" t="str">
        <f t="shared" si="33"/>
        <v>t</v>
      </c>
      <c r="BN19" s="47" t="str">
        <f t="shared" si="33"/>
        <v>t</v>
      </c>
      <c r="BO19" s="47" t="str">
        <f t="shared" si="33"/>
        <v>t</v>
      </c>
      <c r="BP19" s="47" t="str">
        <f t="shared" si="33"/>
        <v>t</v>
      </c>
      <c r="BQ19" s="47" t="str">
        <f t="shared" si="33"/>
        <v>d</v>
      </c>
      <c r="BR19" s="47" t="str">
        <f t="shared" si="33"/>
        <v>d</v>
      </c>
      <c r="BS19" s="47" t="str">
        <f t="shared" si="33"/>
        <v>t</v>
      </c>
      <c r="BT19" s="104" t="str">
        <f t="shared" si="33"/>
        <v>t</v>
      </c>
      <c r="BX19" s="141"/>
      <c r="BY19" s="141"/>
      <c r="BZ19" s="141"/>
      <c r="CA19" s="141"/>
    </row>
    <row r="20" spans="1:79" ht="15.75" thickBot="1">
      <c r="A20" s="7" t="s">
        <v>14</v>
      </c>
      <c r="B20" t="s">
        <v>29</v>
      </c>
      <c r="C20" s="124">
        <f>'X-M-GDP-Pop'!B156</f>
        <v>1428.491011703162</v>
      </c>
      <c r="D20" s="169">
        <f>'X-M-GDP-Pop'!C156</f>
        <v>4303.1656552331651</v>
      </c>
      <c r="E20" s="124">
        <f>'X-M-GDP-Pop'!D156</f>
        <v>5731.6566669363274</v>
      </c>
      <c r="F20" s="125">
        <f t="shared" si="1"/>
        <v>498.47471106850548</v>
      </c>
      <c r="G20" s="125">
        <f t="shared" si="34"/>
        <v>6230.1313780048331</v>
      </c>
      <c r="H20" s="124">
        <f>'X-M-GDP-Pop'!G156</f>
        <v>6344.9564739386287</v>
      </c>
      <c r="I20" s="133">
        <f t="shared" si="35"/>
        <v>-613.29980700230135</v>
      </c>
      <c r="J20" s="134">
        <f t="shared" si="36"/>
        <v>-114.82509593379564</v>
      </c>
      <c r="K20" s="165">
        <f>'X-M-GDP-Pop'!J156</f>
        <v>0.64063300000000001</v>
      </c>
      <c r="L20" s="124">
        <f>'X-M-GDP-Pop'!K132/1000</f>
        <v>17847.764140572912</v>
      </c>
      <c r="M20" s="135">
        <f t="shared" si="37"/>
        <v>17732.939044639115</v>
      </c>
      <c r="N20" s="133">
        <f t="shared" si="38"/>
        <v>27680.33967129248</v>
      </c>
      <c r="O20" s="133">
        <f t="shared" si="2"/>
        <v>5642.6407103294359</v>
      </c>
      <c r="P20" s="133">
        <f t="shared" si="3"/>
        <v>6667.3497414034409</v>
      </c>
      <c r="Q20" s="133">
        <f t="shared" si="39"/>
        <v>6478.4713082117632</v>
      </c>
      <c r="R20" s="134">
        <f t="shared" si="4"/>
        <v>5421.2322958071436</v>
      </c>
      <c r="S20" s="133">
        <f t="shared" si="5"/>
        <v>-923.72417813148513</v>
      </c>
      <c r="T20" s="133">
        <f t="shared" si="6"/>
        <v>-221.40841452229233</v>
      </c>
      <c r="U20" s="133">
        <f t="shared" si="7"/>
        <v>-1246.1174455962973</v>
      </c>
      <c r="V20" s="133">
        <f t="shared" si="8"/>
        <v>-1057.2390124046196</v>
      </c>
      <c r="W20" s="238">
        <v>1.0473475419362017</v>
      </c>
      <c r="X20" s="238">
        <v>0.75775122329594213</v>
      </c>
      <c r="Y20" s="238">
        <v>1.1802847594242707</v>
      </c>
      <c r="Z20" s="238">
        <v>1.1024017020345938</v>
      </c>
      <c r="AC20" s="10">
        <f t="shared" si="9"/>
        <v>0</v>
      </c>
      <c r="AD20" s="10">
        <f t="shared" si="10"/>
        <v>0</v>
      </c>
      <c r="AE20" s="10">
        <f t="shared" si="11"/>
        <v>0</v>
      </c>
      <c r="AF20" s="10">
        <f t="shared" si="12"/>
        <v>0</v>
      </c>
      <c r="AH20" s="47" t="s">
        <v>29</v>
      </c>
      <c r="AI20" s="47">
        <v>0</v>
      </c>
      <c r="AJ20" s="114">
        <f t="shared" si="13"/>
        <v>26.404640316173783</v>
      </c>
      <c r="AK20" s="110">
        <f t="shared" si="14"/>
        <v>70.304806459728923</v>
      </c>
      <c r="AL20" s="110">
        <f t="shared" si="15"/>
        <v>7.5257541049009165</v>
      </c>
      <c r="AM20" s="110">
        <f t="shared" si="16"/>
        <v>0.32186460574296227</v>
      </c>
      <c r="AN20" s="110">
        <f t="shared" si="17"/>
        <v>8.2334657532560218</v>
      </c>
      <c r="AO20" s="110">
        <f t="shared" si="18"/>
        <v>13.760016752135419</v>
      </c>
      <c r="AP20" s="110">
        <f t="shared" si="19"/>
        <v>37.886360597411311</v>
      </c>
      <c r="AQ20" s="110">
        <f t="shared" si="20"/>
        <v>15.098703302616205</v>
      </c>
      <c r="AR20" s="110">
        <f t="shared" si="21"/>
        <v>71.218935427596691</v>
      </c>
      <c r="AS20" s="110">
        <f t="shared" si="22"/>
        <v>48.190464638701926</v>
      </c>
      <c r="AT20" s="110">
        <f t="shared" si="23"/>
        <v>3.7157794868469778</v>
      </c>
      <c r="AU20" s="110">
        <f t="shared" si="24"/>
        <v>7.822571088472225</v>
      </c>
      <c r="AV20" s="110">
        <f t="shared" si="25"/>
        <v>48.186672144195796</v>
      </c>
      <c r="AW20" s="110">
        <f t="shared" si="26"/>
        <v>7.0606466596121367</v>
      </c>
      <c r="AX20" s="110" t="str">
        <f t="shared" si="27"/>
        <v/>
      </c>
      <c r="AY20" s="110" t="str">
        <f t="shared" si="28"/>
        <v/>
      </c>
      <c r="AZ20" s="110">
        <f t="shared" si="29"/>
        <v>26.648127276795609</v>
      </c>
      <c r="BA20" s="115">
        <f t="shared" si="30"/>
        <v>0.187724410421547</v>
      </c>
      <c r="BB20">
        <f t="shared" si="31"/>
        <v>0</v>
      </c>
      <c r="BC20" s="103" t="str">
        <f t="shared" si="32"/>
        <v>i</v>
      </c>
      <c r="BD20" s="47" t="str">
        <f t="shared" si="33"/>
        <v>i</v>
      </c>
      <c r="BE20" s="47" t="str">
        <f t="shared" si="33"/>
        <v>i</v>
      </c>
      <c r="BF20" s="47" t="str">
        <f t="shared" si="33"/>
        <v>i</v>
      </c>
      <c r="BG20" s="47" t="str">
        <f t="shared" si="33"/>
        <v>i</v>
      </c>
      <c r="BH20" s="47" t="str">
        <f t="shared" si="33"/>
        <v>i</v>
      </c>
      <c r="BI20" s="47" t="str">
        <f t="shared" si="33"/>
        <v>i</v>
      </c>
      <c r="BJ20" s="47" t="str">
        <f t="shared" si="33"/>
        <v>i</v>
      </c>
      <c r="BK20" s="47" t="str">
        <f t="shared" si="33"/>
        <v>i</v>
      </c>
      <c r="BL20" s="47" t="str">
        <f t="shared" si="33"/>
        <v>i</v>
      </c>
      <c r="BM20" s="47" t="str">
        <f t="shared" si="33"/>
        <v>i</v>
      </c>
      <c r="BN20" s="47" t="str">
        <f t="shared" si="33"/>
        <v>i</v>
      </c>
      <c r="BO20" s="47" t="str">
        <f t="shared" si="33"/>
        <v>i</v>
      </c>
      <c r="BP20" s="47" t="str">
        <f t="shared" si="33"/>
        <v>i</v>
      </c>
      <c r="BQ20" s="47" t="str">
        <f t="shared" si="33"/>
        <v/>
      </c>
      <c r="BR20" s="47" t="str">
        <f t="shared" si="33"/>
        <v/>
      </c>
      <c r="BS20" s="47" t="str">
        <f t="shared" si="33"/>
        <v>i</v>
      </c>
      <c r="BT20" s="104" t="str">
        <f t="shared" si="33"/>
        <v>i</v>
      </c>
      <c r="BX20" s="141"/>
      <c r="BY20" s="141"/>
      <c r="BZ20" s="141"/>
      <c r="CA20" s="141"/>
    </row>
    <row r="21" spans="1:79" ht="15.75" thickBot="1">
      <c r="A21" s="7" t="s">
        <v>15</v>
      </c>
      <c r="B21" t="s">
        <v>30</v>
      </c>
      <c r="C21" s="124">
        <f>'X-M-GDP-Pop'!B157</f>
        <v>4985.8083218933334</v>
      </c>
      <c r="D21" s="169">
        <f>'X-M-GDP-Pop'!C157</f>
        <v>16066.683201508113</v>
      </c>
      <c r="E21" s="124">
        <f>'X-M-GDP-Pop'!D157</f>
        <v>21052.491523401448</v>
      </c>
      <c r="F21" s="125">
        <f t="shared" si="1"/>
        <v>1703.3488096445203</v>
      </c>
      <c r="G21" s="125">
        <f t="shared" si="34"/>
        <v>22755.84033304597</v>
      </c>
      <c r="H21" s="124">
        <f>'X-M-GDP-Pop'!G157</f>
        <v>26143.305328831666</v>
      </c>
      <c r="I21" s="133">
        <f t="shared" si="35"/>
        <v>-5090.8138054302181</v>
      </c>
      <c r="J21" s="134">
        <f t="shared" si="36"/>
        <v>-3387.4649957856964</v>
      </c>
      <c r="K21" s="165">
        <f>'X-M-GDP-Pop'!J157</f>
        <v>2.1891210000000001</v>
      </c>
      <c r="L21" s="124">
        <f>'X-M-GDP-Pop'!K133/1000</f>
        <v>63959.78191367766</v>
      </c>
      <c r="M21" s="135">
        <f t="shared" si="37"/>
        <v>60572.316917891963</v>
      </c>
      <c r="N21" s="133">
        <f t="shared" si="38"/>
        <v>27669.697982839669</v>
      </c>
      <c r="O21" s="133">
        <f t="shared" si="2"/>
        <v>19281.590668037839</v>
      </c>
      <c r="P21" s="133">
        <f t="shared" si="3"/>
        <v>23929.825854175862</v>
      </c>
      <c r="Q21" s="133">
        <f t="shared" si="39"/>
        <v>23208.322966992146</v>
      </c>
      <c r="R21" s="134">
        <f t="shared" si="4"/>
        <v>20705.575401544833</v>
      </c>
      <c r="S21" s="133">
        <f t="shared" si="5"/>
        <v>-5437.7299272868331</v>
      </c>
      <c r="T21" s="133">
        <f t="shared" si="6"/>
        <v>1423.9847335069935</v>
      </c>
      <c r="U21" s="133">
        <f t="shared" si="7"/>
        <v>-3224.2504526310295</v>
      </c>
      <c r="V21" s="133">
        <f t="shared" si="8"/>
        <v>-2502.7475654473128</v>
      </c>
      <c r="W21" s="238">
        <v>1.5510865299462582</v>
      </c>
      <c r="X21" s="238">
        <v>0.43479498845354031</v>
      </c>
      <c r="Y21" s="238">
        <v>1.1909887210204404</v>
      </c>
      <c r="Z21" s="238">
        <v>1.0736117081394401</v>
      </c>
      <c r="AC21" s="10">
        <f t="shared" si="9"/>
        <v>0</v>
      </c>
      <c r="AD21" s="10">
        <f t="shared" si="10"/>
        <v>0</v>
      </c>
      <c r="AE21" s="10">
        <f t="shared" si="11"/>
        <v>0</v>
      </c>
      <c r="AF21" s="10">
        <f t="shared" si="12"/>
        <v>0</v>
      </c>
      <c r="AH21" s="47" t="s">
        <v>30</v>
      </c>
      <c r="AI21" s="47">
        <v>0</v>
      </c>
      <c r="AJ21" s="114">
        <f t="shared" si="13"/>
        <v>67.607870579289369</v>
      </c>
      <c r="AK21" s="110">
        <f t="shared" si="14"/>
        <v>50.288766890785382</v>
      </c>
      <c r="AL21" s="110">
        <f t="shared" si="15"/>
        <v>66.222778781179855</v>
      </c>
      <c r="AM21" s="110">
        <f t="shared" si="16"/>
        <v>5.7403382716552303</v>
      </c>
      <c r="AN21" s="110">
        <f t="shared" si="17"/>
        <v>20.332443462932847</v>
      </c>
      <c r="AO21" s="110">
        <f t="shared" si="18"/>
        <v>62.925784282226907</v>
      </c>
      <c r="AP21" s="110">
        <f t="shared" si="19"/>
        <v>209.0420054808362</v>
      </c>
      <c r="AQ21" s="110">
        <f t="shared" si="20"/>
        <v>33.396525422783945</v>
      </c>
      <c r="AR21" s="110">
        <f t="shared" si="21"/>
        <v>90.138729355088088</v>
      </c>
      <c r="AS21" s="110">
        <f t="shared" si="22"/>
        <v>105.0993898381379</v>
      </c>
      <c r="AT21" s="110">
        <f t="shared" si="23"/>
        <v>10.109566007573187</v>
      </c>
      <c r="AU21" s="110">
        <f t="shared" si="24"/>
        <v>83.6331169953406</v>
      </c>
      <c r="AV21" s="110">
        <f t="shared" si="25"/>
        <v>113.82605005939631</v>
      </c>
      <c r="AW21" s="110">
        <f t="shared" si="26"/>
        <v>20.815041179951713</v>
      </c>
      <c r="AX21" s="110" t="str">
        <f t="shared" si="27"/>
        <v/>
      </c>
      <c r="AY21" s="110" t="str">
        <f t="shared" si="28"/>
        <v/>
      </c>
      <c r="AZ21" s="110">
        <f t="shared" si="29"/>
        <v>25.309695149517516</v>
      </c>
      <c r="BA21" s="115">
        <f t="shared" si="30"/>
        <v>1.386502790599689</v>
      </c>
      <c r="BB21">
        <f t="shared" si="31"/>
        <v>0</v>
      </c>
      <c r="BC21" s="103" t="str">
        <f t="shared" si="32"/>
        <v>i</v>
      </c>
      <c r="BD21" s="47" t="str">
        <f t="shared" ref="BD21:BR23" si="40">IF(AND($BB21=1,BD$5=1),"t",IF(AND($BB21=0,BD$5=0),"",IF(AND($BB21=1,BD$5=0),"d","i")))</f>
        <v>i</v>
      </c>
      <c r="BE21" s="47" t="str">
        <f t="shared" si="40"/>
        <v>i</v>
      </c>
      <c r="BF21" s="47" t="str">
        <f t="shared" si="40"/>
        <v>i</v>
      </c>
      <c r="BG21" s="47" t="str">
        <f t="shared" si="40"/>
        <v>i</v>
      </c>
      <c r="BH21" s="47" t="str">
        <f t="shared" si="40"/>
        <v>i</v>
      </c>
      <c r="BI21" s="47" t="str">
        <f t="shared" si="40"/>
        <v>i</v>
      </c>
      <c r="BJ21" s="47" t="str">
        <f t="shared" si="40"/>
        <v>i</v>
      </c>
      <c r="BK21" s="47" t="str">
        <f t="shared" si="40"/>
        <v>i</v>
      </c>
      <c r="BL21" s="47" t="str">
        <f t="shared" si="40"/>
        <v>i</v>
      </c>
      <c r="BM21" s="47" t="str">
        <f t="shared" si="40"/>
        <v>i</v>
      </c>
      <c r="BN21" s="47" t="str">
        <f t="shared" si="40"/>
        <v>i</v>
      </c>
      <c r="BO21" s="47" t="str">
        <f t="shared" si="40"/>
        <v>i</v>
      </c>
      <c r="BP21" s="47" t="str">
        <f t="shared" si="40"/>
        <v>i</v>
      </c>
      <c r="BQ21" s="47" t="str">
        <f t="shared" si="40"/>
        <v/>
      </c>
      <c r="BR21" s="47" t="str">
        <f t="shared" si="40"/>
        <v/>
      </c>
      <c r="BS21" s="47" t="str">
        <f t="shared" ref="BS21:BT23" si="41">IF(AND($BB21=1,BS$5=1),"t",IF(AND($BB21=0,BS$5=0),"",IF(AND($BB21=1,BS$5=0),"d","i")))</f>
        <v>i</v>
      </c>
      <c r="BT21" s="104" t="str">
        <f t="shared" si="41"/>
        <v>i</v>
      </c>
      <c r="BX21" s="141"/>
      <c r="BY21" s="141"/>
      <c r="BZ21" s="141"/>
      <c r="CA21" s="141"/>
    </row>
    <row r="22" spans="1:79" ht="15.75" thickBot="1">
      <c r="A22" s="7" t="s">
        <v>16</v>
      </c>
      <c r="B22" t="s">
        <v>31</v>
      </c>
      <c r="C22" s="124">
        <f>'X-M-GDP-Pop'!B158</f>
        <v>648.34407391258799</v>
      </c>
      <c r="D22" s="169">
        <f>'X-M-GDP-Pop'!C158</f>
        <v>1972.759629026825</v>
      </c>
      <c r="E22" s="124">
        <f>'X-M-GDP-Pop'!D158</f>
        <v>2621.1037029394129</v>
      </c>
      <c r="F22" s="125">
        <f t="shared" si="1"/>
        <v>247.45629115943004</v>
      </c>
      <c r="G22" s="125">
        <f t="shared" si="34"/>
        <v>2868.5599940988427</v>
      </c>
      <c r="H22" s="124">
        <f>'X-M-GDP-Pop'!G158</f>
        <v>2910.3630399896142</v>
      </c>
      <c r="I22" s="133">
        <f t="shared" si="35"/>
        <v>-289.25933705020134</v>
      </c>
      <c r="J22" s="134">
        <f t="shared" si="36"/>
        <v>-41.8030458907715</v>
      </c>
      <c r="K22" s="165">
        <f>'X-M-GDP-Pop'!J158</f>
        <v>0.31802750000000002</v>
      </c>
      <c r="L22" s="124">
        <f>'X-M-GDP-Pop'!K134/1000</f>
        <v>7641.7266529584613</v>
      </c>
      <c r="M22" s="135">
        <f t="shared" si="37"/>
        <v>7599.9236070676898</v>
      </c>
      <c r="N22" s="133">
        <f t="shared" si="38"/>
        <v>23897.064269812166</v>
      </c>
      <c r="O22" s="133">
        <f t="shared" si="2"/>
        <v>2801.1590388011459</v>
      </c>
      <c r="P22" s="133">
        <f t="shared" si="3"/>
        <v>3023.5784299333491</v>
      </c>
      <c r="Q22" s="133">
        <f t="shared" si="39"/>
        <v>3036.5152110311969</v>
      </c>
      <c r="R22" s="134">
        <f t="shared" si="4"/>
        <v>2402.1849679542811</v>
      </c>
      <c r="S22" s="133">
        <f t="shared" si="5"/>
        <v>-508.17807203533312</v>
      </c>
      <c r="T22" s="133">
        <f t="shared" si="6"/>
        <v>-398.97407084686483</v>
      </c>
      <c r="U22" s="133">
        <f t="shared" si="7"/>
        <v>-621.39346197906798</v>
      </c>
      <c r="V22" s="133">
        <f t="shared" si="8"/>
        <v>-634.33024307691585</v>
      </c>
      <c r="W22" s="238">
        <v>1.0298969994589497</v>
      </c>
      <c r="X22" s="238">
        <v>0.95179570576428185</v>
      </c>
      <c r="Y22" s="238">
        <v>1.1108671866729829</v>
      </c>
      <c r="Z22" s="238">
        <v>1.1201194057216521</v>
      </c>
      <c r="AC22" s="10">
        <f t="shared" si="9"/>
        <v>3023.5784299333491</v>
      </c>
      <c r="AD22" s="10">
        <f t="shared" si="10"/>
        <v>3036.5152110311969</v>
      </c>
      <c r="AE22" s="10">
        <f t="shared" si="11"/>
        <v>2801.1590388011459</v>
      </c>
      <c r="AF22" s="10">
        <f t="shared" si="12"/>
        <v>2910.3630399896142</v>
      </c>
      <c r="AH22" s="47" t="s">
        <v>31</v>
      </c>
      <c r="AI22" s="47">
        <v>1</v>
      </c>
      <c r="AJ22" s="114">
        <f t="shared" si="13"/>
        <v>60.134373262790653</v>
      </c>
      <c r="AK22" s="110">
        <f t="shared" si="14"/>
        <v>75.244569492838593</v>
      </c>
      <c r="AL22" s="110">
        <f t="shared" si="15"/>
        <v>16.427553457649005</v>
      </c>
      <c r="AM22" s="110">
        <f t="shared" si="16"/>
        <v>0.60855609979523839</v>
      </c>
      <c r="AN22" s="110">
        <f t="shared" si="17"/>
        <v>4.0109385416178789</v>
      </c>
      <c r="AO22" s="110">
        <f t="shared" si="18"/>
        <v>21.817721869480295</v>
      </c>
      <c r="AP22" s="110">
        <f t="shared" si="19"/>
        <v>400.50382470460266</v>
      </c>
      <c r="AQ22" s="110">
        <f t="shared" si="20"/>
        <v>24.789773136243337</v>
      </c>
      <c r="AR22" s="110">
        <f t="shared" si="21"/>
        <v>165.88356384958956</v>
      </c>
      <c r="AS22" s="110">
        <f t="shared" si="22"/>
        <v>96.933435791836388</v>
      </c>
      <c r="AT22" s="110">
        <f t="shared" si="23"/>
        <v>17.762830168515436</v>
      </c>
      <c r="AU22" s="110">
        <f t="shared" si="24"/>
        <v>9.2768407987391601</v>
      </c>
      <c r="AV22" s="110">
        <f t="shared" si="25"/>
        <v>160.87257186153744</v>
      </c>
      <c r="AW22" s="110">
        <f t="shared" si="26"/>
        <v>1.4588046672299171</v>
      </c>
      <c r="AX22" s="110">
        <f t="shared" si="27"/>
        <v>102.29799887742584</v>
      </c>
      <c r="AY22" s="110">
        <f t="shared" si="28"/>
        <v>106.90335786463014</v>
      </c>
      <c r="AZ22" s="110">
        <f t="shared" si="29"/>
        <v>1470.3244973169931</v>
      </c>
      <c r="BA22" s="115">
        <f t="shared" si="30"/>
        <v>0.29974952866547738</v>
      </c>
      <c r="BB22">
        <f t="shared" si="31"/>
        <v>1</v>
      </c>
      <c r="BC22" s="103" t="str">
        <f t="shared" si="32"/>
        <v>t</v>
      </c>
      <c r="BD22" s="47" t="str">
        <f t="shared" si="40"/>
        <v>t</v>
      </c>
      <c r="BE22" s="47" t="str">
        <f t="shared" si="40"/>
        <v>t</v>
      </c>
      <c r="BF22" s="47" t="str">
        <f t="shared" si="40"/>
        <v>t</v>
      </c>
      <c r="BG22" s="47" t="str">
        <f t="shared" si="40"/>
        <v>t</v>
      </c>
      <c r="BH22" s="47" t="str">
        <f t="shared" si="40"/>
        <v>t</v>
      </c>
      <c r="BI22" s="47" t="str">
        <f t="shared" si="40"/>
        <v>t</v>
      </c>
      <c r="BJ22" s="47" t="str">
        <f t="shared" si="40"/>
        <v>t</v>
      </c>
      <c r="BK22" s="47" t="str">
        <f t="shared" si="40"/>
        <v>t</v>
      </c>
      <c r="BL22" s="47" t="str">
        <f t="shared" si="40"/>
        <v>t</v>
      </c>
      <c r="BM22" s="47" t="str">
        <f t="shared" si="40"/>
        <v>t</v>
      </c>
      <c r="BN22" s="47" t="str">
        <f t="shared" si="40"/>
        <v>t</v>
      </c>
      <c r="BO22" s="47" t="str">
        <f t="shared" si="40"/>
        <v>t</v>
      </c>
      <c r="BP22" s="47" t="str">
        <f t="shared" si="40"/>
        <v>t</v>
      </c>
      <c r="BQ22" s="47" t="str">
        <f t="shared" si="40"/>
        <v>d</v>
      </c>
      <c r="BR22" s="47" t="str">
        <f t="shared" si="40"/>
        <v>d</v>
      </c>
      <c r="BS22" s="47" t="str">
        <f t="shared" si="41"/>
        <v>t</v>
      </c>
      <c r="BT22" s="104" t="str">
        <f t="shared" si="41"/>
        <v>t</v>
      </c>
      <c r="BX22" s="141"/>
      <c r="BY22" s="141"/>
      <c r="BZ22" s="141"/>
      <c r="CA22" s="141"/>
    </row>
    <row r="23" spans="1:79" ht="15.75" thickBot="1">
      <c r="A23" s="7" t="s">
        <v>17</v>
      </c>
      <c r="B23" t="s">
        <v>32</v>
      </c>
      <c r="C23" s="124">
        <f>'X-M-GDP-Pop'!B159</f>
        <v>303.40500071060325</v>
      </c>
      <c r="D23" s="169">
        <f>'X-M-GDP-Pop'!C159</f>
        <v>626.53053705545449</v>
      </c>
      <c r="E23" s="124">
        <f>'X-M-GDP-Pop'!D159</f>
        <v>929.93553776605768</v>
      </c>
      <c r="F23" s="125">
        <f t="shared" si="1"/>
        <v>132.01157330722444</v>
      </c>
      <c r="G23" s="125">
        <f t="shared" si="34"/>
        <v>1061.947111073282</v>
      </c>
      <c r="H23" s="124">
        <f>'X-M-GDP-Pop'!G159</f>
        <v>1884.8287630578839</v>
      </c>
      <c r="I23" s="133">
        <f t="shared" si="35"/>
        <v>-954.89322529182618</v>
      </c>
      <c r="J23" s="134">
        <f t="shared" si="36"/>
        <v>-822.88165198460183</v>
      </c>
      <c r="K23" s="165">
        <f>'X-M-GDP-Pop'!J159</f>
        <v>0.16965949999999999</v>
      </c>
      <c r="L23" s="124">
        <f>'X-M-GDP-Pop'!K135/1000</f>
        <v>2950.8917908007315</v>
      </c>
      <c r="M23" s="135">
        <f t="shared" si="37"/>
        <v>2128.0101388161297</v>
      </c>
      <c r="N23" s="133">
        <f t="shared" si="38"/>
        <v>12542.829248088847</v>
      </c>
      <c r="O23" s="133">
        <f t="shared" si="2"/>
        <v>1494.3463755287924</v>
      </c>
      <c r="P23" s="133">
        <f t="shared" si="3"/>
        <v>1179.8140156635668</v>
      </c>
      <c r="Q23" s="133">
        <f t="shared" si="39"/>
        <v>1330.4095242416481</v>
      </c>
      <c r="R23" s="134">
        <f t="shared" si="4"/>
        <v>823.95362476261619</v>
      </c>
      <c r="S23" s="133">
        <f t="shared" si="5"/>
        <v>-1060.8751382952678</v>
      </c>
      <c r="T23" s="133">
        <f t="shared" si="6"/>
        <v>-670.39275076617616</v>
      </c>
      <c r="U23" s="133">
        <f t="shared" si="7"/>
        <v>-355.86039090095062</v>
      </c>
      <c r="V23" s="133">
        <f t="shared" si="8"/>
        <v>-506.45589947903193</v>
      </c>
      <c r="W23" s="238">
        <v>2.1532601113233061</v>
      </c>
      <c r="X23" s="238">
        <v>2.1532601113233052</v>
      </c>
      <c r="Y23" s="238">
        <v>1.165189245842692</v>
      </c>
      <c r="Z23" s="238">
        <v>1.3762472911505226</v>
      </c>
      <c r="AC23" s="10">
        <f t="shared" si="9"/>
        <v>1179.8140156635668</v>
      </c>
      <c r="AD23" s="10">
        <f t="shared" si="10"/>
        <v>1330.4095242416481</v>
      </c>
      <c r="AE23" s="10">
        <f t="shared" si="11"/>
        <v>1494.3463755287924</v>
      </c>
      <c r="AF23" s="10">
        <f t="shared" si="12"/>
        <v>1884.8287630578839</v>
      </c>
      <c r="AH23" s="47" t="s">
        <v>32</v>
      </c>
      <c r="AI23" s="47">
        <v>1</v>
      </c>
      <c r="AJ23" s="116">
        <f t="shared" si="13"/>
        <v>264.78024693740895</v>
      </c>
      <c r="AK23" s="117">
        <f t="shared" si="14"/>
        <v>1.9135849202528024</v>
      </c>
      <c r="AL23" s="117">
        <f t="shared" si="15"/>
        <v>0.74831142786345706</v>
      </c>
      <c r="AM23" s="117">
        <f t="shared" si="16"/>
        <v>0.72863062588800842</v>
      </c>
      <c r="AN23" s="117">
        <f t="shared" si="17"/>
        <v>10.836509077096208</v>
      </c>
      <c r="AO23" s="117">
        <f t="shared" si="18"/>
        <v>0.73248313414385946</v>
      </c>
      <c r="AP23" s="117">
        <f t="shared" si="19"/>
        <v>12.457806067656973</v>
      </c>
      <c r="AQ23" s="117">
        <f t="shared" si="20"/>
        <v>2.2739286780688635</v>
      </c>
      <c r="AR23" s="117">
        <f t="shared" si="21"/>
        <v>11.3644090521402</v>
      </c>
      <c r="AS23" s="117">
        <f t="shared" si="22"/>
        <v>16.968479699142378</v>
      </c>
      <c r="AT23" s="117">
        <f t="shared" si="23"/>
        <v>0.99816908435997742</v>
      </c>
      <c r="AU23" s="117">
        <f t="shared" si="24"/>
        <v>9.060729528646732</v>
      </c>
      <c r="AV23" s="117">
        <f t="shared" si="25"/>
        <v>40.968100348977082</v>
      </c>
      <c r="AW23" s="117">
        <f t="shared" si="26"/>
        <v>44.614329596124691</v>
      </c>
      <c r="AX23" s="117">
        <f t="shared" si="27"/>
        <v>0.23005634689288476</v>
      </c>
      <c r="AY23" s="117">
        <f t="shared" si="28"/>
        <v>48.560634312106473</v>
      </c>
      <c r="AZ23" s="117">
        <f t="shared" si="29"/>
        <v>0.23574177187901105</v>
      </c>
      <c r="BA23" s="118">
        <f t="shared" si="30"/>
        <v>348.42061006529377</v>
      </c>
      <c r="BB23">
        <f t="shared" si="31"/>
        <v>1</v>
      </c>
      <c r="BC23" s="105" t="str">
        <f t="shared" si="32"/>
        <v>t</v>
      </c>
      <c r="BD23" s="106" t="str">
        <f t="shared" si="40"/>
        <v>t</v>
      </c>
      <c r="BE23" s="106" t="str">
        <f t="shared" si="40"/>
        <v>t</v>
      </c>
      <c r="BF23" s="106" t="str">
        <f t="shared" si="40"/>
        <v>t</v>
      </c>
      <c r="BG23" s="106" t="str">
        <f t="shared" si="40"/>
        <v>t</v>
      </c>
      <c r="BH23" s="106" t="str">
        <f t="shared" si="40"/>
        <v>t</v>
      </c>
      <c r="BI23" s="106" t="str">
        <f t="shared" si="40"/>
        <v>t</v>
      </c>
      <c r="BJ23" s="106" t="str">
        <f t="shared" si="40"/>
        <v>t</v>
      </c>
      <c r="BK23" s="106" t="str">
        <f t="shared" si="40"/>
        <v>t</v>
      </c>
      <c r="BL23" s="106" t="str">
        <f t="shared" si="40"/>
        <v>t</v>
      </c>
      <c r="BM23" s="106" t="str">
        <f t="shared" si="40"/>
        <v>t</v>
      </c>
      <c r="BN23" s="106" t="str">
        <f t="shared" si="40"/>
        <v>t</v>
      </c>
      <c r="BO23" s="106" t="str">
        <f t="shared" si="40"/>
        <v>t</v>
      </c>
      <c r="BP23" s="106" t="str">
        <f t="shared" si="40"/>
        <v>t</v>
      </c>
      <c r="BQ23" s="106" t="str">
        <f t="shared" si="40"/>
        <v>d</v>
      </c>
      <c r="BR23" s="106" t="str">
        <f t="shared" si="40"/>
        <v>d</v>
      </c>
      <c r="BS23" s="106" t="str">
        <f t="shared" si="41"/>
        <v>t</v>
      </c>
      <c r="BT23" s="107" t="str">
        <f t="shared" si="41"/>
        <v>t</v>
      </c>
      <c r="BX23" s="141"/>
      <c r="BY23" s="141"/>
      <c r="BZ23" s="141"/>
      <c r="CA23" s="141"/>
    </row>
    <row r="24" spans="1:79" ht="15">
      <c r="A24" s="4" t="s">
        <v>33</v>
      </c>
      <c r="B24" s="4"/>
      <c r="C24" s="126">
        <f t="shared" ref="C24:M24" si="42">SUM(C6:C23)</f>
        <v>96958.736405227435</v>
      </c>
      <c r="D24" s="126">
        <f t="shared" si="42"/>
        <v>278016.56359726383</v>
      </c>
      <c r="E24" s="126">
        <f t="shared" si="42"/>
        <v>374975.30000249133</v>
      </c>
      <c r="F24" s="126">
        <f t="shared" si="42"/>
        <v>36335.47291308688</v>
      </c>
      <c r="G24" s="126">
        <f t="shared" si="42"/>
        <v>411310.77291557821</v>
      </c>
      <c r="H24" s="126">
        <f t="shared" si="42"/>
        <v>411310.77291557821</v>
      </c>
      <c r="I24" s="171">
        <f t="shared" si="42"/>
        <v>-36335.472913086858</v>
      </c>
      <c r="J24" s="126">
        <f t="shared" si="42"/>
        <v>2.0463630789890885E-11</v>
      </c>
      <c r="K24" s="137">
        <f>SUM(K6:K23)</f>
        <v>46.697861500000002</v>
      </c>
      <c r="L24" s="126">
        <f t="shared" si="42"/>
        <v>1037024.9999999999</v>
      </c>
      <c r="M24" s="126">
        <f t="shared" si="42"/>
        <v>1037025.0000000001</v>
      </c>
      <c r="N24" s="137">
        <f t="shared" si="38"/>
        <v>22207.11969861832</v>
      </c>
      <c r="O24" s="136">
        <f t="shared" ref="O24:V24" si="43">SUM(O6:O23)</f>
        <v>411310.77291557821</v>
      </c>
      <c r="P24" s="136">
        <f t="shared" si="43"/>
        <v>411310.77291557816</v>
      </c>
      <c r="Q24" s="136">
        <f t="shared" si="43"/>
        <v>411310.77291557816</v>
      </c>
      <c r="R24" s="136">
        <f t="shared" si="43"/>
        <v>363911.63852254674</v>
      </c>
      <c r="S24" s="136">
        <f t="shared" si="43"/>
        <v>-47399.13439303144</v>
      </c>
      <c r="T24" s="136">
        <f t="shared" si="43"/>
        <v>-47399.134393031498</v>
      </c>
      <c r="U24" s="136">
        <f t="shared" si="43"/>
        <v>-47399.134393031454</v>
      </c>
      <c r="V24" s="136">
        <f t="shared" si="43"/>
        <v>-47399.134393031447</v>
      </c>
      <c r="BX24" s="141"/>
      <c r="BY24" s="141"/>
      <c r="BZ24" s="141"/>
      <c r="CA24" s="141"/>
    </row>
    <row r="25" spans="1:79" ht="15">
      <c r="A25" s="4"/>
      <c r="B25" s="4"/>
      <c r="C25" s="6"/>
      <c r="F25" s="6"/>
      <c r="J25" s="6"/>
      <c r="K25" s="6"/>
      <c r="M25" s="6"/>
      <c r="O25" s="6"/>
      <c r="P25" s="6"/>
      <c r="S25" s="6"/>
      <c r="AC25" s="48">
        <f>SUM(AC6:AC23)</f>
        <v>380713.59731999889</v>
      </c>
      <c r="AD25" s="48">
        <f>SUM(AD6:AD23)</f>
        <v>381623.97864037426</v>
      </c>
      <c r="AE25" s="48">
        <f>SUM(AE6:AE23)</f>
        <v>386386.54153721093</v>
      </c>
      <c r="AF25" s="48">
        <f>SUM(AF6:AF23)</f>
        <v>378822.5111128079</v>
      </c>
    </row>
    <row r="26" spans="1:79" ht="18.75" customHeight="1">
      <c r="A26" s="4"/>
      <c r="B26" s="4"/>
      <c r="E26" s="6" t="s">
        <v>169</v>
      </c>
      <c r="F26" s="108" t="s">
        <v>317</v>
      </c>
      <c r="G26" s="136">
        <f>H24-E24</f>
        <v>36335.47291308688</v>
      </c>
      <c r="J26" s="6"/>
      <c r="M26" s="6"/>
      <c r="N26" s="6"/>
      <c r="O26" s="6"/>
      <c r="P26" s="6"/>
      <c r="R26" t="s">
        <v>178</v>
      </c>
      <c r="S26" s="11">
        <f>MAX(S6:S23)</f>
        <v>7743.2359300042081</v>
      </c>
      <c r="T26" s="11">
        <f>MAX(T6:T23)</f>
        <v>4907.4888308794616</v>
      </c>
      <c r="U26" s="11">
        <f>MAX(U6:U23)</f>
        <v>-355.86039090095062</v>
      </c>
      <c r="V26" s="11">
        <f>MAX(V6:V23)</f>
        <v>3501.9358989986213</v>
      </c>
      <c r="AE26" s="67"/>
      <c r="AF26" s="67"/>
      <c r="BC26" s="11"/>
    </row>
    <row r="27" spans="1:79" ht="15">
      <c r="A27" s="4"/>
      <c r="B27" s="4"/>
      <c r="C27" s="6"/>
      <c r="F27" s="6"/>
      <c r="J27" s="6"/>
      <c r="K27" s="6"/>
      <c r="L27" s="11"/>
      <c r="M27" s="6"/>
      <c r="N27" s="11"/>
      <c r="O27" s="6"/>
      <c r="P27" s="6"/>
      <c r="R27" t="s">
        <v>179</v>
      </c>
      <c r="S27" t="str">
        <f>INDEX($B$6:$B$23,MATCH(S26,S6:S23,0),1)</f>
        <v>Ma</v>
      </c>
      <c r="T27" t="str">
        <f>INDEX($B$6:$B$23,MATCH(T26,T6:T23,0),1)</f>
        <v>Ma</v>
      </c>
      <c r="U27" t="str">
        <f>INDEX($B$6:$B$23,MATCH(U26,U6:U23,0),1)</f>
        <v>CyMel</v>
      </c>
      <c r="V27" t="str">
        <f>INDEX($B$6:$B$23,MATCH(V26,V6:V23,0),1)</f>
        <v>Ma</v>
      </c>
      <c r="AH27" s="138">
        <f>SUM(AJ6:BA23)</f>
        <v>378822.51111280796</v>
      </c>
      <c r="AJ27" s="138">
        <f>$AH$27-AC25</f>
        <v>-1891.086207190936</v>
      </c>
      <c r="AK27" s="138">
        <f>$AH$27-AD25</f>
        <v>-2801.467527566303</v>
      </c>
      <c r="AL27" s="138">
        <f>$AH$27-AE25</f>
        <v>-7564.0304244029685</v>
      </c>
      <c r="AM27" s="138">
        <f>$AH$27-AF25</f>
        <v>0</v>
      </c>
      <c r="AN27" s="138">
        <f>AM27/SUMPRODUCT(AI6:AI23,K6:K23)</f>
        <v>0</v>
      </c>
    </row>
    <row r="28" spans="1:79" ht="15.75" customHeight="1">
      <c r="B28" t="s">
        <v>51</v>
      </c>
      <c r="J28" s="11"/>
      <c r="L28" s="11"/>
      <c r="M28" s="6"/>
      <c r="AG28" s="14"/>
    </row>
    <row r="29" spans="1:79" ht="15.75" customHeight="1">
      <c r="B29" s="43" t="s">
        <v>84</v>
      </c>
      <c r="J29" s="11"/>
      <c r="L29" s="11"/>
      <c r="M29" s="6"/>
    </row>
    <row r="31" spans="1:79" ht="17.25" customHeight="1" thickBot="1">
      <c r="A31" t="s">
        <v>210</v>
      </c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</row>
    <row r="32" spans="1:79" ht="49.5" thickBot="1">
      <c r="A32" s="210" t="s">
        <v>259</v>
      </c>
      <c r="B32" s="23" t="s">
        <v>0</v>
      </c>
      <c r="C32" s="23" t="s">
        <v>1</v>
      </c>
      <c r="D32" s="23" t="s">
        <v>2</v>
      </c>
      <c r="E32" s="23" t="s">
        <v>3</v>
      </c>
      <c r="F32" s="23" t="s">
        <v>4</v>
      </c>
      <c r="G32" s="23" t="s">
        <v>5</v>
      </c>
      <c r="H32" s="23" t="s">
        <v>6</v>
      </c>
      <c r="I32" s="23" t="s">
        <v>7</v>
      </c>
      <c r="J32" s="23" t="s">
        <v>8</v>
      </c>
      <c r="K32" s="23" t="s">
        <v>9</v>
      </c>
      <c r="L32" s="23" t="s">
        <v>10</v>
      </c>
      <c r="M32" s="23" t="s">
        <v>11</v>
      </c>
      <c r="N32" s="23" t="s">
        <v>12</v>
      </c>
      <c r="O32" s="23" t="s">
        <v>13</v>
      </c>
      <c r="P32" s="23" t="s">
        <v>14</v>
      </c>
      <c r="Q32" s="23" t="s">
        <v>15</v>
      </c>
      <c r="R32" s="23" t="s">
        <v>16</v>
      </c>
      <c r="S32" s="23" t="s">
        <v>17</v>
      </c>
      <c r="T32" s="17" t="s">
        <v>207</v>
      </c>
      <c r="U32" s="17" t="s">
        <v>172</v>
      </c>
      <c r="V32" s="17" t="s">
        <v>189</v>
      </c>
      <c r="W32" s="17" t="s">
        <v>220</v>
      </c>
      <c r="X32" s="93" t="s">
        <v>249</v>
      </c>
      <c r="Y32" s="17" t="s">
        <v>191</v>
      </c>
      <c r="AA32" s="95" t="s">
        <v>163</v>
      </c>
      <c r="AB32" s="94" t="s">
        <v>162</v>
      </c>
      <c r="AF32" s="17" t="s">
        <v>208</v>
      </c>
      <c r="AG32" s="17" t="s">
        <v>207</v>
      </c>
      <c r="AH32" s="17" t="s">
        <v>211</v>
      </c>
      <c r="AI32" s="163" t="s">
        <v>212</v>
      </c>
      <c r="AJ32" s="163" t="s">
        <v>213</v>
      </c>
    </row>
    <row r="33" spans="1:42" ht="13.5" thickBot="1">
      <c r="A33" s="22" t="s">
        <v>0</v>
      </c>
      <c r="B33" s="123">
        <v>39603.45230147602</v>
      </c>
      <c r="C33" s="123">
        <v>849.45023303608582</v>
      </c>
      <c r="D33" s="123">
        <v>1255.613988245336</v>
      </c>
      <c r="E33" s="123">
        <v>1053.9753674626184</v>
      </c>
      <c r="F33" s="123">
        <v>3503.9009312895432</v>
      </c>
      <c r="G33" s="123">
        <v>103.32035058731604</v>
      </c>
      <c r="H33" s="123">
        <v>1944.8532157822824</v>
      </c>
      <c r="I33" s="123">
        <v>3713.5755804070218</v>
      </c>
      <c r="J33" s="123">
        <v>4693.4751550299761</v>
      </c>
      <c r="K33" s="123">
        <v>4736.9419408556705</v>
      </c>
      <c r="L33" s="123">
        <v>3956.853867798417</v>
      </c>
      <c r="M33" s="123">
        <v>594.39604276972113</v>
      </c>
      <c r="N33" s="123">
        <v>4844.4451724682986</v>
      </c>
      <c r="O33" s="123">
        <v>3660.2645720753744</v>
      </c>
      <c r="P33" s="123">
        <v>493.54564828193827</v>
      </c>
      <c r="Q33" s="123">
        <v>919.06780973513389</v>
      </c>
      <c r="R33" s="123">
        <v>19.851315773284636</v>
      </c>
      <c r="S33" s="123">
        <v>1845.585414941685</v>
      </c>
      <c r="T33" s="129">
        <f t="shared" ref="T33:T50" si="44">SUM(B33:S33)-INDEX(IntTrad,Z33,Z33)</f>
        <v>38189.116606539712</v>
      </c>
      <c r="U33" s="123">
        <f>'X-M-GDP-Pop'!H57</f>
        <v>26649.647241649993</v>
      </c>
      <c r="V33" s="130">
        <f>SUM(B33:S33,U33)</f>
        <v>104442.21614966572</v>
      </c>
      <c r="W33" s="109">
        <f t="shared" ref="W33:W50" si="45">D6</f>
        <v>37893.43136585896</v>
      </c>
      <c r="X33" s="162">
        <f>W33/V33</f>
        <v>0.36281718985699868</v>
      </c>
      <c r="Y33" s="129">
        <f>'X-M-GDP-Pop'!I57</f>
        <v>30957.911527389992</v>
      </c>
      <c r="Z33" s="45">
        <v>1</v>
      </c>
      <c r="AA33" s="88">
        <f t="array" ref="AA33:AA50">TRANSPOSE(B53:S53)</f>
        <v>103295.61492871311</v>
      </c>
      <c r="AB33" s="132">
        <f t="array" ref="AB33:AB50">TRANSPOSE(B55:S55)</f>
        <v>0.15301037098722742</v>
      </c>
      <c r="AF33" s="12">
        <f t="array" ref="AF33:AF50">TRANSPOSE(B51:S51)</f>
        <v>32734.251099847097</v>
      </c>
      <c r="AG33" s="12">
        <f t="shared" ref="AG33:AG50" si="46">T33</f>
        <v>38189.116606539712</v>
      </c>
      <c r="AH33" s="12">
        <f t="shared" ref="AH33:AH50" si="47">AF33-AG33</f>
        <v>-5454.8655066926149</v>
      </c>
      <c r="AI33" s="12">
        <f t="shared" ref="AI33:AI50" si="48">Y33-U33</f>
        <v>4308.2642857399987</v>
      </c>
      <c r="AJ33" s="12">
        <f>AH33+AI33</f>
        <v>-1146.6012209526161</v>
      </c>
      <c r="AP33" s="12"/>
    </row>
    <row r="34" spans="1:42" ht="13.5" thickBot="1">
      <c r="A34" s="15" t="s">
        <v>1</v>
      </c>
      <c r="B34" s="123">
        <v>1028.2113117484396</v>
      </c>
      <c r="C34" s="123">
        <v>10923.575473604105</v>
      </c>
      <c r="D34" s="123">
        <v>193.43648639238432</v>
      </c>
      <c r="E34" s="123">
        <v>33.251899256196708</v>
      </c>
      <c r="F34" s="123">
        <v>150.06678436558482</v>
      </c>
      <c r="G34" s="123">
        <v>105.19849510404381</v>
      </c>
      <c r="H34" s="123">
        <v>1080.2815846517678</v>
      </c>
      <c r="I34" s="123">
        <v>740.26096771058405</v>
      </c>
      <c r="J34" s="123">
        <v>5245.1464339964468</v>
      </c>
      <c r="K34" s="123">
        <v>2040.5695746954482</v>
      </c>
      <c r="L34" s="123">
        <v>119.40602996294612</v>
      </c>
      <c r="M34" s="123">
        <v>193.20744787195119</v>
      </c>
      <c r="N34" s="123">
        <v>1209.6122499528699</v>
      </c>
      <c r="O34" s="123">
        <v>120.179000783508</v>
      </c>
      <c r="P34" s="123">
        <v>1242.9717103495216</v>
      </c>
      <c r="Q34" s="123">
        <v>1566.7367839672193</v>
      </c>
      <c r="R34" s="123">
        <v>218.43955405327074</v>
      </c>
      <c r="S34" s="123">
        <v>28.360522217813319</v>
      </c>
      <c r="T34" s="129">
        <f t="shared" si="44"/>
        <v>15315.336837079991</v>
      </c>
      <c r="U34" s="123">
        <f>'X-M-GDP-Pop'!H58</f>
        <v>9382.3502358799942</v>
      </c>
      <c r="V34" s="130">
        <f t="shared" ref="V34:V50" si="49">SUM(B34:S34,U34)</f>
        <v>35621.262546564089</v>
      </c>
      <c r="W34" s="109">
        <f t="shared" si="45"/>
        <v>8568.5355326063291</v>
      </c>
      <c r="X34" s="162">
        <f t="shared" ref="X34:X50" si="50">W34/V34</f>
        <v>0.24054553151802369</v>
      </c>
      <c r="Y34" s="129">
        <f>'X-M-GDP-Pop'!I58</f>
        <v>8552.928580470003</v>
      </c>
      <c r="Z34" s="45">
        <v>2</v>
      </c>
      <c r="AA34" s="88">
        <v>45800.394094881478</v>
      </c>
      <c r="AB34" s="132">
        <v>6.0591656030789129E-2</v>
      </c>
      <c r="AF34" s="12">
        <v>26323.890040807368</v>
      </c>
      <c r="AG34" s="12">
        <f t="shared" si="46"/>
        <v>15315.336837079991</v>
      </c>
      <c r="AH34" s="12">
        <f t="shared" si="47"/>
        <v>11008.553203727377</v>
      </c>
      <c r="AI34" s="12">
        <f t="shared" si="48"/>
        <v>-829.42165540999122</v>
      </c>
      <c r="AJ34" s="12">
        <f t="shared" ref="AJ34:AJ50" si="51">AH34+AI34</f>
        <v>10179.131548317386</v>
      </c>
      <c r="AP34" s="12"/>
    </row>
    <row r="35" spans="1:42" ht="13.5" thickBot="1">
      <c r="A35" s="15" t="s">
        <v>2</v>
      </c>
      <c r="B35" s="123">
        <v>207.80186743995844</v>
      </c>
      <c r="C35" s="123">
        <v>243.80367515316101</v>
      </c>
      <c r="D35" s="123">
        <v>6884.5929844697857</v>
      </c>
      <c r="E35" s="123">
        <v>70.471111664524003</v>
      </c>
      <c r="F35" s="123">
        <v>54.237260874692268</v>
      </c>
      <c r="G35" s="123">
        <v>778.77449652062455</v>
      </c>
      <c r="H35" s="123">
        <v>2011.4528082651652</v>
      </c>
      <c r="I35" s="123">
        <v>139.09424404975357</v>
      </c>
      <c r="J35" s="123">
        <v>374.59066967934115</v>
      </c>
      <c r="K35" s="123">
        <v>646.06384610494172</v>
      </c>
      <c r="L35" s="123">
        <v>38.097662531202111</v>
      </c>
      <c r="M35" s="123">
        <v>1269.2239977494651</v>
      </c>
      <c r="N35" s="123">
        <v>439.00682107705904</v>
      </c>
      <c r="O35" s="123">
        <v>180.2966130490791</v>
      </c>
      <c r="P35" s="123">
        <v>106.20522694718434</v>
      </c>
      <c r="Q35" s="123">
        <v>497.52080763696949</v>
      </c>
      <c r="R35" s="123">
        <v>274.94094767110136</v>
      </c>
      <c r="S35" s="123">
        <v>1.9379595762068837</v>
      </c>
      <c r="T35" s="129">
        <f t="shared" si="44"/>
        <v>7333.5200159904252</v>
      </c>
      <c r="U35" s="123">
        <f>'X-M-GDP-Pop'!H59</f>
        <v>3838.3578468899973</v>
      </c>
      <c r="V35" s="130">
        <f t="shared" si="49"/>
        <v>18056.470847350207</v>
      </c>
      <c r="W35" s="109">
        <f t="shared" si="45"/>
        <v>6480.2225509966174</v>
      </c>
      <c r="X35" s="162">
        <f t="shared" si="50"/>
        <v>0.35888644053317831</v>
      </c>
      <c r="Y35" s="129">
        <f>'X-M-GDP-Pop'!I59</f>
        <v>3342.0439431900018</v>
      </c>
      <c r="Z35" s="45">
        <v>3</v>
      </c>
      <c r="AA35" s="88">
        <v>20570.628739521733</v>
      </c>
      <c r="AB35" s="132">
        <v>0.10550794564040056</v>
      </c>
      <c r="AF35" s="12">
        <v>10343.991811861946</v>
      </c>
      <c r="AG35" s="12">
        <f t="shared" si="46"/>
        <v>7333.5200159904252</v>
      </c>
      <c r="AH35" s="12">
        <f t="shared" si="47"/>
        <v>3010.471795871521</v>
      </c>
      <c r="AI35" s="12">
        <f t="shared" si="48"/>
        <v>-496.31390369999554</v>
      </c>
      <c r="AJ35" s="12">
        <f t="shared" si="51"/>
        <v>2514.1578921715254</v>
      </c>
      <c r="AP35" s="12"/>
    </row>
    <row r="36" spans="1:42" ht="13.5" thickBot="1">
      <c r="A36" s="15" t="s">
        <v>3</v>
      </c>
      <c r="B36" s="123">
        <v>109.56105404159435</v>
      </c>
      <c r="C36" s="123">
        <v>57.363239586344044</v>
      </c>
      <c r="D36" s="123">
        <v>73.681947824147571</v>
      </c>
      <c r="E36" s="123">
        <v>11937.491299928315</v>
      </c>
      <c r="F36" s="123">
        <v>234.96074166449594</v>
      </c>
      <c r="G36" s="123">
        <v>1.2887821929873262</v>
      </c>
      <c r="H36" s="123">
        <v>0</v>
      </c>
      <c r="I36" s="123">
        <v>78.724940908664692</v>
      </c>
      <c r="J36" s="123">
        <v>898.9331010626579</v>
      </c>
      <c r="K36" s="123">
        <v>290.29630624468842</v>
      </c>
      <c r="L36" s="123">
        <v>0</v>
      </c>
      <c r="M36" s="123">
        <v>117.92771990021539</v>
      </c>
      <c r="N36" s="123">
        <v>34.235802796089082</v>
      </c>
      <c r="O36" s="123">
        <v>89.558828070111204</v>
      </c>
      <c r="P36" s="123">
        <v>0</v>
      </c>
      <c r="Q36" s="123">
        <v>13.133327436258675</v>
      </c>
      <c r="R36" s="123">
        <v>0</v>
      </c>
      <c r="S36" s="123">
        <v>11.84945577688482</v>
      </c>
      <c r="T36" s="129">
        <f t="shared" si="44"/>
        <v>2011.5152475051382</v>
      </c>
      <c r="U36" s="123">
        <f>'X-M-GDP-Pop'!H60</f>
        <v>924.03363975000036</v>
      </c>
      <c r="V36" s="130">
        <f t="shared" si="49"/>
        <v>14873.040187183453</v>
      </c>
      <c r="W36" s="109">
        <f t="shared" si="45"/>
        <v>7165.8452911065069</v>
      </c>
      <c r="X36" s="162">
        <f t="shared" si="50"/>
        <v>0.48180097686292356</v>
      </c>
      <c r="Y36" s="129">
        <f>'X-M-GDP-Pop'!I60</f>
        <v>1455.0417384900004</v>
      </c>
      <c r="Z36" s="45">
        <v>4</v>
      </c>
      <c r="AA36" s="88">
        <v>22843.687233483928</v>
      </c>
      <c r="AB36" s="132">
        <v>0.10657556850361713</v>
      </c>
      <c r="AF36" s="12">
        <v>9451.1541950656137</v>
      </c>
      <c r="AG36" s="12">
        <f t="shared" si="46"/>
        <v>2011.5152475051382</v>
      </c>
      <c r="AH36" s="12">
        <f t="shared" si="47"/>
        <v>7439.6389475604756</v>
      </c>
      <c r="AI36" s="12">
        <f t="shared" si="48"/>
        <v>531.00809874000004</v>
      </c>
      <c r="AJ36" s="12">
        <f t="shared" si="51"/>
        <v>7970.6470463004753</v>
      </c>
      <c r="AP36" s="12"/>
    </row>
    <row r="37" spans="1:42" ht="13.5" thickBot="1">
      <c r="A37" s="15" t="s">
        <v>4</v>
      </c>
      <c r="B37" s="123">
        <v>2613.5789368354472</v>
      </c>
      <c r="C37" s="123">
        <v>26.25160967512997</v>
      </c>
      <c r="D37" s="123">
        <v>79.353959956447568</v>
      </c>
      <c r="E37" s="123">
        <v>65.250204016872914</v>
      </c>
      <c r="F37" s="123">
        <v>14239.350201252764</v>
      </c>
      <c r="G37" s="123">
        <v>58.325216752010455</v>
      </c>
      <c r="H37" s="123">
        <v>20.331472735988029</v>
      </c>
      <c r="I37" s="123">
        <v>46.064760681940754</v>
      </c>
      <c r="J37" s="123">
        <v>942.97121244932259</v>
      </c>
      <c r="K37" s="123">
        <v>265.57129161644303</v>
      </c>
      <c r="L37" s="123">
        <v>3.0116249188363247</v>
      </c>
      <c r="M37" s="123">
        <v>268.39698632016706</v>
      </c>
      <c r="N37" s="123">
        <v>556.69378367182856</v>
      </c>
      <c r="O37" s="123">
        <v>691.84951025898249</v>
      </c>
      <c r="P37" s="123">
        <v>17.442962184682909</v>
      </c>
      <c r="Q37" s="123">
        <v>1888.3026177996971</v>
      </c>
      <c r="R37" s="123">
        <v>7.1336124011882891</v>
      </c>
      <c r="S37" s="123">
        <v>7.9338837409333944</v>
      </c>
      <c r="T37" s="129">
        <f t="shared" si="44"/>
        <v>7558.4636460159199</v>
      </c>
      <c r="U37" s="123">
        <f>'X-M-GDP-Pop'!H61</f>
        <v>2392.5442994500004</v>
      </c>
      <c r="V37" s="130">
        <f t="shared" si="49"/>
        <v>24190.358146718685</v>
      </c>
      <c r="W37" s="109">
        <f t="shared" si="45"/>
        <v>8594.4334609107809</v>
      </c>
      <c r="X37" s="162">
        <f t="shared" si="50"/>
        <v>0.3552834318857151</v>
      </c>
      <c r="Y37" s="129">
        <f>'X-M-GDP-Pop'!I61</f>
        <v>3555.991682909998</v>
      </c>
      <c r="Z37" s="45">
        <v>5</v>
      </c>
      <c r="AA37" s="88">
        <v>31969.158028303136</v>
      </c>
      <c r="AB37" s="132">
        <v>0.11409982305044454</v>
      </c>
      <c r="AF37" s="12">
        <v>14173.816144140375</v>
      </c>
      <c r="AG37" s="12">
        <f t="shared" si="46"/>
        <v>7558.4636460159199</v>
      </c>
      <c r="AH37" s="12">
        <f t="shared" si="47"/>
        <v>6615.3524981244555</v>
      </c>
      <c r="AI37" s="12">
        <f t="shared" si="48"/>
        <v>1163.4473834599976</v>
      </c>
      <c r="AJ37" s="12">
        <f t="shared" si="51"/>
        <v>7778.799881584453</v>
      </c>
      <c r="AP37" s="12"/>
    </row>
    <row r="38" spans="1:42" ht="13.5" thickBot="1">
      <c r="A38" s="15" t="s">
        <v>5</v>
      </c>
      <c r="B38" s="123">
        <v>73.041025331501388</v>
      </c>
      <c r="C38" s="123">
        <v>141.21697510058425</v>
      </c>
      <c r="D38" s="123">
        <v>254.38687767171874</v>
      </c>
      <c r="E38" s="123">
        <v>9.2823253501360359</v>
      </c>
      <c r="F38" s="123">
        <v>34.83607572046941</v>
      </c>
      <c r="G38" s="123">
        <v>3551.494874985382</v>
      </c>
      <c r="H38" s="123">
        <v>982.68524176067478</v>
      </c>
      <c r="I38" s="123">
        <v>74.962799681992379</v>
      </c>
      <c r="J38" s="123">
        <v>359.39414455327147</v>
      </c>
      <c r="K38" s="123">
        <v>526.7381736088854</v>
      </c>
      <c r="L38" s="123">
        <v>17.742742830755489</v>
      </c>
      <c r="M38" s="123">
        <v>269.58470964450657</v>
      </c>
      <c r="N38" s="123">
        <v>348.5088087476218</v>
      </c>
      <c r="O38" s="123">
        <v>18.613205096645679</v>
      </c>
      <c r="P38" s="123">
        <v>90.474461011612107</v>
      </c>
      <c r="Q38" s="123">
        <v>1323.3002208468235</v>
      </c>
      <c r="R38" s="123">
        <v>27.073611740668056</v>
      </c>
      <c r="S38" s="123">
        <v>28.117007594546667</v>
      </c>
      <c r="T38" s="129">
        <f t="shared" si="44"/>
        <v>4579.9584062924141</v>
      </c>
      <c r="U38" s="123">
        <f>'X-M-GDP-Pop'!H62</f>
        <v>2546.4563098200006</v>
      </c>
      <c r="V38" s="130">
        <f t="shared" si="49"/>
        <v>10677.909591097796</v>
      </c>
      <c r="W38" s="109">
        <f t="shared" si="45"/>
        <v>3603.4502968874485</v>
      </c>
      <c r="X38" s="162">
        <f t="shared" si="50"/>
        <v>0.33746776615262369</v>
      </c>
      <c r="Y38" s="129">
        <f>'X-M-GDP-Pop'!I62</f>
        <v>1861.3086378199987</v>
      </c>
      <c r="Z38" s="45">
        <v>6</v>
      </c>
      <c r="AA38" s="88">
        <v>12545.356949406625</v>
      </c>
      <c r="AB38" s="132">
        <v>9.7334517310916316E-2</v>
      </c>
      <c r="AF38" s="12">
        <v>7132.5534366012444</v>
      </c>
      <c r="AG38" s="12">
        <f t="shared" si="46"/>
        <v>4579.9584062924141</v>
      </c>
      <c r="AH38" s="12">
        <f t="shared" si="47"/>
        <v>2552.5950303088302</v>
      </c>
      <c r="AI38" s="12">
        <f t="shared" si="48"/>
        <v>-685.14767200000188</v>
      </c>
      <c r="AJ38" s="12">
        <f t="shared" si="51"/>
        <v>1867.4473583088284</v>
      </c>
      <c r="AP38" s="12"/>
    </row>
    <row r="39" spans="1:42" ht="13.5" thickBot="1">
      <c r="A39" s="15" t="s">
        <v>6</v>
      </c>
      <c r="B39" s="123">
        <v>1068.6335071804285</v>
      </c>
      <c r="C39" s="123">
        <v>906.26982027567374</v>
      </c>
      <c r="D39" s="123">
        <v>755.94054126646381</v>
      </c>
      <c r="E39" s="123">
        <v>28.822063240971531</v>
      </c>
      <c r="F39" s="123">
        <v>483.96786648240339</v>
      </c>
      <c r="G39" s="123">
        <v>1701.4708463491816</v>
      </c>
      <c r="H39" s="123">
        <v>21022.017923606385</v>
      </c>
      <c r="I39" s="123">
        <v>1440.8243320273878</v>
      </c>
      <c r="J39" s="123">
        <v>1285.0407578367103</v>
      </c>
      <c r="K39" s="123">
        <v>1442.8409787201424</v>
      </c>
      <c r="L39" s="123">
        <v>590.60787954681223</v>
      </c>
      <c r="M39" s="123">
        <v>2489.2931683141774</v>
      </c>
      <c r="N39" s="123">
        <v>4587.5079466176812</v>
      </c>
      <c r="O39" s="123">
        <v>456.88799907007052</v>
      </c>
      <c r="P39" s="123">
        <v>632.47355133595477</v>
      </c>
      <c r="Q39" s="123">
        <v>3546.7255953818581</v>
      </c>
      <c r="R39" s="123">
        <v>436.04523957082193</v>
      </c>
      <c r="S39" s="123">
        <v>67.373361819439367</v>
      </c>
      <c r="T39" s="129">
        <f t="shared" si="44"/>
        <v>21920.725455036183</v>
      </c>
      <c r="U39" s="123">
        <f>'X-M-GDP-Pop'!H63</f>
        <v>12751.882381039997</v>
      </c>
      <c r="V39" s="130">
        <f t="shared" si="49"/>
        <v>55694.625759682567</v>
      </c>
      <c r="W39" s="109">
        <f t="shared" si="45"/>
        <v>14223.332221542931</v>
      </c>
      <c r="X39" s="162">
        <f t="shared" si="50"/>
        <v>0.25538069477143743</v>
      </c>
      <c r="Y39" s="129">
        <f>'X-M-GDP-Pop'!I63</f>
        <v>12243.969379199996</v>
      </c>
      <c r="Z39" s="45">
        <v>7</v>
      </c>
      <c r="AA39" s="88">
        <v>59745.341134578048</v>
      </c>
      <c r="AB39" s="132">
        <v>8.2335531153115468E-2</v>
      </c>
      <c r="AF39" s="12">
        <v>26479.353831771667</v>
      </c>
      <c r="AG39" s="12">
        <f t="shared" si="46"/>
        <v>21920.725455036183</v>
      </c>
      <c r="AH39" s="12">
        <f t="shared" si="47"/>
        <v>4558.6283767354835</v>
      </c>
      <c r="AI39" s="12">
        <f t="shared" si="48"/>
        <v>-507.91300184000102</v>
      </c>
      <c r="AJ39" s="12">
        <f t="shared" si="51"/>
        <v>4050.7153748954825</v>
      </c>
      <c r="AP39" s="12"/>
    </row>
    <row r="40" spans="1:42" ht="13.5" thickBot="1">
      <c r="A40" s="15" t="s">
        <v>7</v>
      </c>
      <c r="B40" s="123">
        <v>2584.6028832483162</v>
      </c>
      <c r="C40" s="123">
        <v>478.9758885648132</v>
      </c>
      <c r="D40" s="123">
        <v>133.38615329468939</v>
      </c>
      <c r="E40" s="123">
        <v>56.166223498745495</v>
      </c>
      <c r="F40" s="123">
        <v>243.98183524044478</v>
      </c>
      <c r="G40" s="123">
        <v>113.07082561708783</v>
      </c>
      <c r="H40" s="123">
        <v>1188.332865798345</v>
      </c>
      <c r="I40" s="123">
        <v>9715.275816179199</v>
      </c>
      <c r="J40" s="123">
        <v>1479.510390716458</v>
      </c>
      <c r="K40" s="123">
        <v>3210.5133832779538</v>
      </c>
      <c r="L40" s="123">
        <v>1388.9108658622649</v>
      </c>
      <c r="M40" s="123">
        <v>339.38618058759789</v>
      </c>
      <c r="N40" s="123">
        <v>6114.1915170630991</v>
      </c>
      <c r="O40" s="123">
        <v>800.40659290144686</v>
      </c>
      <c r="P40" s="123">
        <v>209.11694842735648</v>
      </c>
      <c r="Q40" s="123">
        <v>263.02628115830032</v>
      </c>
      <c r="R40" s="123">
        <v>70.759232834005402</v>
      </c>
      <c r="S40" s="123">
        <v>21.194516401399717</v>
      </c>
      <c r="T40" s="129">
        <f t="shared" si="44"/>
        <v>18695.532584492328</v>
      </c>
      <c r="U40" s="123">
        <f>'X-M-GDP-Pop'!H64</f>
        <v>5398.8697429000003</v>
      </c>
      <c r="V40" s="130">
        <f t="shared" si="49"/>
        <v>33809.678143571524</v>
      </c>
      <c r="W40" s="109">
        <f t="shared" si="45"/>
        <v>9944.4863223815264</v>
      </c>
      <c r="X40" s="162">
        <f t="shared" si="50"/>
        <v>0.29413135138857699</v>
      </c>
      <c r="Y40" s="129">
        <f>'X-M-GDP-Pop'!I64</f>
        <v>5974.2378011500032</v>
      </c>
      <c r="Z40" s="45">
        <v>8</v>
      </c>
      <c r="AA40" s="88">
        <v>40092.526392135813</v>
      </c>
      <c r="AB40" s="132">
        <v>9.5799460004418149E-2</v>
      </c>
      <c r="AF40" s="12">
        <v>24403.012774806608</v>
      </c>
      <c r="AG40" s="12">
        <f t="shared" si="46"/>
        <v>18695.532584492328</v>
      </c>
      <c r="AH40" s="12">
        <f t="shared" si="47"/>
        <v>5707.4801903142798</v>
      </c>
      <c r="AI40" s="12">
        <f t="shared" si="48"/>
        <v>575.36805825000283</v>
      </c>
      <c r="AJ40" s="12">
        <f t="shared" si="51"/>
        <v>6282.8482485642826</v>
      </c>
      <c r="AP40" s="12"/>
    </row>
    <row r="41" spans="1:42" ht="13.5" thickBot="1">
      <c r="A41" s="15" t="s">
        <v>8</v>
      </c>
      <c r="B41" s="123">
        <v>4236.8326268898254</v>
      </c>
      <c r="C41" s="123">
        <v>12988.76534444654</v>
      </c>
      <c r="D41" s="123">
        <v>685.2876084997614</v>
      </c>
      <c r="E41" s="123">
        <v>4238.5640722809085</v>
      </c>
      <c r="F41" s="123">
        <v>2591.8281877521604</v>
      </c>
      <c r="G41" s="123">
        <v>914.9020662560672</v>
      </c>
      <c r="H41" s="123">
        <v>2880.0661394954673</v>
      </c>
      <c r="I41" s="123">
        <v>3871.552313091277</v>
      </c>
      <c r="J41" s="123">
        <v>72032.890385151128</v>
      </c>
      <c r="K41" s="123">
        <v>8986.9704169613105</v>
      </c>
      <c r="L41" s="123">
        <v>91.97282043436887</v>
      </c>
      <c r="M41" s="123">
        <v>1492.7883624519991</v>
      </c>
      <c r="N41" s="123">
        <v>5661.2117985285204</v>
      </c>
      <c r="O41" s="123">
        <v>1740.4609317601435</v>
      </c>
      <c r="P41" s="123">
        <v>1435.5237369242554</v>
      </c>
      <c r="Q41" s="123">
        <v>2686.2902096112607</v>
      </c>
      <c r="R41" s="123">
        <v>908.73764241007075</v>
      </c>
      <c r="S41" s="123">
        <v>190.26730685332009</v>
      </c>
      <c r="T41" s="129">
        <f t="shared" si="44"/>
        <v>55602.021584647257</v>
      </c>
      <c r="U41" s="123">
        <f>'X-M-GDP-Pop'!H65</f>
        <v>60291.197302480068</v>
      </c>
      <c r="V41" s="130">
        <f t="shared" si="49"/>
        <v>187926.10927227844</v>
      </c>
      <c r="W41" s="109">
        <f t="shared" si="45"/>
        <v>53435.995676936102</v>
      </c>
      <c r="X41" s="162">
        <f t="shared" si="50"/>
        <v>0.28434577762430485</v>
      </c>
      <c r="Y41" s="129">
        <f>'X-M-GDP-Pop'!I65</f>
        <v>72220.52085133997</v>
      </c>
      <c r="Z41" s="45">
        <v>9</v>
      </c>
      <c r="AA41" s="88">
        <v>181335.81072303114</v>
      </c>
      <c r="AB41" s="132">
        <v>9.3419523815528635E-2</v>
      </c>
      <c r="AF41" s="12">
        <v>37082.399486540045</v>
      </c>
      <c r="AG41" s="12">
        <f t="shared" si="46"/>
        <v>55602.021584647257</v>
      </c>
      <c r="AH41" s="12">
        <f t="shared" si="47"/>
        <v>-18519.622098107211</v>
      </c>
      <c r="AI41" s="12">
        <f t="shared" si="48"/>
        <v>11929.323548859902</v>
      </c>
      <c r="AJ41" s="12">
        <f t="shared" si="51"/>
        <v>-6590.298549247309</v>
      </c>
      <c r="AP41" s="12"/>
    </row>
    <row r="42" spans="1:42" ht="13.5" thickBot="1">
      <c r="A42" s="15" t="s">
        <v>9</v>
      </c>
      <c r="B42" s="123">
        <v>2967.4793175046939</v>
      </c>
      <c r="C42" s="123">
        <v>2000.5408313674852</v>
      </c>
      <c r="D42" s="123">
        <v>158.94468433678585</v>
      </c>
      <c r="E42" s="123">
        <v>2015.0234101222702</v>
      </c>
      <c r="F42" s="123">
        <v>761.50374867349842</v>
      </c>
      <c r="G42" s="123">
        <v>266.73721483603993</v>
      </c>
      <c r="H42" s="123">
        <v>1008.2568690716519</v>
      </c>
      <c r="I42" s="123">
        <v>2760.1930005044505</v>
      </c>
      <c r="J42" s="123">
        <v>4786.4408374682553</v>
      </c>
      <c r="K42" s="123">
        <v>31324.353674488113</v>
      </c>
      <c r="L42" s="123">
        <v>216.3477543092248</v>
      </c>
      <c r="M42" s="123">
        <v>622.53313428497313</v>
      </c>
      <c r="N42" s="123">
        <v>3741.3981582598353</v>
      </c>
      <c r="O42" s="123">
        <v>2432.0638965221015</v>
      </c>
      <c r="P42" s="123">
        <v>424.50798685145327</v>
      </c>
      <c r="Q42" s="123">
        <v>483.26780837900003</v>
      </c>
      <c r="R42" s="123">
        <v>423.69762114221197</v>
      </c>
      <c r="S42" s="123">
        <v>68.215940975981908</v>
      </c>
      <c r="T42" s="129">
        <f t="shared" si="44"/>
        <v>25137.152214609916</v>
      </c>
      <c r="U42" s="123">
        <f>'X-M-GDP-Pop'!H66</f>
        <v>25001.065730780025</v>
      </c>
      <c r="V42" s="130">
        <f t="shared" si="49"/>
        <v>81462.571619878057</v>
      </c>
      <c r="W42" s="109">
        <f t="shared" si="45"/>
        <v>26241.943265397149</v>
      </c>
      <c r="X42" s="162">
        <f t="shared" si="50"/>
        <v>0.3221349724613129</v>
      </c>
      <c r="Y42" s="129">
        <f>'X-M-GDP-Pop'!I66</f>
        <v>21372.933856480009</v>
      </c>
      <c r="Z42" s="45">
        <v>10</v>
      </c>
      <c r="AA42" s="88">
        <v>95326.778577464473</v>
      </c>
      <c r="AB42" s="132">
        <v>0.10399808832509295</v>
      </c>
      <c r="AF42" s="12">
        <v>42629.491046496347</v>
      </c>
      <c r="AG42" s="12">
        <f t="shared" si="46"/>
        <v>25137.152214609916</v>
      </c>
      <c r="AH42" s="12">
        <f t="shared" si="47"/>
        <v>17492.338831886431</v>
      </c>
      <c r="AI42" s="12">
        <f t="shared" si="48"/>
        <v>-3628.1318743000156</v>
      </c>
      <c r="AJ42" s="12">
        <f t="shared" si="51"/>
        <v>13864.206957586415</v>
      </c>
      <c r="AP42" s="12"/>
    </row>
    <row r="43" spans="1:42" ht="13.5" thickBot="1">
      <c r="A43" s="15" t="s">
        <v>10</v>
      </c>
      <c r="B43" s="123">
        <v>1743.3306792628302</v>
      </c>
      <c r="C43" s="123">
        <v>41.728326780509171</v>
      </c>
      <c r="D43" s="123">
        <v>15.342577372237814</v>
      </c>
      <c r="E43" s="123">
        <v>0</v>
      </c>
      <c r="F43" s="123">
        <v>67.814671696323686</v>
      </c>
      <c r="G43" s="123">
        <v>11.919591256675403</v>
      </c>
      <c r="H43" s="123">
        <v>627.45317996135691</v>
      </c>
      <c r="I43" s="123">
        <v>550.83473154822752</v>
      </c>
      <c r="J43" s="123">
        <v>146.30248459898255</v>
      </c>
      <c r="K43" s="123">
        <v>230.51144181628587</v>
      </c>
      <c r="L43" s="123">
        <v>5282.8907421922268</v>
      </c>
      <c r="M43" s="123">
        <v>66.36144389342391</v>
      </c>
      <c r="N43" s="123">
        <v>1346.9352439370073</v>
      </c>
      <c r="O43" s="123">
        <v>28.236954139892696</v>
      </c>
      <c r="P43" s="123">
        <v>59.016851817539077</v>
      </c>
      <c r="Q43" s="123">
        <v>49.206094504791167</v>
      </c>
      <c r="R43" s="123">
        <v>38.986438451939392</v>
      </c>
      <c r="S43" s="123">
        <v>3.3243137094236439</v>
      </c>
      <c r="T43" s="129">
        <f t="shared" si="44"/>
        <v>5027.3050247474439</v>
      </c>
      <c r="U43" s="123">
        <f>'X-M-GDP-Pop'!H67</f>
        <v>1673.7426582099997</v>
      </c>
      <c r="V43" s="130">
        <f t="shared" si="49"/>
        <v>11983.93842514967</v>
      </c>
      <c r="W43" s="109">
        <f t="shared" si="45"/>
        <v>4773.6044938427467</v>
      </c>
      <c r="X43" s="162">
        <f t="shared" si="50"/>
        <v>0.39833352980392406</v>
      </c>
      <c r="Y43" s="129">
        <f>'X-M-GDP-Pop'!I67</f>
        <v>980.4455047199998</v>
      </c>
      <c r="Z43" s="45">
        <v>11</v>
      </c>
      <c r="AA43" s="88">
        <v>15184.259240115658</v>
      </c>
      <c r="AB43" s="132">
        <v>0.12470875943729598</v>
      </c>
      <c r="AF43" s="12">
        <v>8920.9229932034323</v>
      </c>
      <c r="AG43" s="12">
        <f t="shared" si="46"/>
        <v>5027.3050247474439</v>
      </c>
      <c r="AH43" s="12">
        <f t="shared" si="47"/>
        <v>3893.6179684559884</v>
      </c>
      <c r="AI43" s="12">
        <f t="shared" si="48"/>
        <v>-693.29715348999991</v>
      </c>
      <c r="AJ43" s="12">
        <f t="shared" si="51"/>
        <v>3200.3208149659886</v>
      </c>
      <c r="AP43" s="12"/>
    </row>
    <row r="44" spans="1:42" ht="13.5" thickBot="1">
      <c r="A44" s="15" t="s">
        <v>11</v>
      </c>
      <c r="B44" s="123">
        <v>2004.0309325544658</v>
      </c>
      <c r="C44" s="123">
        <v>916.57043878943932</v>
      </c>
      <c r="D44" s="123">
        <v>2674.9043383955518</v>
      </c>
      <c r="E44" s="123">
        <v>272.49636995209158</v>
      </c>
      <c r="F44" s="123">
        <v>456.49492584459125</v>
      </c>
      <c r="G44" s="123">
        <v>442.95733502229848</v>
      </c>
      <c r="H44" s="123">
        <v>3303.9562885394662</v>
      </c>
      <c r="I44" s="123">
        <v>566.04345038741712</v>
      </c>
      <c r="J44" s="123">
        <v>1840.769820673343</v>
      </c>
      <c r="K44" s="123">
        <v>1871.5137550048742</v>
      </c>
      <c r="L44" s="123">
        <v>30.145964773343636</v>
      </c>
      <c r="M44" s="123">
        <v>21626.311529355618</v>
      </c>
      <c r="N44" s="123">
        <v>1636.6105229390098</v>
      </c>
      <c r="O44" s="123">
        <v>134.20380972694218</v>
      </c>
      <c r="P44" s="123">
        <v>124.29760837941237</v>
      </c>
      <c r="Q44" s="123">
        <v>1428.005012798908</v>
      </c>
      <c r="R44" s="123">
        <v>76.804421344167793</v>
      </c>
      <c r="S44" s="123">
        <v>77.436422735613618</v>
      </c>
      <c r="T44" s="129">
        <f t="shared" si="44"/>
        <v>17857.241417860932</v>
      </c>
      <c r="U44" s="123">
        <f>'X-M-GDP-Pop'!H68</f>
        <v>17809.74580295998</v>
      </c>
      <c r="V44" s="130">
        <f t="shared" si="49"/>
        <v>57293.298750176531</v>
      </c>
      <c r="W44" s="109">
        <f t="shared" si="45"/>
        <v>14767.770033039109</v>
      </c>
      <c r="X44" s="162">
        <f t="shared" si="50"/>
        <v>0.25775737049865027</v>
      </c>
      <c r="Y44" s="129">
        <f>'X-M-GDP-Pop'!I68</f>
        <v>14413.310929759999</v>
      </c>
      <c r="Z44" s="45">
        <v>12</v>
      </c>
      <c r="AA44" s="88">
        <v>49827.153948009902</v>
      </c>
      <c r="AB44" s="132">
        <v>0.11003568108298011</v>
      </c>
      <c r="AF44" s="12">
        <v>13787.531488894288</v>
      </c>
      <c r="AG44" s="12">
        <f t="shared" si="46"/>
        <v>17857.241417860932</v>
      </c>
      <c r="AH44" s="12">
        <f t="shared" si="47"/>
        <v>-4069.7099289666439</v>
      </c>
      <c r="AI44" s="12">
        <f t="shared" si="48"/>
        <v>-3396.4348731999817</v>
      </c>
      <c r="AJ44" s="12">
        <f t="shared" si="51"/>
        <v>-7466.1448021666256</v>
      </c>
      <c r="AP44" s="12"/>
    </row>
    <row r="45" spans="1:42" ht="13.5" thickBot="1">
      <c r="A45" s="15" t="s">
        <v>12</v>
      </c>
      <c r="B45" s="123">
        <v>10622.681174998077</v>
      </c>
      <c r="C45" s="123">
        <v>4242.0760293569447</v>
      </c>
      <c r="D45" s="123">
        <v>2812.4014354380824</v>
      </c>
      <c r="E45" s="123">
        <v>1274.9780557030444</v>
      </c>
      <c r="F45" s="123">
        <v>5039.626812907245</v>
      </c>
      <c r="G45" s="123">
        <v>1346.1747943469045</v>
      </c>
      <c r="H45" s="123">
        <v>5466.4404410544057</v>
      </c>
      <c r="I45" s="123">
        <v>8587.9759144468171</v>
      </c>
      <c r="J45" s="123">
        <v>11201.51766926339</v>
      </c>
      <c r="K45" s="123">
        <v>9921.3456728799902</v>
      </c>
      <c r="L45" s="123">
        <v>2108.1625901762964</v>
      </c>
      <c r="M45" s="123">
        <v>4687.4482291238373</v>
      </c>
      <c r="N45" s="123">
        <v>30427.770948657191</v>
      </c>
      <c r="O45" s="123">
        <v>2151.187762991402</v>
      </c>
      <c r="P45" s="123">
        <v>1073.4203112823432</v>
      </c>
      <c r="Q45" s="123">
        <v>4946.0232883511708</v>
      </c>
      <c r="R45" s="123">
        <v>807.62167094018037</v>
      </c>
      <c r="S45" s="123">
        <v>241.41747973110569</v>
      </c>
      <c r="T45" s="129">
        <f t="shared" si="44"/>
        <v>76530.499332991254</v>
      </c>
      <c r="U45" s="123">
        <f>'X-M-GDP-Pop'!H69</f>
        <v>27731.362076480029</v>
      </c>
      <c r="V45" s="130">
        <f t="shared" si="49"/>
        <v>134689.63235812847</v>
      </c>
      <c r="W45" s="109">
        <f t="shared" si="45"/>
        <v>52353.533266443475</v>
      </c>
      <c r="X45" s="162">
        <f t="shared" si="50"/>
        <v>0.38869757344975009</v>
      </c>
      <c r="Y45" s="129">
        <f>'X-M-GDP-Pop'!I69</f>
        <v>50863.559905870039</v>
      </c>
      <c r="Z45" s="45">
        <v>13</v>
      </c>
      <c r="AA45" s="88">
        <v>114916.03319439068</v>
      </c>
      <c r="AB45" s="132">
        <v>0.13725989051683793</v>
      </c>
      <c r="AF45" s="12">
        <v>33624.702339863441</v>
      </c>
      <c r="AG45" s="12">
        <f t="shared" si="46"/>
        <v>76530.499332991254</v>
      </c>
      <c r="AH45" s="12">
        <f t="shared" si="47"/>
        <v>-42905.796993127813</v>
      </c>
      <c r="AI45" s="12">
        <f t="shared" si="48"/>
        <v>23132.19782939001</v>
      </c>
      <c r="AJ45" s="12">
        <f t="shared" si="51"/>
        <v>-19773.599163737803</v>
      </c>
      <c r="AP45" s="12"/>
    </row>
    <row r="46" spans="1:42" ht="13.5" thickBot="1">
      <c r="A46" s="15" t="s">
        <v>13</v>
      </c>
      <c r="B46" s="123">
        <v>2294.4123373199286</v>
      </c>
      <c r="C46" s="123">
        <v>177.62863895486919</v>
      </c>
      <c r="D46" s="123">
        <v>152.07472786284941</v>
      </c>
      <c r="E46" s="123">
        <v>245.39794611799783</v>
      </c>
      <c r="F46" s="123">
        <v>158.94646792895355</v>
      </c>
      <c r="G46" s="123">
        <v>37.673847856246027</v>
      </c>
      <c r="H46" s="123">
        <v>144.97393005923087</v>
      </c>
      <c r="I46" s="123">
        <v>994.50320392535411</v>
      </c>
      <c r="J46" s="123">
        <v>706.59574421036518</v>
      </c>
      <c r="K46" s="123">
        <v>5944.3269030471602</v>
      </c>
      <c r="L46" s="123">
        <v>141.72890987487904</v>
      </c>
      <c r="M46" s="123">
        <v>98.536853465729862</v>
      </c>
      <c r="N46" s="123">
        <v>870.39649431457497</v>
      </c>
      <c r="O46" s="123">
        <v>7007.9204746934565</v>
      </c>
      <c r="P46" s="123">
        <v>65.675188412992966</v>
      </c>
      <c r="Q46" s="123">
        <v>170.50228198036081</v>
      </c>
      <c r="R46" s="123">
        <v>29.731902466617552</v>
      </c>
      <c r="S46" s="123">
        <v>40.209077926178381</v>
      </c>
      <c r="T46" s="129">
        <f t="shared" si="44"/>
        <v>12273.314455724289</v>
      </c>
      <c r="U46" s="123">
        <f>'X-M-GDP-Pop'!H70</f>
        <v>10440.709342739994</v>
      </c>
      <c r="V46" s="130">
        <f t="shared" si="49"/>
        <v>29721.944273157736</v>
      </c>
      <c r="W46" s="109">
        <f t="shared" si="45"/>
        <v>7000.8407964906137</v>
      </c>
      <c r="X46" s="162">
        <f t="shared" si="50"/>
        <v>0.23554450987962997</v>
      </c>
      <c r="Y46" s="129">
        <f>'X-M-GDP-Pop'!I70</f>
        <v>11959.830338239999</v>
      </c>
      <c r="Z46" s="45">
        <v>14</v>
      </c>
      <c r="AA46" s="88">
        <v>31975.591382881859</v>
      </c>
      <c r="AB46" s="132">
        <v>8.6775531907299572E-2</v>
      </c>
      <c r="AF46" s="12">
        <v>13007.840569948403</v>
      </c>
      <c r="AG46" s="12">
        <f t="shared" si="46"/>
        <v>12273.314455724289</v>
      </c>
      <c r="AH46" s="12">
        <f t="shared" si="47"/>
        <v>734.52611422411428</v>
      </c>
      <c r="AI46" s="12">
        <f t="shared" si="48"/>
        <v>1519.1209955000049</v>
      </c>
      <c r="AJ46" s="12">
        <f t="shared" si="51"/>
        <v>2253.6471097241192</v>
      </c>
      <c r="AP46" s="12"/>
    </row>
    <row r="47" spans="1:42" ht="13.5" thickBot="1">
      <c r="A47" s="15" t="s">
        <v>14</v>
      </c>
      <c r="B47" s="123">
        <v>258.93384575924659</v>
      </c>
      <c r="C47" s="123">
        <v>1741.011454828347</v>
      </c>
      <c r="D47" s="123">
        <v>107.02723138890536</v>
      </c>
      <c r="E47" s="123">
        <v>4.5315314395806876</v>
      </c>
      <c r="F47" s="123">
        <v>108.2747392146436</v>
      </c>
      <c r="G47" s="123">
        <v>212.11995044229181</v>
      </c>
      <c r="H47" s="123">
        <v>690.43854848427691</v>
      </c>
      <c r="I47" s="123">
        <v>236.48632036068909</v>
      </c>
      <c r="J47" s="123">
        <v>1143.8978987599814</v>
      </c>
      <c r="K47" s="123">
        <v>695.28873218950093</v>
      </c>
      <c r="L47" s="123">
        <v>44.707708200264968</v>
      </c>
      <c r="M47" s="123">
        <v>106.67076666774911</v>
      </c>
      <c r="N47" s="123">
        <v>526.75991622507524</v>
      </c>
      <c r="O47" s="123">
        <v>122.08902564981869</v>
      </c>
      <c r="P47" s="123">
        <v>4489.518788536956</v>
      </c>
      <c r="Q47" s="123">
        <v>1707.4213985330189</v>
      </c>
      <c r="R47" s="123">
        <v>491.49067246946356</v>
      </c>
      <c r="S47" s="123">
        <v>3.0870362451597804</v>
      </c>
      <c r="T47" s="129">
        <f t="shared" si="44"/>
        <v>8200.2367768580134</v>
      </c>
      <c r="U47" s="123">
        <f>'X-M-GDP-Pop'!H71</f>
        <v>8141.0921602499975</v>
      </c>
      <c r="V47" s="130">
        <f t="shared" si="49"/>
        <v>20830.847725644966</v>
      </c>
      <c r="W47" s="109">
        <f t="shared" si="45"/>
        <v>4303.1656552331651</v>
      </c>
      <c r="X47" s="162">
        <f t="shared" si="50"/>
        <v>0.2065765979334348</v>
      </c>
      <c r="Y47" s="129">
        <f>'X-M-GDP-Pop'!I71</f>
        <v>4162.7128471899996</v>
      </c>
      <c r="Z47" s="45">
        <v>15</v>
      </c>
      <c r="AA47" s="88">
        <v>17724.641029994</v>
      </c>
      <c r="AB47" s="132">
        <v>8.0593508736557226E-2</v>
      </c>
      <c r="AF47" s="12">
        <v>9072.4093942670443</v>
      </c>
      <c r="AG47" s="12">
        <f t="shared" si="46"/>
        <v>8200.2367768580134</v>
      </c>
      <c r="AH47" s="12">
        <f t="shared" si="47"/>
        <v>872.17261740903086</v>
      </c>
      <c r="AI47" s="12">
        <f t="shared" si="48"/>
        <v>-3978.3793130599979</v>
      </c>
      <c r="AJ47" s="12">
        <f t="shared" si="51"/>
        <v>-3106.206695650967</v>
      </c>
      <c r="AP47" s="12"/>
    </row>
    <row r="48" spans="1:42" ht="13.5" thickBot="1">
      <c r="A48" s="15" t="s">
        <v>15</v>
      </c>
      <c r="B48" s="123">
        <v>662.98823703217772</v>
      </c>
      <c r="C48" s="123">
        <v>1245.3390260906417</v>
      </c>
      <c r="D48" s="123">
        <v>941.78477917768009</v>
      </c>
      <c r="E48" s="123">
        <v>80.81821637948994</v>
      </c>
      <c r="F48" s="123">
        <v>267.38315061004943</v>
      </c>
      <c r="G48" s="123">
        <v>970.04345880733513</v>
      </c>
      <c r="H48" s="123">
        <v>3809.5677853600055</v>
      </c>
      <c r="I48" s="123">
        <v>523.0794493920481</v>
      </c>
      <c r="J48" s="123">
        <v>1447.7821451151026</v>
      </c>
      <c r="K48" s="123">
        <v>1516.3668178406128</v>
      </c>
      <c r="L48" s="123">
        <v>121.63680021857897</v>
      </c>
      <c r="M48" s="123">
        <v>1140.4445683917565</v>
      </c>
      <c r="N48" s="123">
        <v>1244.3067330753827</v>
      </c>
      <c r="O48" s="123">
        <v>359.92285395864269</v>
      </c>
      <c r="P48" s="123">
        <v>2406.5083260063152</v>
      </c>
      <c r="Q48" s="123">
        <v>23442.018036827532</v>
      </c>
      <c r="R48" s="123">
        <v>466.80500133551266</v>
      </c>
      <c r="S48" s="123">
        <v>22.800361226251809</v>
      </c>
      <c r="T48" s="129">
        <f t="shared" si="44"/>
        <v>17227.577710017584</v>
      </c>
      <c r="U48" s="123">
        <f>'X-M-GDP-Pop'!H72</f>
        <v>22501.045485239993</v>
      </c>
      <c r="V48" s="130">
        <f t="shared" si="49"/>
        <v>63170.641232085109</v>
      </c>
      <c r="W48" s="109">
        <f t="shared" si="45"/>
        <v>16066.683201508113</v>
      </c>
      <c r="X48" s="162">
        <f t="shared" si="50"/>
        <v>0.25433782035677133</v>
      </c>
      <c r="Y48" s="129">
        <f>'X-M-GDP-Pop'!I72</f>
        <v>17131.421826509995</v>
      </c>
      <c r="Z48" s="45">
        <v>16</v>
      </c>
      <c r="AA48" s="88">
        <v>62812.707948654439</v>
      </c>
      <c r="AB48" s="132">
        <v>7.9375790102361579E-2</v>
      </c>
      <c r="AF48" s="12">
        <v>22239.268085316915</v>
      </c>
      <c r="AG48" s="12">
        <f t="shared" si="46"/>
        <v>17227.577710017584</v>
      </c>
      <c r="AH48" s="12">
        <f t="shared" si="47"/>
        <v>5011.6903752993312</v>
      </c>
      <c r="AI48" s="12">
        <f t="shared" si="48"/>
        <v>-5369.6236587299973</v>
      </c>
      <c r="AJ48" s="12">
        <f t="shared" si="51"/>
        <v>-357.93328343066605</v>
      </c>
      <c r="AP48" s="12"/>
    </row>
    <row r="49" spans="1:52" ht="13.5" thickBot="1">
      <c r="A49" s="15" t="s">
        <v>16</v>
      </c>
      <c r="B49" s="123">
        <v>160.30872441371309</v>
      </c>
      <c r="C49" s="123">
        <v>266.16654581088886</v>
      </c>
      <c r="D49" s="123">
        <v>50.143073778994854</v>
      </c>
      <c r="E49" s="123">
        <v>1.8515085056777403</v>
      </c>
      <c r="F49" s="123">
        <v>11.930021020478609</v>
      </c>
      <c r="G49" s="123">
        <v>68.299866661524717</v>
      </c>
      <c r="H49" s="123">
        <v>1315.5375473078195</v>
      </c>
      <c r="I49" s="123">
        <v>77.978526212763342</v>
      </c>
      <c r="J49" s="123">
        <v>525.73794309494076</v>
      </c>
      <c r="K49" s="123">
        <v>297.24722501422559</v>
      </c>
      <c r="L49" s="123">
        <v>51.217103178027045</v>
      </c>
      <c r="M49" s="123">
        <v>27.930400425955295</v>
      </c>
      <c r="N49" s="123">
        <v>447.65718171301063</v>
      </c>
      <c r="O49" s="123">
        <v>4.7228665294428573</v>
      </c>
      <c r="P49" s="123">
        <v>691.09370332378614</v>
      </c>
      <c r="Q49" s="123">
        <v>722.20608707056954</v>
      </c>
      <c r="R49" s="123">
        <v>2516.735984945451</v>
      </c>
      <c r="S49" s="123">
        <v>0.95659491694132814</v>
      </c>
      <c r="T49" s="129">
        <f t="shared" si="44"/>
        <v>4720.9849189787601</v>
      </c>
      <c r="U49" s="123">
        <f>'X-M-GDP-Pop'!H73</f>
        <v>1644.3561360999995</v>
      </c>
      <c r="V49" s="130">
        <f t="shared" si="49"/>
        <v>8882.0770400242109</v>
      </c>
      <c r="W49" s="109">
        <f t="shared" si="45"/>
        <v>1972.759629026825</v>
      </c>
      <c r="X49" s="162">
        <f t="shared" si="50"/>
        <v>0.22210566516561622</v>
      </c>
      <c r="Y49" s="129">
        <f>'X-M-GDP-Pop'!I73</f>
        <v>1154.4386473899999</v>
      </c>
      <c r="Z49" s="45">
        <v>17</v>
      </c>
      <c r="AA49" s="88">
        <v>7969.3829797261333</v>
      </c>
      <c r="AB49" s="132">
        <v>8.1354362760825458E-2</v>
      </c>
      <c r="AF49" s="12">
        <v>4298.2083473906823</v>
      </c>
      <c r="AG49" s="12">
        <f t="shared" si="46"/>
        <v>4720.9849189787601</v>
      </c>
      <c r="AH49" s="12">
        <f t="shared" si="47"/>
        <v>-422.77657158807779</v>
      </c>
      <c r="AI49" s="12">
        <f t="shared" si="48"/>
        <v>-489.91748870999959</v>
      </c>
      <c r="AJ49" s="12">
        <f t="shared" si="51"/>
        <v>-912.69406029807737</v>
      </c>
      <c r="AP49" s="12"/>
    </row>
    <row r="50" spans="1:52" ht="13.5" thickBot="1">
      <c r="A50" s="15" t="s">
        <v>17</v>
      </c>
      <c r="B50" s="123">
        <v>97.822638286470607</v>
      </c>
      <c r="C50" s="123">
        <v>0.73196298990826658</v>
      </c>
      <c r="D50" s="123">
        <v>0.2814009599043491</v>
      </c>
      <c r="E50" s="123">
        <v>0.27389007448904845</v>
      </c>
      <c r="F50" s="123">
        <v>4.0619228547984552</v>
      </c>
      <c r="G50" s="123">
        <v>0.27629799261216087</v>
      </c>
      <c r="H50" s="123">
        <v>4.7259134437584169</v>
      </c>
      <c r="I50" s="123">
        <v>0.85823947021825553</v>
      </c>
      <c r="J50" s="123">
        <v>4.2930780314922092</v>
      </c>
      <c r="K50" s="123">
        <v>6.3845866182187132</v>
      </c>
      <c r="L50" s="123">
        <v>0.37266858721484669</v>
      </c>
      <c r="M50" s="123">
        <v>3.4014770310597293</v>
      </c>
      <c r="N50" s="123">
        <v>15.224188476472627</v>
      </c>
      <c r="O50" s="123">
        <v>16.896147364802772</v>
      </c>
      <c r="P50" s="123">
        <v>0.1351727306972354</v>
      </c>
      <c r="Q50" s="123">
        <v>28.532460125577664</v>
      </c>
      <c r="R50" s="123">
        <v>8.9462786178435866E-2</v>
      </c>
      <c r="S50" s="123">
        <v>23.037018375052334</v>
      </c>
      <c r="T50" s="129">
        <f t="shared" si="44"/>
        <v>184.36150782387381</v>
      </c>
      <c r="U50" s="123">
        <f>'X-M-GDP-Pop'!H74</f>
        <v>37.941087709999998</v>
      </c>
      <c r="V50" s="130">
        <f t="shared" si="49"/>
        <v>245.33961390892614</v>
      </c>
      <c r="W50" s="109">
        <f t="shared" si="45"/>
        <v>626.53053705545449</v>
      </c>
      <c r="X50" s="162">
        <f t="shared" si="50"/>
        <v>2.5537275740885135</v>
      </c>
      <c r="Y50" s="129">
        <f>'X-M-GDP-Pop'!I74</f>
        <v>642.0695917500002</v>
      </c>
      <c r="Z50" s="45">
        <v>18</v>
      </c>
      <c r="AA50" s="88">
        <v>3325.1732665139384</v>
      </c>
      <c r="AB50" s="132">
        <v>9.1244869482752844E-2</v>
      </c>
      <c r="AF50" s="12">
        <v>2660.0666563888858</v>
      </c>
      <c r="AG50" s="12">
        <f t="shared" si="46"/>
        <v>184.36150782387381</v>
      </c>
      <c r="AH50" s="12">
        <f t="shared" si="47"/>
        <v>2475.7051485650118</v>
      </c>
      <c r="AI50" s="12">
        <f t="shared" si="48"/>
        <v>604.12850404000017</v>
      </c>
      <c r="AJ50" s="12">
        <f t="shared" si="51"/>
        <v>3079.833652605012</v>
      </c>
      <c r="AP50" s="12"/>
    </row>
    <row r="51" spans="1:52" ht="13.5" thickBot="1">
      <c r="A51" s="69" t="s">
        <v>208</v>
      </c>
      <c r="B51" s="128">
        <f t="shared" ref="B51:S51" si="52">SUM(B33:B50)-INDEX(IntTrad,B31,B31)</f>
        <v>32734.251099847097</v>
      </c>
      <c r="C51" s="128">
        <f t="shared" si="52"/>
        <v>26323.890040807368</v>
      </c>
      <c r="D51" s="128">
        <f t="shared" si="52"/>
        <v>10343.991811861946</v>
      </c>
      <c r="E51" s="128">
        <f t="shared" si="52"/>
        <v>9451.1541950656137</v>
      </c>
      <c r="F51" s="128">
        <f t="shared" si="52"/>
        <v>14173.816144140375</v>
      </c>
      <c r="G51" s="128">
        <f t="shared" si="52"/>
        <v>7132.5534366012444</v>
      </c>
      <c r="H51" s="128">
        <f t="shared" si="52"/>
        <v>26479.353831771667</v>
      </c>
      <c r="I51" s="128">
        <f t="shared" si="52"/>
        <v>24403.012774806608</v>
      </c>
      <c r="J51" s="128">
        <f t="shared" si="52"/>
        <v>37082.399486540045</v>
      </c>
      <c r="K51" s="128">
        <f t="shared" si="52"/>
        <v>42629.491046496347</v>
      </c>
      <c r="L51" s="128">
        <f t="shared" si="52"/>
        <v>8920.9229932034323</v>
      </c>
      <c r="M51" s="128">
        <f t="shared" si="52"/>
        <v>13787.531488894288</v>
      </c>
      <c r="N51" s="128">
        <f t="shared" si="52"/>
        <v>33624.702339863441</v>
      </c>
      <c r="O51" s="128">
        <f t="shared" si="52"/>
        <v>13007.840569948403</v>
      </c>
      <c r="P51" s="128">
        <f t="shared" si="52"/>
        <v>9072.4093942670443</v>
      </c>
      <c r="Q51" s="128">
        <f t="shared" si="52"/>
        <v>22239.268085316915</v>
      </c>
      <c r="R51" s="128">
        <f t="shared" si="52"/>
        <v>4298.2083473906823</v>
      </c>
      <c r="S51" s="128">
        <f t="shared" si="52"/>
        <v>2660.0666563888858</v>
      </c>
      <c r="U51" s="131">
        <f>SUM(U33:U50)</f>
        <v>239156.39948033003</v>
      </c>
      <c r="V51" s="131">
        <f>SUM(V33:V50)</f>
        <v>893571.96168226597</v>
      </c>
      <c r="W51" s="131">
        <f>SUM(W33:W50)</f>
        <v>278016.56359726383</v>
      </c>
      <c r="X51" s="24"/>
      <c r="Y51" s="131">
        <f>SUM(Y33:Y50)</f>
        <v>262844.67758986994</v>
      </c>
      <c r="AA51" s="24">
        <f>SUM(AA33:AA50)</f>
        <v>917260.23979180621</v>
      </c>
      <c r="AB51" s="24"/>
      <c r="AH51" s="98">
        <f>SUM(AH33:AH50)</f>
        <v>-2.7284841053187847E-11</v>
      </c>
      <c r="AI51" s="98">
        <f>SUM(AI33:AI50)</f>
        <v>23688.278109539933</v>
      </c>
      <c r="AJ51" s="98">
        <f>SUM(AJ33:AJ50)</f>
        <v>23688.278109539919</v>
      </c>
    </row>
    <row r="52" spans="1:52" ht="13.5" thickBot="1">
      <c r="A52" s="69" t="s">
        <v>86</v>
      </c>
      <c r="B52" s="123">
        <f t="array" ref="B52:S52">TRANSPOSE(Y33:Y50)</f>
        <v>30957.911527389992</v>
      </c>
      <c r="C52" s="123">
        <v>8552.928580470003</v>
      </c>
      <c r="D52" s="123">
        <v>3342.0439431900018</v>
      </c>
      <c r="E52" s="123">
        <v>1455.0417384900004</v>
      </c>
      <c r="F52" s="123">
        <v>3555.991682909998</v>
      </c>
      <c r="G52" s="123">
        <v>1861.3086378199987</v>
      </c>
      <c r="H52" s="123">
        <v>12243.969379199996</v>
      </c>
      <c r="I52" s="123">
        <v>5974.2378011500032</v>
      </c>
      <c r="J52" s="123">
        <v>72220.52085133997</v>
      </c>
      <c r="K52" s="123">
        <v>21372.933856480009</v>
      </c>
      <c r="L52" s="123">
        <v>980.4455047199998</v>
      </c>
      <c r="M52" s="123">
        <v>14413.310929759999</v>
      </c>
      <c r="N52" s="123">
        <v>50863.559905870039</v>
      </c>
      <c r="O52" s="123">
        <v>11959.830338239999</v>
      </c>
      <c r="P52" s="123">
        <v>4162.7128471899996</v>
      </c>
      <c r="Q52" s="123">
        <v>17131.421826509995</v>
      </c>
      <c r="R52" s="123">
        <v>1154.4386473899999</v>
      </c>
      <c r="S52" s="123">
        <v>642.0695917500002</v>
      </c>
    </row>
    <row r="53" spans="1:52">
      <c r="A53" s="69" t="s">
        <v>190</v>
      </c>
      <c r="B53" s="127">
        <f>SUM(B33:B50,B52)</f>
        <v>103295.61492871311</v>
      </c>
      <c r="C53" s="127">
        <f t="shared" ref="C53:S53" si="53">SUM(C33:C50,C52)</f>
        <v>45800.394094881478</v>
      </c>
      <c r="D53" s="127">
        <f t="shared" si="53"/>
        <v>20570.628739521733</v>
      </c>
      <c r="E53" s="127">
        <f t="shared" si="53"/>
        <v>22843.687233483928</v>
      </c>
      <c r="F53" s="127">
        <f t="shared" si="53"/>
        <v>31969.158028303136</v>
      </c>
      <c r="G53" s="127">
        <f t="shared" si="53"/>
        <v>12545.356949406625</v>
      </c>
      <c r="H53" s="127">
        <f t="shared" si="53"/>
        <v>59745.341134578048</v>
      </c>
      <c r="I53" s="127">
        <f t="shared" si="53"/>
        <v>40092.526392135813</v>
      </c>
      <c r="J53" s="127">
        <f t="shared" si="53"/>
        <v>181335.81072303114</v>
      </c>
      <c r="K53" s="127">
        <f t="shared" si="53"/>
        <v>95326.778577464473</v>
      </c>
      <c r="L53" s="127">
        <f t="shared" si="53"/>
        <v>15184.259240115658</v>
      </c>
      <c r="M53" s="127">
        <f t="shared" si="53"/>
        <v>49827.153948009902</v>
      </c>
      <c r="N53" s="127">
        <f t="shared" si="53"/>
        <v>114916.03319439068</v>
      </c>
      <c r="O53" s="127">
        <f t="shared" si="53"/>
        <v>31975.591382881859</v>
      </c>
      <c r="P53" s="127">
        <f t="shared" si="53"/>
        <v>17724.641029994</v>
      </c>
      <c r="Q53" s="127">
        <f t="shared" si="53"/>
        <v>62812.707948654439</v>
      </c>
      <c r="R53" s="127">
        <f t="shared" si="53"/>
        <v>7969.3829797261333</v>
      </c>
      <c r="S53" s="127">
        <f t="shared" si="53"/>
        <v>3325.1732665139384</v>
      </c>
      <c r="AY53" s="89" t="s">
        <v>155</v>
      </c>
      <c r="AZ53" s="91">
        <f>W3</f>
        <v>0.66645459422396225</v>
      </c>
    </row>
    <row r="54" spans="1:52">
      <c r="A54" s="69" t="s">
        <v>171</v>
      </c>
      <c r="B54" s="128">
        <f t="array" ref="B54:S54">TRANSPOSE(C6:C23)</f>
        <v>15805.300361596181</v>
      </c>
      <c r="C54" s="128">
        <v>2775.1217250716441</v>
      </c>
      <c r="D54" s="128">
        <v>2170.3647788383205</v>
      </c>
      <c r="E54" s="128">
        <v>2434.5789536273705</v>
      </c>
      <c r="F54" s="128">
        <v>3647.6752741010864</v>
      </c>
      <c r="G54" s="128">
        <v>1221.0962631636435</v>
      </c>
      <c r="H54" s="128">
        <v>4919.1643962395619</v>
      </c>
      <c r="I54" s="128">
        <v>3840.8423785794939</v>
      </c>
      <c r="J54" s="128">
        <v>16940.3050884484</v>
      </c>
      <c r="K54" s="128">
        <v>9913.8027382457294</v>
      </c>
      <c r="L54" s="128">
        <v>1893.6101328091222</v>
      </c>
      <c r="M54" s="128">
        <v>5482.7648210957705</v>
      </c>
      <c r="N54" s="128">
        <v>15773.362134891378</v>
      </c>
      <c r="O54" s="128">
        <v>2774.6989503000382</v>
      </c>
      <c r="P54" s="128">
        <v>1428.491011703162</v>
      </c>
      <c r="Q54" s="128">
        <v>4985.8083218933334</v>
      </c>
      <c r="R54" s="128">
        <v>648.34407391258799</v>
      </c>
      <c r="S54" s="128">
        <v>303.40500071060325</v>
      </c>
      <c r="W54" s="89" t="s">
        <v>155</v>
      </c>
      <c r="X54" s="92">
        <f>W3</f>
        <v>0.66645459422396225</v>
      </c>
    </row>
    <row r="55" spans="1:52" ht="18.75">
      <c r="A55" s="94" t="s">
        <v>162</v>
      </c>
      <c r="B55" s="162">
        <f>B54/B53</f>
        <v>0.15301037098722742</v>
      </c>
      <c r="C55" s="162">
        <f t="shared" ref="C55:S55" si="54">C54/C53</f>
        <v>6.0591656030789129E-2</v>
      </c>
      <c r="D55" s="162">
        <f t="shared" si="54"/>
        <v>0.10550794564040056</v>
      </c>
      <c r="E55" s="162">
        <f t="shared" si="54"/>
        <v>0.10657556850361713</v>
      </c>
      <c r="F55" s="162">
        <f t="shared" si="54"/>
        <v>0.11409982305044454</v>
      </c>
      <c r="G55" s="162">
        <f t="shared" si="54"/>
        <v>9.7334517310916316E-2</v>
      </c>
      <c r="H55" s="162">
        <f t="shared" si="54"/>
        <v>8.2335531153115468E-2</v>
      </c>
      <c r="I55" s="162">
        <f t="shared" si="54"/>
        <v>9.5799460004418149E-2</v>
      </c>
      <c r="J55" s="162">
        <f t="shared" si="54"/>
        <v>9.3419523815528635E-2</v>
      </c>
      <c r="K55" s="162">
        <f t="shared" si="54"/>
        <v>0.10399808832509295</v>
      </c>
      <c r="L55" s="162">
        <f>L54/L53</f>
        <v>0.12470875943729598</v>
      </c>
      <c r="M55" s="162">
        <f t="shared" si="54"/>
        <v>0.11003568108298011</v>
      </c>
      <c r="N55" s="162">
        <f t="shared" si="54"/>
        <v>0.13725989051683793</v>
      </c>
      <c r="O55" s="162">
        <f t="shared" si="54"/>
        <v>8.6775531907299572E-2</v>
      </c>
      <c r="P55" s="162">
        <f t="shared" si="54"/>
        <v>8.0593508736557226E-2</v>
      </c>
      <c r="Q55" s="162">
        <f t="shared" si="54"/>
        <v>7.9375790102361579E-2</v>
      </c>
      <c r="R55" s="162">
        <f t="shared" si="54"/>
        <v>8.1354362760825458E-2</v>
      </c>
      <c r="S55" s="162">
        <f t="shared" si="54"/>
        <v>9.1244869482752844E-2</v>
      </c>
      <c r="W55" s="161"/>
      <c r="X55" s="92"/>
    </row>
    <row r="57" spans="1:52" ht="15.75" thickBot="1">
      <c r="AB57" s="46"/>
    </row>
    <row r="58" spans="1:52" ht="39" thickBot="1">
      <c r="A58" s="20" t="s">
        <v>252</v>
      </c>
      <c r="B58" s="158" t="s">
        <v>19</v>
      </c>
      <c r="C58" s="158" t="s">
        <v>34</v>
      </c>
      <c r="D58" s="158" t="s">
        <v>35</v>
      </c>
      <c r="E58" s="158" t="s">
        <v>20</v>
      </c>
      <c r="F58" s="158" t="s">
        <v>21</v>
      </c>
      <c r="G58" s="158" t="s">
        <v>22</v>
      </c>
      <c r="H58" s="158" t="s">
        <v>36</v>
      </c>
      <c r="I58" s="158" t="s">
        <v>23</v>
      </c>
      <c r="J58" s="158" t="s">
        <v>24</v>
      </c>
      <c r="K58" s="158" t="s">
        <v>25</v>
      </c>
      <c r="L58" s="158" t="s">
        <v>18</v>
      </c>
      <c r="M58" s="158" t="s">
        <v>26</v>
      </c>
      <c r="N58" s="158" t="s">
        <v>27</v>
      </c>
      <c r="O58" s="158" t="s">
        <v>28</v>
      </c>
      <c r="P58" s="158" t="s">
        <v>29</v>
      </c>
      <c r="Q58" s="158" t="s">
        <v>30</v>
      </c>
      <c r="R58" s="158" t="s">
        <v>31</v>
      </c>
      <c r="S58" s="158" t="s">
        <v>32</v>
      </c>
      <c r="T58" s="158" t="s">
        <v>173</v>
      </c>
      <c r="U58" s="156" t="s">
        <v>217</v>
      </c>
      <c r="V58" s="70" t="s">
        <v>88</v>
      </c>
      <c r="W58" s="70" t="s">
        <v>156</v>
      </c>
      <c r="Y58" s="157" t="s">
        <v>200</v>
      </c>
      <c r="AA58" s="160" t="s">
        <v>204</v>
      </c>
      <c r="AB58" s="159" t="s">
        <v>206</v>
      </c>
      <c r="AC58" s="151" t="s">
        <v>205</v>
      </c>
      <c r="AE58" s="9" t="s">
        <v>57</v>
      </c>
    </row>
    <row r="59" spans="1:52" ht="13.5" thickBot="1">
      <c r="A59" s="23" t="s">
        <v>19</v>
      </c>
      <c r="B59" s="140">
        <f t="shared" ref="B59:S59" si="55">$X33*B33</f>
        <v>14368.813272657217</v>
      </c>
      <c r="C59" s="140">
        <f t="shared" si="55"/>
        <v>308.19514647352531</v>
      </c>
      <c r="D59" s="140">
        <f t="shared" si="55"/>
        <v>455.55833876031141</v>
      </c>
      <c r="E59" s="140">
        <f t="shared" si="55"/>
        <v>382.40038100128476</v>
      </c>
      <c r="F59" s="140">
        <f t="shared" si="55"/>
        <v>1271.2754894277928</v>
      </c>
      <c r="G59" s="140">
        <f t="shared" si="55"/>
        <v>37.486399255129911</v>
      </c>
      <c r="H59" s="140">
        <f t="shared" si="55"/>
        <v>705.62617843447481</v>
      </c>
      <c r="I59" s="140">
        <f t="shared" si="55"/>
        <v>1347.3490564048484</v>
      </c>
      <c r="J59" s="140">
        <f t="shared" si="55"/>
        <v>1702.8734664116171</v>
      </c>
      <c r="K59" s="140">
        <f t="shared" si="55"/>
        <v>1718.6439634970116</v>
      </c>
      <c r="L59" s="140">
        <f t="shared" si="55"/>
        <v>1435.6146009894178</v>
      </c>
      <c r="M59" s="140">
        <f t="shared" si="55"/>
        <v>215.65710189983062</v>
      </c>
      <c r="N59" s="140">
        <f t="shared" si="55"/>
        <v>1757.6479838912514</v>
      </c>
      <c r="O59" s="140">
        <f t="shared" si="55"/>
        <v>1328.0069061735171</v>
      </c>
      <c r="P59" s="140">
        <f t="shared" si="55"/>
        <v>179.06684517580348</v>
      </c>
      <c r="Q59" s="140">
        <f t="shared" si="55"/>
        <v>333.45360001612801</v>
      </c>
      <c r="R59" s="140">
        <f t="shared" si="55"/>
        <v>7.202398603827044</v>
      </c>
      <c r="S59" s="140">
        <f t="shared" si="55"/>
        <v>669.61011389020507</v>
      </c>
      <c r="T59" s="140">
        <f t="shared" ref="T59:T76" si="56">$X33*U33</f>
        <v>9668.950122895767</v>
      </c>
      <c r="U59" s="152">
        <f>SUM(B59:S59)</f>
        <v>28224.481242963189</v>
      </c>
      <c r="V59" s="141">
        <f>T59+U59</f>
        <v>37893.431365858953</v>
      </c>
      <c r="W59" s="141">
        <f>T59+$AZ$53*U59</f>
        <v>28479.285316856633</v>
      </c>
      <c r="Y59" s="153">
        <f t="array" ref="Y59:Y76">TRANSPOSE(B77:S77)</f>
        <v>25278.452466025228</v>
      </c>
      <c r="AA59" s="153">
        <f t="shared" ref="AA59:AA76" si="57">Y59+Y81</f>
        <v>35315.473588881156</v>
      </c>
      <c r="AB59" s="152">
        <f t="shared" ref="AB59:AB76" si="58">U59+U81</f>
        <v>39292.900076763661</v>
      </c>
      <c r="AC59" s="150">
        <f t="shared" ref="AC59:AC76" si="59">AA59-AB59</f>
        <v>-3977.4264878825052</v>
      </c>
      <c r="AE59" s="133">
        <f t="shared" ref="AE59:AE76" si="60">INDEX($B$105:$S$122,Z33,Z33)+$AZ$53*(AB59-INDEX($B$59:$S$76,Z33,Z33)-INDEX($B$81:$S$98,Z33,Z33))</f>
        <v>53943.155652634341</v>
      </c>
    </row>
    <row r="60" spans="1:52" ht="13.5" thickBot="1">
      <c r="A60" s="23" t="s">
        <v>34</v>
      </c>
      <c r="B60" s="140">
        <f t="shared" ref="B60:S60" si="61">$X34*B34</f>
        <v>247.33163649737276</v>
      </c>
      <c r="C60" s="140">
        <f t="shared" si="61"/>
        <v>2627.6172683753471</v>
      </c>
      <c r="D60" s="140">
        <f t="shared" si="61"/>
        <v>46.530282434235041</v>
      </c>
      <c r="E60" s="140">
        <f t="shared" si="61"/>
        <v>7.9985957805656138</v>
      </c>
      <c r="F60" s="140">
        <f t="shared" si="61"/>
        <v>36.097894408420245</v>
      </c>
      <c r="G60" s="140">
        <f t="shared" si="61"/>
        <v>25.305027919698432</v>
      </c>
      <c r="H60" s="140">
        <f t="shared" si="61"/>
        <v>259.85690796919238</v>
      </c>
      <c r="I60" s="140">
        <f t="shared" si="61"/>
        <v>178.06646793998902</v>
      </c>
      <c r="J60" s="140">
        <f t="shared" si="61"/>
        <v>1261.6965368555418</v>
      </c>
      <c r="K60" s="140">
        <f t="shared" si="61"/>
        <v>490.84989294462412</v>
      </c>
      <c r="L60" s="140">
        <f t="shared" si="61"/>
        <v>28.722586943893937</v>
      </c>
      <c r="M60" s="140">
        <f t="shared" si="61"/>
        <v>46.475188241599355</v>
      </c>
      <c r="N60" s="140">
        <f t="shared" si="61"/>
        <v>290.96682159562562</v>
      </c>
      <c r="O60" s="140">
        <f t="shared" si="61"/>
        <v>28.908521620773918</v>
      </c>
      <c r="P60" s="140">
        <f t="shared" si="61"/>
        <v>298.99129072789265</v>
      </c>
      <c r="Q60" s="140">
        <f t="shared" si="61"/>
        <v>376.87153244823378</v>
      </c>
      <c r="R60" s="140">
        <f t="shared" si="61"/>
        <v>52.544658634304078</v>
      </c>
      <c r="S60" s="140">
        <f t="shared" si="61"/>
        <v>6.821996891012625</v>
      </c>
      <c r="T60" s="140">
        <f t="shared" si="56"/>
        <v>2256.8824243780082</v>
      </c>
      <c r="U60" s="152">
        <f t="shared" ref="U60:U76" si="62">SUM(B60:S60)</f>
        <v>6311.6531082283227</v>
      </c>
      <c r="V60" s="141">
        <f t="shared" ref="V60:V76" si="63">T60+U60</f>
        <v>8568.5355326063309</v>
      </c>
      <c r="W60" s="141">
        <f t="shared" ref="W60:W76" si="64">T60+$AZ$53*U60</f>
        <v>6463.3126355047252</v>
      </c>
      <c r="Y60" s="153">
        <v>10498.975297752677</v>
      </c>
      <c r="AA60" s="153">
        <f t="shared" si="57"/>
        <v>12689.077077561518</v>
      </c>
      <c r="AB60" s="152">
        <f t="shared" si="58"/>
        <v>8568.5387266962225</v>
      </c>
      <c r="AC60" s="150">
        <f t="shared" si="59"/>
        <v>4120.5383508652958</v>
      </c>
      <c r="AE60" s="133">
        <f t="shared" si="60"/>
        <v>10611.20204984976</v>
      </c>
    </row>
    <row r="61" spans="1:52" ht="13.5" thickBot="1">
      <c r="A61" s="23" t="s">
        <v>35</v>
      </c>
      <c r="B61" s="140">
        <f t="shared" ref="B61:S61" si="65">$X35*B35</f>
        <v>74.577272541674049</v>
      </c>
      <c r="C61" s="140">
        <f t="shared" si="65"/>
        <v>87.497833164625234</v>
      </c>
      <c r="D61" s="140">
        <f t="shared" si="65"/>
        <v>2470.7870707160523</v>
      </c>
      <c r="E61" s="140">
        <f t="shared" si="65"/>
        <v>25.291126425697161</v>
      </c>
      <c r="F61" s="140">
        <f t="shared" si="65"/>
        <v>19.465017499587724</v>
      </c>
      <c r="G61" s="140">
        <f t="shared" si="65"/>
        <v>279.49160703430499</v>
      </c>
      <c r="H61" s="140">
        <f t="shared" si="65"/>
        <v>721.88313865875068</v>
      </c>
      <c r="I61" s="140">
        <f t="shared" si="65"/>
        <v>49.919038145669276</v>
      </c>
      <c r="J61" s="140">
        <f t="shared" si="65"/>
        <v>134.43551209815831</v>
      </c>
      <c r="K61" s="140">
        <f t="shared" si="65"/>
        <v>231.86355408577762</v>
      </c>
      <c r="L61" s="140">
        <f t="shared" si="65"/>
        <v>13.672734498457363</v>
      </c>
      <c r="M61" s="140">
        <f t="shared" si="65"/>
        <v>455.50728279159625</v>
      </c>
      <c r="N61" s="140">
        <f t="shared" si="65"/>
        <v>157.5535953861316</v>
      </c>
      <c r="O61" s="140">
        <f t="shared" si="65"/>
        <v>64.706009697371783</v>
      </c>
      <c r="P61" s="140">
        <f t="shared" si="65"/>
        <v>38.115615865093382</v>
      </c>
      <c r="Q61" s="140">
        <f t="shared" si="65"/>
        <v>178.55347174402411</v>
      </c>
      <c r="R61" s="140">
        <f t="shared" si="65"/>
        <v>98.672578066500407</v>
      </c>
      <c r="S61" s="140">
        <f t="shared" si="65"/>
        <v>0.69550741420207518</v>
      </c>
      <c r="T61" s="140">
        <f t="shared" si="56"/>
        <v>1377.5345851629454</v>
      </c>
      <c r="U61" s="152">
        <f t="shared" si="62"/>
        <v>5102.6879658336757</v>
      </c>
      <c r="V61" s="141">
        <f t="shared" si="63"/>
        <v>6480.2225509966211</v>
      </c>
      <c r="W61" s="141">
        <f t="shared" si="64"/>
        <v>4778.2444228841232</v>
      </c>
      <c r="Y61" s="153">
        <v>5698.8404383651414</v>
      </c>
      <c r="AA61" s="153">
        <f t="shared" si="57"/>
        <v>7133.3207216096253</v>
      </c>
      <c r="AB61" s="152">
        <f t="shared" si="58"/>
        <v>6920.4405539860754</v>
      </c>
      <c r="AC61" s="150">
        <f t="shared" si="59"/>
        <v>212.88016762354982</v>
      </c>
      <c r="AE61" s="133">
        <f t="shared" si="60"/>
        <v>8230.7601215480827</v>
      </c>
    </row>
    <row r="62" spans="1:52" ht="13.5" thickBot="1">
      <c r="A62" s="23" t="s">
        <v>20</v>
      </c>
      <c r="B62" s="140">
        <f t="shared" ref="B62:S62" si="66">$X36*B36</f>
        <v>52.786622863371718</v>
      </c>
      <c r="C62" s="140">
        <f t="shared" si="66"/>
        <v>27.637664868722489</v>
      </c>
      <c r="D62" s="140">
        <f t="shared" si="66"/>
        <v>35.500034438837261</v>
      </c>
      <c r="E62" s="140">
        <f t="shared" si="66"/>
        <v>5751.4949695981131</v>
      </c>
      <c r="F62" s="140">
        <f t="shared" si="66"/>
        <v>113.20431485839117</v>
      </c>
      <c r="G62" s="140">
        <f t="shared" si="66"/>
        <v>0.62093651954483464</v>
      </c>
      <c r="H62" s="140">
        <f t="shared" si="66"/>
        <v>0</v>
      </c>
      <c r="I62" s="140">
        <f t="shared" si="66"/>
        <v>37.929753433270584</v>
      </c>
      <c r="J62" s="140">
        <f t="shared" si="66"/>
        <v>433.10684622640576</v>
      </c>
      <c r="K62" s="140">
        <f t="shared" si="66"/>
        <v>139.8650439283893</v>
      </c>
      <c r="L62" s="140">
        <f t="shared" si="66"/>
        <v>0</v>
      </c>
      <c r="M62" s="140">
        <f t="shared" si="66"/>
        <v>56.817690647141006</v>
      </c>
      <c r="N62" s="140">
        <f t="shared" si="66"/>
        <v>16.494843230842129</v>
      </c>
      <c r="O62" s="140">
        <f t="shared" si="66"/>
        <v>43.1495308508782</v>
      </c>
      <c r="P62" s="140">
        <f t="shared" si="66"/>
        <v>0</v>
      </c>
      <c r="Q62" s="140">
        <f t="shared" si="66"/>
        <v>6.327649988250065</v>
      </c>
      <c r="R62" s="140">
        <f t="shared" si="66"/>
        <v>0</v>
      </c>
      <c r="S62" s="140">
        <f t="shared" si="66"/>
        <v>5.7090793685971191</v>
      </c>
      <c r="T62" s="140">
        <f t="shared" si="56"/>
        <v>445.20031028575295</v>
      </c>
      <c r="U62" s="152">
        <f t="shared" si="62"/>
        <v>6720.6449808207553</v>
      </c>
      <c r="V62" s="141">
        <f t="shared" si="63"/>
        <v>7165.8452911065087</v>
      </c>
      <c r="W62" s="141">
        <f t="shared" si="64"/>
        <v>4924.2050339019588</v>
      </c>
      <c r="Y62" s="153">
        <v>8717.9309001452948</v>
      </c>
      <c r="AA62" s="153">
        <f t="shared" si="57"/>
        <v>10194.404600855067</v>
      </c>
      <c r="AB62" s="152">
        <f t="shared" si="58"/>
        <v>9000.1520339720628</v>
      </c>
      <c r="AC62" s="150">
        <f t="shared" si="59"/>
        <v>1194.252566883004</v>
      </c>
      <c r="AE62" s="133">
        <f t="shared" si="60"/>
        <v>9800.1895726832972</v>
      </c>
    </row>
    <row r="63" spans="1:52" ht="13.5" thickBot="1">
      <c r="A63" s="23" t="s">
        <v>21</v>
      </c>
      <c r="B63" s="140">
        <f t="shared" ref="B63:S63" si="67">$X37*B37</f>
        <v>928.56129418311627</v>
      </c>
      <c r="C63" s="140">
        <f t="shared" si="67"/>
        <v>9.3267619779044182</v>
      </c>
      <c r="D63" s="140">
        <f t="shared" si="67"/>
        <v>28.193147227048303</v>
      </c>
      <c r="E63" s="140">
        <f t="shared" si="67"/>
        <v>23.182316414357683</v>
      </c>
      <c r="F63" s="140">
        <f t="shared" si="67"/>
        <v>5059.0052073236302</v>
      </c>
      <c r="G63" s="140">
        <f t="shared" si="67"/>
        <v>20.721983173132475</v>
      </c>
      <c r="H63" s="140">
        <f t="shared" si="67"/>
        <v>7.2234354089326764</v>
      </c>
      <c r="I63" s="140">
        <f t="shared" si="67"/>
        <v>16.366046264074065</v>
      </c>
      <c r="J63" s="140">
        <f t="shared" si="67"/>
        <v>335.02204852842908</v>
      </c>
      <c r="K63" s="140">
        <f t="shared" si="67"/>
        <v>94.353079895811916</v>
      </c>
      <c r="L63" s="140">
        <f t="shared" si="67"/>
        <v>1.0699804367167076</v>
      </c>
      <c r="M63" s="140">
        <f t="shared" si="67"/>
        <v>95.357002407612285</v>
      </c>
      <c r="N63" s="140">
        <f t="shared" si="67"/>
        <v>197.78407797237111</v>
      </c>
      <c r="O63" s="140">
        <f t="shared" si="67"/>
        <v>245.80266835326256</v>
      </c>
      <c r="P63" s="140">
        <f t="shared" si="67"/>
        <v>6.1971954672268943</v>
      </c>
      <c r="Q63" s="140">
        <f t="shared" si="67"/>
        <v>670.88263449065619</v>
      </c>
      <c r="R63" s="140">
        <f t="shared" si="67"/>
        <v>2.5344542956366718</v>
      </c>
      <c r="S63" s="140">
        <f t="shared" si="67"/>
        <v>2.8187774436610922</v>
      </c>
      <c r="T63" s="140">
        <f t="shared" si="56"/>
        <v>850.03134964720016</v>
      </c>
      <c r="U63" s="152">
        <f t="shared" si="62"/>
        <v>7744.4021112635801</v>
      </c>
      <c r="V63" s="141">
        <f t="shared" si="63"/>
        <v>8594.4334609107809</v>
      </c>
      <c r="W63" s="141">
        <f t="shared" si="64"/>
        <v>6011.323716216566</v>
      </c>
      <c r="Y63" s="153">
        <v>9932.8480387821255</v>
      </c>
      <c r="AA63" s="153">
        <f t="shared" si="57"/>
        <v>12420.803842810645</v>
      </c>
      <c r="AB63" s="152">
        <f t="shared" si="58"/>
        <v>10986.339363575782</v>
      </c>
      <c r="AC63" s="150">
        <f t="shared" si="59"/>
        <v>1434.4644792348627</v>
      </c>
      <c r="AE63" s="133">
        <f t="shared" si="60"/>
        <v>12442.983658470275</v>
      </c>
    </row>
    <row r="64" spans="1:52" ht="13.5" thickBot="1">
      <c r="A64" s="23" t="s">
        <v>22</v>
      </c>
      <c r="B64" s="140">
        <f t="shared" ref="B64:S64" si="68">$X38*B38</f>
        <v>24.648991656118973</v>
      </c>
      <c r="C64" s="140">
        <f t="shared" si="68"/>
        <v>47.656177130024851</v>
      </c>
      <c r="D64" s="140">
        <f t="shared" si="68"/>
        <v>85.84737134641567</v>
      </c>
      <c r="E64" s="140">
        <f t="shared" si="68"/>
        <v>3.1324856006122785</v>
      </c>
      <c r="F64" s="140">
        <f t="shared" si="68"/>
        <v>11.756052654910462</v>
      </c>
      <c r="G64" s="140">
        <f t="shared" si="68"/>
        <v>1198.5150419638085</v>
      </c>
      <c r="H64" s="140">
        <f t="shared" si="68"/>
        <v>331.62459336812589</v>
      </c>
      <c r="I64" s="140">
        <f t="shared" si="68"/>
        <v>25.297528553228577</v>
      </c>
      <c r="J64" s="140">
        <f t="shared" si="68"/>
        <v>121.28393913072566</v>
      </c>
      <c r="K64" s="140">
        <f t="shared" si="68"/>
        <v>177.75715479510345</v>
      </c>
      <c r="L64" s="140">
        <f t="shared" si="68"/>
        <v>5.9876037885155338</v>
      </c>
      <c r="M64" s="140">
        <f t="shared" si="68"/>
        <v>90.976149752635308</v>
      </c>
      <c r="N64" s="140">
        <f t="shared" si="68"/>
        <v>117.61048917257189</v>
      </c>
      <c r="O64" s="140">
        <f t="shared" si="68"/>
        <v>6.2813567449056471</v>
      </c>
      <c r="P64" s="140">
        <f t="shared" si="68"/>
        <v>30.532214251451386</v>
      </c>
      <c r="Q64" s="140">
        <f t="shared" si="68"/>
        <v>446.57116947845111</v>
      </c>
      <c r="R64" s="140">
        <f t="shared" si="68"/>
        <v>9.136471275806695</v>
      </c>
      <c r="S64" s="140">
        <f t="shared" si="68"/>
        <v>9.4885837438280198</v>
      </c>
      <c r="T64" s="140">
        <f t="shared" si="56"/>
        <v>859.34692248020906</v>
      </c>
      <c r="U64" s="152">
        <f t="shared" si="62"/>
        <v>2744.1033744072402</v>
      </c>
      <c r="V64" s="141">
        <f t="shared" si="63"/>
        <v>3603.4502968874494</v>
      </c>
      <c r="W64" s="141">
        <f t="shared" si="64"/>
        <v>2688.1672233793915</v>
      </c>
      <c r="Y64" s="153">
        <v>3333.4607709227989</v>
      </c>
      <c r="AA64" s="153">
        <f t="shared" si="57"/>
        <v>4105.5516193734275</v>
      </c>
      <c r="AB64" s="152">
        <f t="shared" si="58"/>
        <v>3784.0300597420355</v>
      </c>
      <c r="AC64" s="150">
        <f t="shared" si="59"/>
        <v>321.52155963139194</v>
      </c>
      <c r="AE64" s="133">
        <f t="shared" si="60"/>
        <v>4534.1397275925983</v>
      </c>
    </row>
    <row r="65" spans="1:31" ht="13.5" thickBot="1">
      <c r="A65" s="23" t="s">
        <v>36</v>
      </c>
      <c r="B65" s="140">
        <f t="shared" ref="B65:S65" si="69">$X39*B39</f>
        <v>272.90836751977571</v>
      </c>
      <c r="C65" s="140">
        <f t="shared" si="69"/>
        <v>231.4438163523873</v>
      </c>
      <c r="D65" s="140">
        <f t="shared" si="69"/>
        <v>193.05262063452599</v>
      </c>
      <c r="E65" s="140">
        <f t="shared" si="69"/>
        <v>7.3605985352256171</v>
      </c>
      <c r="F65" s="140">
        <f t="shared" si="69"/>
        <v>123.59604998932645</v>
      </c>
      <c r="G65" s="140">
        <f t="shared" si="69"/>
        <v>434.52280687399963</v>
      </c>
      <c r="H65" s="140">
        <f t="shared" si="69"/>
        <v>5368.6175428282095</v>
      </c>
      <c r="I65" s="140">
        <f t="shared" si="69"/>
        <v>367.95871895674651</v>
      </c>
      <c r="J65" s="140">
        <f t="shared" si="69"/>
        <v>328.17460154595358</v>
      </c>
      <c r="K65" s="140">
        <f t="shared" si="69"/>
        <v>368.47373159025074</v>
      </c>
      <c r="L65" s="140">
        <f t="shared" si="69"/>
        <v>150.82985061615034</v>
      </c>
      <c r="M65" s="140">
        <f t="shared" si="69"/>
        <v>635.71741881386731</v>
      </c>
      <c r="N65" s="140">
        <f t="shared" si="69"/>
        <v>1171.5609666767136</v>
      </c>
      <c r="O65" s="140">
        <f t="shared" si="69"/>
        <v>116.68037463524647</v>
      </c>
      <c r="P65" s="140">
        <f t="shared" si="69"/>
        <v>161.52153496473454</v>
      </c>
      <c r="Q65" s="140">
        <f t="shared" si="69"/>
        <v>905.765246712259</v>
      </c>
      <c r="R65" s="140">
        <f t="shared" si="69"/>
        <v>111.35753623337439</v>
      </c>
      <c r="S65" s="140">
        <f t="shared" si="69"/>
        <v>17.205855950535863</v>
      </c>
      <c r="T65" s="140">
        <f t="shared" si="56"/>
        <v>3256.5845821136463</v>
      </c>
      <c r="U65" s="152">
        <f t="shared" si="62"/>
        <v>10966.747639429284</v>
      </c>
      <c r="V65" s="141">
        <f t="shared" si="63"/>
        <v>14223.332221542931</v>
      </c>
      <c r="W65" s="141">
        <f t="shared" si="64"/>
        <v>10565.423930106086</v>
      </c>
      <c r="Y65" s="153">
        <v>13564.384517391725</v>
      </c>
      <c r="AA65" s="153">
        <f t="shared" si="57"/>
        <v>17616.472320729983</v>
      </c>
      <c r="AB65" s="152">
        <f t="shared" si="58"/>
        <v>14877.798313409932</v>
      </c>
      <c r="AC65" s="150">
        <f t="shared" si="59"/>
        <v>2738.6740073200508</v>
      </c>
      <c r="AE65" s="133">
        <f t="shared" si="60"/>
        <v>18480.415931136333</v>
      </c>
    </row>
    <row r="66" spans="1:31" ht="13.5" thickBot="1">
      <c r="A66" s="23" t="s">
        <v>23</v>
      </c>
      <c r="B66" s="140">
        <f t="shared" ref="B66:S66" si="70">$X40*B40</f>
        <v>760.21273885263975</v>
      </c>
      <c r="C66" s="140">
        <f t="shared" si="70"/>
        <v>140.88182538611298</v>
      </c>
      <c r="D66" s="140">
        <f t="shared" si="70"/>
        <v>39.233049525090884</v>
      </c>
      <c r="E66" s="140">
        <f t="shared" si="70"/>
        <v>16.520247220078861</v>
      </c>
      <c r="F66" s="140">
        <f t="shared" si="70"/>
        <v>71.762706913537158</v>
      </c>
      <c r="G66" s="140">
        <f t="shared" si="70"/>
        <v>33.257674741376171</v>
      </c>
      <c r="H66" s="140">
        <f t="shared" si="70"/>
        <v>349.52595171672772</v>
      </c>
      <c r="I66" s="140">
        <f t="shared" si="70"/>
        <v>2857.5672049255481</v>
      </c>
      <c r="J66" s="140">
        <f t="shared" si="70"/>
        <v>435.17039061487333</v>
      </c>
      <c r="K66" s="140">
        <f t="shared" si="70"/>
        <v>944.312640074657</v>
      </c>
      <c r="L66" s="140">
        <f t="shared" si="70"/>
        <v>408.52222993434657</v>
      </c>
      <c r="M66" s="140">
        <f t="shared" si="70"/>
        <v>99.824115938837807</v>
      </c>
      <c r="N66" s="140">
        <f t="shared" si="70"/>
        <v>1798.3754135623431</v>
      </c>
      <c r="O66" s="140">
        <f t="shared" si="70"/>
        <v>235.42467283042916</v>
      </c>
      <c r="P66" s="140">
        <f t="shared" si="70"/>
        <v>61.50785063919372</v>
      </c>
      <c r="Q66" s="140">
        <f t="shared" si="70"/>
        <v>77.364275527802675</v>
      </c>
      <c r="R66" s="140">
        <f t="shared" si="70"/>
        <v>20.812508776684979</v>
      </c>
      <c r="S66" s="140">
        <f t="shared" si="70"/>
        <v>6.2339717511710582</v>
      </c>
      <c r="T66" s="140">
        <f t="shared" si="56"/>
        <v>1587.9768534500763</v>
      </c>
      <c r="U66" s="152">
        <f t="shared" si="62"/>
        <v>8356.5094689314519</v>
      </c>
      <c r="V66" s="141">
        <f t="shared" si="63"/>
        <v>9944.4863223815282</v>
      </c>
      <c r="W66" s="141">
        <f t="shared" si="64"/>
        <v>7157.210980695485</v>
      </c>
      <c r="Y66" s="153">
        <v>11009.563655539729</v>
      </c>
      <c r="AA66" s="153">
        <f t="shared" si="57"/>
        <v>14158.28723110823</v>
      </c>
      <c r="AB66" s="152">
        <f t="shared" si="58"/>
        <v>11625.023092222793</v>
      </c>
      <c r="AC66" s="150">
        <f t="shared" si="59"/>
        <v>2533.2641388854372</v>
      </c>
      <c r="AE66" s="133">
        <f t="shared" si="60"/>
        <v>12781.226811765931</v>
      </c>
    </row>
    <row r="67" spans="1:31" ht="13.5" thickBot="1">
      <c r="A67" s="23" t="s">
        <v>24</v>
      </c>
      <c r="B67" s="140">
        <f t="shared" ref="B67:S67" si="71">$X41*B41</f>
        <v>1204.7254679570137</v>
      </c>
      <c r="C67" s="140">
        <f t="shared" si="71"/>
        <v>3693.3005822462733</v>
      </c>
      <c r="D67" s="140">
        <f t="shared" si="71"/>
        <v>194.85863793516484</v>
      </c>
      <c r="E67" s="140">
        <f t="shared" si="71"/>
        <v>1205.2177971431552</v>
      </c>
      <c r="F67" s="140">
        <f t="shared" si="71"/>
        <v>736.97540151498083</v>
      </c>
      <c r="G67" s="140">
        <f t="shared" si="71"/>
        <v>260.14853947966469</v>
      </c>
      <c r="H67" s="140">
        <f t="shared" si="71"/>
        <v>818.93464604426833</v>
      </c>
      <c r="I67" s="140">
        <f t="shared" si="71"/>
        <v>1100.8595530791154</v>
      </c>
      <c r="J67" s="140">
        <f t="shared" si="71"/>
        <v>20482.248231092111</v>
      </c>
      <c r="K67" s="140">
        <f t="shared" si="71"/>
        <v>2555.407091697487</v>
      </c>
      <c r="L67" s="140">
        <f t="shared" si="71"/>
        <v>26.152083146711171</v>
      </c>
      <c r="M67" s="140">
        <f t="shared" si="71"/>
        <v>424.46806774992632</v>
      </c>
      <c r="N67" s="140">
        <f t="shared" si="71"/>
        <v>1609.7416711484816</v>
      </c>
      <c r="O67" s="140">
        <f t="shared" si="71"/>
        <v>494.89271706606019</v>
      </c>
      <c r="P67" s="140">
        <f t="shared" si="71"/>
        <v>408.18511327387546</v>
      </c>
      <c r="Q67" s="140">
        <f t="shared" si="71"/>
        <v>763.83527857647084</v>
      </c>
      <c r="R67" s="140">
        <f t="shared" si="71"/>
        <v>258.39571158756905</v>
      </c>
      <c r="S67" s="140">
        <f t="shared" si="71"/>
        <v>54.101705323689529</v>
      </c>
      <c r="T67" s="140">
        <f t="shared" si="56"/>
        <v>17143.547380874086</v>
      </c>
      <c r="U67" s="152">
        <f t="shared" si="62"/>
        <v>36292.448296062015</v>
      </c>
      <c r="V67" s="141">
        <f t="shared" si="63"/>
        <v>53435.995676936102</v>
      </c>
      <c r="W67" s="141">
        <f t="shared" si="64"/>
        <v>41330.816283420223</v>
      </c>
      <c r="Y67" s="153">
        <v>32561.339237648732</v>
      </c>
      <c r="AA67" s="153">
        <f t="shared" si="57"/>
        <v>44701.396707418986</v>
      </c>
      <c r="AB67" s="152">
        <f t="shared" si="58"/>
        <v>46485.946716868777</v>
      </c>
      <c r="AC67" s="150">
        <f t="shared" si="59"/>
        <v>-1784.5500094497911</v>
      </c>
      <c r="AE67" s="133">
        <f t="shared" si="60"/>
        <v>69793.642902653766</v>
      </c>
    </row>
    <row r="68" spans="1:31" ht="13.5" thickBot="1">
      <c r="A68" s="23" t="s">
        <v>25</v>
      </c>
      <c r="B68" s="140">
        <f t="shared" ref="B68:S68" si="72">$X42*B42</f>
        <v>955.92886822389016</v>
      </c>
      <c r="C68" s="140">
        <f t="shared" si="72"/>
        <v>644.44416562029687</v>
      </c>
      <c r="D68" s="140">
        <f t="shared" si="72"/>
        <v>51.201641511702583</v>
      </c>
      <c r="E68" s="140">
        <f t="shared" si="72"/>
        <v>649.10951072863827</v>
      </c>
      <c r="F68" s="140">
        <f t="shared" si="72"/>
        <v>245.30698910812396</v>
      </c>
      <c r="G68" s="140">
        <f t="shared" si="72"/>
        <v>85.92538535561502</v>
      </c>
      <c r="H68" s="140">
        <f t="shared" si="72"/>
        <v>324.79479875232613</v>
      </c>
      <c r="I68" s="140">
        <f t="shared" si="72"/>
        <v>889.15469620540978</v>
      </c>
      <c r="J68" s="140">
        <f t="shared" si="72"/>
        <v>1541.8799873655398</v>
      </c>
      <c r="K68" s="140">
        <f t="shared" si="72"/>
        <v>10090.669808299654</v>
      </c>
      <c r="L68" s="140">
        <f t="shared" si="72"/>
        <v>69.693177876469022</v>
      </c>
      <c r="M68" s="140">
        <f t="shared" si="72"/>
        <v>200.53969406914462</v>
      </c>
      <c r="N68" s="140">
        <f t="shared" si="72"/>
        <v>1205.2351926778388</v>
      </c>
      <c r="O68" s="140">
        <f t="shared" si="72"/>
        <v>783.45283633030044</v>
      </c>
      <c r="P68" s="140">
        <f t="shared" si="72"/>
        <v>136.74886865400026</v>
      </c>
      <c r="Q68" s="140">
        <f t="shared" si="72"/>
        <v>155.67746214360821</v>
      </c>
      <c r="R68" s="140">
        <f t="shared" si="72"/>
        <v>136.48782151857023</v>
      </c>
      <c r="S68" s="140">
        <f t="shared" si="72"/>
        <v>21.974740267720478</v>
      </c>
      <c r="T68" s="140">
        <f t="shared" si="56"/>
        <v>8053.7176206882968</v>
      </c>
      <c r="U68" s="152">
        <f t="shared" si="62"/>
        <v>18188.225644708851</v>
      </c>
      <c r="V68" s="141">
        <f t="shared" si="63"/>
        <v>26241.943265397149</v>
      </c>
      <c r="W68" s="141">
        <f t="shared" si="64"/>
        <v>20175.344162386598</v>
      </c>
      <c r="Y68" s="153">
        <v>23254.594016491523</v>
      </c>
      <c r="AA68" s="153">
        <f t="shared" si="57"/>
        <v>29159.833085281662</v>
      </c>
      <c r="AB68" s="152">
        <f t="shared" si="58"/>
        <v>25879.284119982003</v>
      </c>
      <c r="AC68" s="150">
        <f t="shared" si="59"/>
        <v>3280.5489652996584</v>
      </c>
      <c r="AE68" s="133">
        <f t="shared" si="60"/>
        <v>35860.965446717048</v>
      </c>
    </row>
    <row r="69" spans="1:31" ht="13.5" thickBot="1">
      <c r="A69" s="23" t="s">
        <v>18</v>
      </c>
      <c r="B69" s="140">
        <f t="shared" ref="B69:S69" si="73">$X43*B43</f>
        <v>694.42706308623576</v>
      </c>
      <c r="C69" s="140">
        <f t="shared" si="73"/>
        <v>16.621791699291833</v>
      </c>
      <c r="D69" s="140">
        <f t="shared" si="73"/>
        <v>6.111463000973302</v>
      </c>
      <c r="E69" s="140">
        <f t="shared" si="73"/>
        <v>0</v>
      </c>
      <c r="F69" s="140">
        <f t="shared" si="73"/>
        <v>27.012857549290874</v>
      </c>
      <c r="G69" s="140">
        <f t="shared" si="73"/>
        <v>4.7479728590915045</v>
      </c>
      <c r="H69" s="140">
        <f t="shared" si="73"/>
        <v>249.93563996070409</v>
      </c>
      <c r="I69" s="140">
        <f t="shared" si="73"/>
        <v>219.4159429562024</v>
      </c>
      <c r="J69" s="140">
        <f t="shared" si="73"/>
        <v>58.277185109396953</v>
      </c>
      <c r="K69" s="140">
        <f t="shared" si="73"/>
        <v>91.820436278873018</v>
      </c>
      <c r="L69" s="140">
        <f t="shared" si="73"/>
        <v>2104.3525169059017</v>
      </c>
      <c r="M69" s="140">
        <f t="shared" si="73"/>
        <v>26.433988188952608</v>
      </c>
      <c r="N69" s="140">
        <f t="shared" si="73"/>
        <v>536.52947013473761</v>
      </c>
      <c r="O69" s="140">
        <f t="shared" si="73"/>
        <v>11.247725613454984</v>
      </c>
      <c r="P69" s="140">
        <f t="shared" si="73"/>
        <v>23.508390902395472</v>
      </c>
      <c r="Q69" s="140">
        <f t="shared" si="73"/>
        <v>19.600437311958935</v>
      </c>
      <c r="R69" s="140">
        <f t="shared" si="73"/>
        <v>15.529605643044452</v>
      </c>
      <c r="S69" s="140">
        <f t="shared" si="73"/>
        <v>1.3241856140502963</v>
      </c>
      <c r="T69" s="140">
        <f t="shared" si="56"/>
        <v>666.70782102819203</v>
      </c>
      <c r="U69" s="152">
        <f t="shared" si="62"/>
        <v>4106.896672814556</v>
      </c>
      <c r="V69" s="141">
        <f t="shared" si="63"/>
        <v>4773.6044938427476</v>
      </c>
      <c r="W69" s="141">
        <f t="shared" si="64"/>
        <v>3403.7679766285578</v>
      </c>
      <c r="Y69" s="153">
        <v>5157.708567319577</v>
      </c>
      <c r="AA69" s="153">
        <f t="shared" si="57"/>
        <v>6445.1653710895962</v>
      </c>
      <c r="AB69" s="152">
        <f t="shared" si="58"/>
        <v>5878.2366630341739</v>
      </c>
      <c r="AC69" s="150">
        <f t="shared" si="59"/>
        <v>566.92870805542225</v>
      </c>
      <c r="AE69" s="133">
        <f t="shared" si="60"/>
        <v>6481.2393967191911</v>
      </c>
    </row>
    <row r="70" spans="1:31" ht="13.5" thickBot="1">
      <c r="A70" s="23" t="s">
        <v>26</v>
      </c>
      <c r="B70" s="140">
        <f t="shared" ref="B70:S70" si="74">$X44*B44</f>
        <v>516.55374357319704</v>
      </c>
      <c r="C70" s="140">
        <f t="shared" si="74"/>
        <v>236.25278617915995</v>
      </c>
      <c r="D70" s="140">
        <f t="shared" si="74"/>
        <v>689.47630860026925</v>
      </c>
      <c r="E70" s="140">
        <f t="shared" si="74"/>
        <v>70.237947789278536</v>
      </c>
      <c r="F70" s="140">
        <f t="shared" si="74"/>
        <v>117.66493173167819</v>
      </c>
      <c r="G70" s="140">
        <f t="shared" si="74"/>
        <v>114.17551791843735</v>
      </c>
      <c r="H70" s="140">
        <f t="shared" si="74"/>
        <v>851.61908517641268</v>
      </c>
      <c r="I70" s="140">
        <f t="shared" si="74"/>
        <v>145.90187135984385</v>
      </c>
      <c r="J70" s="140">
        <f t="shared" si="74"/>
        <v>474.47198867003289</v>
      </c>
      <c r="K70" s="140">
        <f t="shared" si="74"/>
        <v>482.39646434211153</v>
      </c>
      <c r="L70" s="140">
        <f t="shared" si="74"/>
        <v>7.7703446111219954</v>
      </c>
      <c r="M70" s="140">
        <f t="shared" si="74"/>
        <v>5574.3411933913485</v>
      </c>
      <c r="N70" s="140">
        <f t="shared" si="74"/>
        <v>421.84842492318012</v>
      </c>
      <c r="O70" s="140">
        <f t="shared" si="74"/>
        <v>34.592021106117798</v>
      </c>
      <c r="P70" s="140">
        <f t="shared" si="74"/>
        <v>32.038624695148329</v>
      </c>
      <c r="Q70" s="140">
        <f t="shared" si="74"/>
        <v>368.07881715793792</v>
      </c>
      <c r="R70" s="140">
        <f t="shared" si="74"/>
        <v>19.796905688343102</v>
      </c>
      <c r="S70" s="140">
        <f t="shared" si="74"/>
        <v>19.959808705153666</v>
      </c>
      <c r="T70" s="140">
        <f t="shared" si="56"/>
        <v>4590.5932474203373</v>
      </c>
      <c r="U70" s="152">
        <f t="shared" si="62"/>
        <v>10177.176785618773</v>
      </c>
      <c r="V70" s="141">
        <f t="shared" si="63"/>
        <v>14767.770033039109</v>
      </c>
      <c r="W70" s="141">
        <f t="shared" si="64"/>
        <v>11373.219472425426</v>
      </c>
      <c r="Y70" s="153">
        <v>10094.308276770371</v>
      </c>
      <c r="AA70" s="153">
        <f t="shared" si="57"/>
        <v>14312.198435492646</v>
      </c>
      <c r="AB70" s="152">
        <f t="shared" si="58"/>
        <v>14073.963121897641</v>
      </c>
      <c r="AC70" s="150">
        <f t="shared" si="59"/>
        <v>238.23531359500521</v>
      </c>
      <c r="AE70" s="133">
        <f t="shared" si="60"/>
        <v>20341.643221214217</v>
      </c>
    </row>
    <row r="71" spans="1:31" ht="13.5" thickBot="1">
      <c r="A71" s="23" t="s">
        <v>27</v>
      </c>
      <c r="B71" s="140">
        <f t="shared" ref="B71:S71" si="75">$X45*B45</f>
        <v>4129.0103962520925</v>
      </c>
      <c r="C71" s="140">
        <f t="shared" si="75"/>
        <v>1648.8846590003952</v>
      </c>
      <c r="D71" s="140">
        <f t="shared" si="75"/>
        <v>1093.1736135213766</v>
      </c>
      <c r="E71" s="140">
        <f t="shared" si="75"/>
        <v>495.5808764534537</v>
      </c>
      <c r="F71" s="140">
        <f t="shared" si="75"/>
        <v>1958.8907132693439</v>
      </c>
      <c r="G71" s="140">
        <f t="shared" si="75"/>
        <v>523.25487600185818</v>
      </c>
      <c r="H71" s="140">
        <f t="shared" si="75"/>
        <v>2124.7921348454292</v>
      </c>
      <c r="I71" s="140">
        <f t="shared" si="75"/>
        <v>3338.1253987903765</v>
      </c>
      <c r="J71" s="140">
        <f t="shared" si="75"/>
        <v>4354.0027369971804</v>
      </c>
      <c r="K71" s="140">
        <f t="shared" si="75"/>
        <v>3856.4029884046304</v>
      </c>
      <c r="L71" s="140">
        <f t="shared" si="75"/>
        <v>819.43768323906636</v>
      </c>
      <c r="M71" s="140">
        <f t="shared" si="75"/>
        <v>1821.9997523317638</v>
      </c>
      <c r="N71" s="140">
        <f t="shared" si="75"/>
        <v>11827.20073322785</v>
      </c>
      <c r="O71" s="140">
        <f t="shared" si="75"/>
        <v>836.1614635095541</v>
      </c>
      <c r="P71" s="140">
        <f t="shared" si="75"/>
        <v>417.23587028712217</v>
      </c>
      <c r="Q71" s="140">
        <f t="shared" si="75"/>
        <v>1922.5072504080538</v>
      </c>
      <c r="R71" s="140">
        <f t="shared" si="75"/>
        <v>313.92058375988063</v>
      </c>
      <c r="S71" s="140">
        <f t="shared" si="75"/>
        <v>93.83838855983501</v>
      </c>
      <c r="T71" s="140">
        <f t="shared" si="56"/>
        <v>10779.11314758421</v>
      </c>
      <c r="U71" s="152">
        <f t="shared" si="62"/>
        <v>41574.420118859256</v>
      </c>
      <c r="V71" s="141">
        <f t="shared" si="63"/>
        <v>52353.533266443468</v>
      </c>
      <c r="W71" s="141">
        <f t="shared" si="64"/>
        <v>38486.576437995085</v>
      </c>
      <c r="Y71" s="153">
        <v>21877.162959037363</v>
      </c>
      <c r="AA71" s="153">
        <f t="shared" si="57"/>
        <v>33957.999670693149</v>
      </c>
      <c r="AB71" s="152">
        <f t="shared" si="58"/>
        <v>50366.255589774286</v>
      </c>
      <c r="AC71" s="150">
        <f t="shared" si="59"/>
        <v>-16408.255919081137</v>
      </c>
      <c r="AE71" s="133">
        <f t="shared" si="60"/>
        <v>61680.822071757211</v>
      </c>
    </row>
    <row r="72" spans="1:31" ht="13.5" thickBot="1">
      <c r="A72" s="23" t="s">
        <v>28</v>
      </c>
      <c r="B72" s="140">
        <f t="shared" ref="B72:S72" si="76">$X46*B46</f>
        <v>540.43622945579875</v>
      </c>
      <c r="C72" s="140">
        <f t="shared" si="76"/>
        <v>41.83945070321041</v>
      </c>
      <c r="D72" s="140">
        <f t="shared" si="76"/>
        <v>35.82036723953297</v>
      </c>
      <c r="E72" s="140">
        <f t="shared" si="76"/>
        <v>57.802138943831643</v>
      </c>
      <c r="F72" s="140">
        <f t="shared" si="76"/>
        <v>37.438967885423686</v>
      </c>
      <c r="G72" s="140">
        <f t="shared" si="76"/>
        <v>8.8738680285792189</v>
      </c>
      <c r="H72" s="140">
        <f t="shared" si="76"/>
        <v>34.147813301125289</v>
      </c>
      <c r="I72" s="140">
        <f t="shared" si="76"/>
        <v>234.24976974231922</v>
      </c>
      <c r="J72" s="140">
        <f t="shared" si="76"/>
        <v>166.43474825306285</v>
      </c>
      <c r="K72" s="140">
        <f t="shared" si="76"/>
        <v>1400.1535669425421</v>
      </c>
      <c r="L72" s="140">
        <f t="shared" si="76"/>
        <v>33.383466612252633</v>
      </c>
      <c r="M72" s="140">
        <f t="shared" si="76"/>
        <v>23.209814854666259</v>
      </c>
      <c r="N72" s="140">
        <f t="shared" si="76"/>
        <v>205.01711565427468</v>
      </c>
      <c r="O72" s="140">
        <f t="shared" si="76"/>
        <v>1650.677193487094</v>
      </c>
      <c r="P72" s="140">
        <f t="shared" si="76"/>
        <v>15.469430065990782</v>
      </c>
      <c r="Q72" s="140">
        <f t="shared" si="76"/>
        <v>40.160876442422548</v>
      </c>
      <c r="R72" s="140">
        <f t="shared" si="76"/>
        <v>7.0031863942883925</v>
      </c>
      <c r="S72" s="140">
        <f t="shared" si="76"/>
        <v>9.4710275528335348</v>
      </c>
      <c r="T72" s="140">
        <f t="shared" si="56"/>
        <v>2459.2517649313654</v>
      </c>
      <c r="U72" s="152">
        <f t="shared" si="62"/>
        <v>4541.5890315592496</v>
      </c>
      <c r="V72" s="141">
        <f t="shared" si="63"/>
        <v>7000.8407964906146</v>
      </c>
      <c r="W72" s="141">
        <f t="shared" si="64"/>
        <v>5486.0146400911826</v>
      </c>
      <c r="Y72" s="153">
        <v>6040.9438605885125</v>
      </c>
      <c r="AA72" s="153">
        <f t="shared" si="57"/>
        <v>8039.2130518506337</v>
      </c>
      <c r="AB72" s="152">
        <f t="shared" si="58"/>
        <v>6278.4673427374537</v>
      </c>
      <c r="AC72" s="150">
        <f t="shared" si="59"/>
        <v>1760.7457091131801</v>
      </c>
      <c r="AE72" s="133">
        <f t="shared" si="60"/>
        <v>9576.3056677357945</v>
      </c>
    </row>
    <row r="73" spans="1:31" ht="13.5" thickBot="1">
      <c r="A73" s="23" t="s">
        <v>29</v>
      </c>
      <c r="B73" s="140">
        <f t="shared" ref="B73:S73" si="77">$X47*B47</f>
        <v>53.489672946765907</v>
      </c>
      <c r="C73" s="140">
        <f t="shared" si="77"/>
        <v>359.65222330157985</v>
      </c>
      <c r="D73" s="140">
        <f t="shared" si="77"/>
        <v>22.109321346554594</v>
      </c>
      <c r="E73" s="140">
        <f t="shared" si="77"/>
        <v>0.93610834821697875</v>
      </c>
      <c r="F73" s="140">
        <f t="shared" si="77"/>
        <v>22.367027269090936</v>
      </c>
      <c r="G73" s="140">
        <f t="shared" si="77"/>
        <v>43.819017716177434</v>
      </c>
      <c r="H73" s="140">
        <f t="shared" si="77"/>
        <v>142.6284464279808</v>
      </c>
      <c r="I73" s="140">
        <f t="shared" si="77"/>
        <v>48.85253951790753</v>
      </c>
      <c r="J73" s="140">
        <f t="shared" si="77"/>
        <v>236.30253630904159</v>
      </c>
      <c r="K73" s="140">
        <f t="shared" si="77"/>
        <v>143.63038087715816</v>
      </c>
      <c r="L73" s="140">
        <f t="shared" si="77"/>
        <v>9.2355662614114618</v>
      </c>
      <c r="M73" s="140">
        <f t="shared" si="77"/>
        <v>22.035684077174846</v>
      </c>
      <c r="N73" s="140">
        <f t="shared" si="77"/>
        <v>108.81627142147717</v>
      </c>
      <c r="O73" s="140">
        <f t="shared" si="77"/>
        <v>25.220735563747404</v>
      </c>
      <c r="P73" s="140">
        <f t="shared" si="77"/>
        <v>927.42951769420006</v>
      </c>
      <c r="Q73" s="140">
        <f t="shared" si="77"/>
        <v>352.71330374769838</v>
      </c>
      <c r="R73" s="140">
        <f t="shared" si="77"/>
        <v>101.53047103475787</v>
      </c>
      <c r="S73" s="140">
        <f t="shared" si="77"/>
        <v>0.63770944522231221</v>
      </c>
      <c r="T73" s="140">
        <f t="shared" si="56"/>
        <v>1681.7591219270018</v>
      </c>
      <c r="U73" s="152">
        <f t="shared" si="62"/>
        <v>2621.4065333061631</v>
      </c>
      <c r="V73" s="141">
        <f t="shared" si="63"/>
        <v>4303.1656552331651</v>
      </c>
      <c r="W73" s="141">
        <f t="shared" si="64"/>
        <v>3428.8075493776041</v>
      </c>
      <c r="Y73" s="153">
        <v>3502.4554659691426</v>
      </c>
      <c r="AA73" s="153">
        <f t="shared" si="57"/>
        <v>4588.8466375887556</v>
      </c>
      <c r="AB73" s="152">
        <f t="shared" si="58"/>
        <v>3714.409910791539</v>
      </c>
      <c r="AC73" s="150">
        <f t="shared" si="59"/>
        <v>874.43672679721658</v>
      </c>
      <c r="AE73" s="133">
        <f t="shared" si="60"/>
        <v>5421.2322958071436</v>
      </c>
    </row>
    <row r="74" spans="1:31" ht="13.5" thickBot="1">
      <c r="A74" s="23" t="s">
        <v>30</v>
      </c>
      <c r="B74" s="140">
        <f t="shared" ref="B74:S74" si="78">$X48*B48</f>
        <v>168.62298312894254</v>
      </c>
      <c r="C74" s="140">
        <f t="shared" si="78"/>
        <v>316.73681350111821</v>
      </c>
      <c r="D74" s="140">
        <f t="shared" si="78"/>
        <v>239.53148798123436</v>
      </c>
      <c r="E74" s="140">
        <f t="shared" si="78"/>
        <v>20.555128999081386</v>
      </c>
      <c r="F74" s="140">
        <f t="shared" si="78"/>
        <v>68.005647726286284</v>
      </c>
      <c r="G74" s="140">
        <f t="shared" si="78"/>
        <v>246.7187389644011</v>
      </c>
      <c r="H74" s="140">
        <f t="shared" si="78"/>
        <v>968.91716702983626</v>
      </c>
      <c r="I74" s="140">
        <f t="shared" si="78"/>
        <v>133.03888703179359</v>
      </c>
      <c r="J74" s="140">
        <f t="shared" si="78"/>
        <v>368.22575514002602</v>
      </c>
      <c r="K74" s="140">
        <f t="shared" si="78"/>
        <v>385.66943131091477</v>
      </c>
      <c r="L74" s="140">
        <f t="shared" si="78"/>
        <v>30.936838642765419</v>
      </c>
      <c r="M74" s="140">
        <f t="shared" si="78"/>
        <v>290.05818576247816</v>
      </c>
      <c r="N74" s="140">
        <f t="shared" si="78"/>
        <v>316.47426234564767</v>
      </c>
      <c r="O74" s="140">
        <f t="shared" si="78"/>
        <v>91.54199417242971</v>
      </c>
      <c r="P74" s="140">
        <f t="shared" si="78"/>
        <v>612.06608230686868</v>
      </c>
      <c r="Q74" s="140">
        <f t="shared" si="78"/>
        <v>5962.1917722508342</v>
      </c>
      <c r="R74" s="140">
        <f t="shared" si="78"/>
        <v>118.72616657131401</v>
      </c>
      <c r="S74" s="140">
        <f t="shared" si="78"/>
        <v>5.7989941776319274</v>
      </c>
      <c r="T74" s="140">
        <f t="shared" si="56"/>
        <v>5722.8668644645095</v>
      </c>
      <c r="U74" s="152">
        <f t="shared" si="62"/>
        <v>10343.816337043605</v>
      </c>
      <c r="V74" s="141">
        <f t="shared" si="63"/>
        <v>16066.683201508115</v>
      </c>
      <c r="W74" s="141">
        <f t="shared" si="64"/>
        <v>12616.550784096096</v>
      </c>
      <c r="Y74" s="153">
        <v>12813.824971979526</v>
      </c>
      <c r="AA74" s="153">
        <f t="shared" si="57"/>
        <v>16317.775558140653</v>
      </c>
      <c r="AB74" s="152">
        <f t="shared" si="58"/>
        <v>13969.804515880865</v>
      </c>
      <c r="AC74" s="150">
        <f t="shared" si="59"/>
        <v>2347.9710422597873</v>
      </c>
      <c r="AE74" s="133">
        <f t="shared" si="60"/>
        <v>20705.575401544833</v>
      </c>
    </row>
    <row r="75" spans="1:31" ht="13.5" thickBot="1">
      <c r="A75" s="23" t="s">
        <v>31</v>
      </c>
      <c r="B75" s="140">
        <f t="shared" ref="B75:S75" si="79">$X49*B49</f>
        <v>35.60547586775921</v>
      </c>
      <c r="C75" s="140">
        <f t="shared" si="79"/>
        <v>59.117097702161935</v>
      </c>
      <c r="D75" s="140">
        <f t="shared" si="79"/>
        <v>11.137060755132222</v>
      </c>
      <c r="E75" s="140">
        <f t="shared" si="79"/>
        <v>0.4112305282133506</v>
      </c>
      <c r="F75" s="140">
        <f t="shared" si="79"/>
        <v>2.6497252541931853</v>
      </c>
      <c r="G75" s="140">
        <f t="shared" si="79"/>
        <v>15.169787315580843</v>
      </c>
      <c r="H75" s="140">
        <f t="shared" si="79"/>
        <v>292.18834199514657</v>
      </c>
      <c r="I75" s="140">
        <f t="shared" si="79"/>
        <v>17.319472433120243</v>
      </c>
      <c r="J75" s="140">
        <f t="shared" si="79"/>
        <v>116.76937555390471</v>
      </c>
      <c r="K75" s="140">
        <f t="shared" si="79"/>
        <v>66.020292630418169</v>
      </c>
      <c r="L75" s="140">
        <f t="shared" si="79"/>
        <v>11.375608769211693</v>
      </c>
      <c r="M75" s="140">
        <f t="shared" si="79"/>
        <v>6.2035001649488111</v>
      </c>
      <c r="N75" s="140">
        <f t="shared" si="79"/>
        <v>99.427196110533359</v>
      </c>
      <c r="O75" s="140">
        <f t="shared" si="79"/>
        <v>1.0489754120103312</v>
      </c>
      <c r="P75" s="140">
        <f t="shared" si="79"/>
        <v>153.49582666849855</v>
      </c>
      <c r="Q75" s="140">
        <f t="shared" si="79"/>
        <v>160.40606335546579</v>
      </c>
      <c r="R75" s="140">
        <f t="shared" si="79"/>
        <v>558.98131998255167</v>
      </c>
      <c r="S75" s="140">
        <f t="shared" si="79"/>
        <v>0.21246515032130109</v>
      </c>
      <c r="T75" s="140">
        <f t="shared" si="56"/>
        <v>365.22081337765297</v>
      </c>
      <c r="U75" s="152">
        <f t="shared" si="62"/>
        <v>1607.538815649172</v>
      </c>
      <c r="V75" s="141">
        <f t="shared" si="63"/>
        <v>1972.759629026825</v>
      </c>
      <c r="W75" s="141">
        <f t="shared" si="64"/>
        <v>1436.5724424603907</v>
      </c>
      <c r="Y75" s="153">
        <v>1832.8608416503723</v>
      </c>
      <c r="AA75" s="153">
        <f t="shared" si="57"/>
        <v>2472.0011407258894</v>
      </c>
      <c r="AB75" s="152">
        <f t="shared" si="58"/>
        <v>2161.9642690568771</v>
      </c>
      <c r="AC75" s="150">
        <f t="shared" si="59"/>
        <v>310.03687166901227</v>
      </c>
      <c r="AE75" s="133">
        <f t="shared" si="60"/>
        <v>2402.1849679542811</v>
      </c>
    </row>
    <row r="76" spans="1:31" ht="13.5" customHeight="1" thickBot="1">
      <c r="A76" s="23" t="s">
        <v>32</v>
      </c>
      <c r="B76" s="140">
        <f t="shared" ref="B76:S76" si="80">$X50*B50</f>
        <v>249.81236876224673</v>
      </c>
      <c r="C76" s="140">
        <f t="shared" si="80"/>
        <v>1.8692340705410126</v>
      </c>
      <c r="D76" s="140">
        <f t="shared" si="80"/>
        <v>0.71862139068271247</v>
      </c>
      <c r="E76" s="140">
        <f t="shared" si="80"/>
        <v>0.69944063549183999</v>
      </c>
      <c r="F76" s="140">
        <f t="shared" si="80"/>
        <v>10.373044398119148</v>
      </c>
      <c r="G76" s="140">
        <f t="shared" si="80"/>
        <v>0.70558980239897962</v>
      </c>
      <c r="H76" s="140">
        <f t="shared" si="80"/>
        <v>12.068695474081474</v>
      </c>
      <c r="I76" s="140">
        <f t="shared" si="80"/>
        <v>2.1917098002674766</v>
      </c>
      <c r="J76" s="140">
        <f t="shared" si="80"/>
        <v>10.96335174673529</v>
      </c>
      <c r="K76" s="140">
        <f t="shared" si="80"/>
        <v>16.304494896101662</v>
      </c>
      <c r="L76" s="140">
        <f t="shared" si="80"/>
        <v>0.9516940471671641</v>
      </c>
      <c r="M76" s="140">
        <f t="shared" si="80"/>
        <v>8.6864456868459623</v>
      </c>
      <c r="N76" s="140">
        <f t="shared" si="80"/>
        <v>38.878429905488744</v>
      </c>
      <c r="O76" s="140">
        <f t="shared" si="80"/>
        <v>43.148157421359812</v>
      </c>
      <c r="P76" s="140">
        <f t="shared" si="80"/>
        <v>0.34519432964637087</v>
      </c>
      <c r="Q76" s="140">
        <f t="shared" si="80"/>
        <v>72.864130179268685</v>
      </c>
      <c r="R76" s="140">
        <f t="shared" si="80"/>
        <v>0.22846358391865643</v>
      </c>
      <c r="S76" s="140">
        <f t="shared" si="80"/>
        <v>58.830269049154907</v>
      </c>
      <c r="T76" s="140">
        <f t="shared" si="56"/>
        <v>96.89120187593781</v>
      </c>
      <c r="U76" s="152">
        <f t="shared" si="62"/>
        <v>529.63933517951659</v>
      </c>
      <c r="V76" s="141">
        <f t="shared" si="63"/>
        <v>626.53053705545437</v>
      </c>
      <c r="W76" s="141">
        <f t="shared" si="64"/>
        <v>449.87177008805168</v>
      </c>
      <c r="Y76" s="153">
        <v>984.73318029882626</v>
      </c>
      <c r="AA76" s="153">
        <f t="shared" si="57"/>
        <v>1010.1925889726165</v>
      </c>
      <c r="AB76" s="152">
        <f t="shared" si="58"/>
        <v>774.45877979204658</v>
      </c>
      <c r="AC76" s="150">
        <f t="shared" si="59"/>
        <v>235.73380918056989</v>
      </c>
      <c r="AE76" s="133">
        <f t="shared" si="60"/>
        <v>823.95362476261619</v>
      </c>
    </row>
    <row r="77" spans="1:31" ht="24" customHeight="1" thickBot="1">
      <c r="A77" s="155" t="s">
        <v>200</v>
      </c>
      <c r="B77" s="153">
        <f>SUM(B59:B76)</f>
        <v>25278.452466025228</v>
      </c>
      <c r="C77" s="153">
        <f t="shared" ref="C77:S77" si="81">SUM(C59:C76)</f>
        <v>10498.975297752677</v>
      </c>
      <c r="D77" s="153">
        <f t="shared" si="81"/>
        <v>5698.8404383651414</v>
      </c>
      <c r="E77" s="153">
        <f t="shared" si="81"/>
        <v>8717.9309001452948</v>
      </c>
      <c r="F77" s="153">
        <f t="shared" si="81"/>
        <v>9932.8480387821255</v>
      </c>
      <c r="G77" s="153">
        <f>SUM(G59:G76)</f>
        <v>3333.4607709227989</v>
      </c>
      <c r="H77" s="153">
        <f t="shared" si="81"/>
        <v>13564.384517391725</v>
      </c>
      <c r="I77" s="153">
        <f t="shared" si="81"/>
        <v>11009.563655539729</v>
      </c>
      <c r="J77" s="153">
        <f t="shared" si="81"/>
        <v>32561.339237648732</v>
      </c>
      <c r="K77" s="153">
        <f t="shared" si="81"/>
        <v>23254.594016491523</v>
      </c>
      <c r="L77" s="153">
        <f t="shared" si="81"/>
        <v>5157.708567319577</v>
      </c>
      <c r="M77" s="153">
        <f t="shared" si="81"/>
        <v>10094.308276770371</v>
      </c>
      <c r="N77" s="153">
        <f t="shared" si="81"/>
        <v>21877.162959037363</v>
      </c>
      <c r="O77" s="153">
        <f t="shared" si="81"/>
        <v>6040.9438605885125</v>
      </c>
      <c r="P77" s="153">
        <f t="shared" si="81"/>
        <v>3502.4554659691426</v>
      </c>
      <c r="Q77" s="153">
        <f t="shared" si="81"/>
        <v>12813.824971979526</v>
      </c>
      <c r="R77" s="153">
        <f t="shared" si="81"/>
        <v>1832.8608416503723</v>
      </c>
      <c r="S77" s="153">
        <f t="shared" si="81"/>
        <v>984.73318029882626</v>
      </c>
      <c r="T77" s="140" t="s">
        <v>89</v>
      </c>
      <c r="U77" s="140">
        <f>SUM(B59:T76)</f>
        <v>278016.56359726383</v>
      </c>
      <c r="V77" s="141"/>
      <c r="AD77" s="150"/>
      <c r="AE77" s="173">
        <f>SUM(AE59:AE76)</f>
        <v>363911.63852254674</v>
      </c>
    </row>
    <row r="79" spans="1:31" ht="13.5" thickBot="1"/>
    <row r="80" spans="1:31" ht="26.25" thickBot="1">
      <c r="A80" s="20" t="s">
        <v>253</v>
      </c>
      <c r="B80" s="158" t="s">
        <v>19</v>
      </c>
      <c r="C80" s="158" t="s">
        <v>34</v>
      </c>
      <c r="D80" s="158" t="s">
        <v>35</v>
      </c>
      <c r="E80" s="158" t="s">
        <v>20</v>
      </c>
      <c r="F80" s="158" t="s">
        <v>21</v>
      </c>
      <c r="G80" s="158" t="s">
        <v>22</v>
      </c>
      <c r="H80" s="158" t="s">
        <v>36</v>
      </c>
      <c r="I80" s="158" t="s">
        <v>23</v>
      </c>
      <c r="J80" s="158" t="s">
        <v>24</v>
      </c>
      <c r="K80" s="158" t="s">
        <v>25</v>
      </c>
      <c r="L80" s="158" t="s">
        <v>18</v>
      </c>
      <c r="M80" s="158" t="s">
        <v>26</v>
      </c>
      <c r="N80" s="158" t="s">
        <v>27</v>
      </c>
      <c r="O80" s="158" t="s">
        <v>28</v>
      </c>
      <c r="P80" s="158" t="s">
        <v>29</v>
      </c>
      <c r="Q80" s="158" t="s">
        <v>30</v>
      </c>
      <c r="R80" s="158" t="s">
        <v>31</v>
      </c>
      <c r="S80" s="158" t="s">
        <v>32</v>
      </c>
      <c r="T80" s="70" t="s">
        <v>203</v>
      </c>
      <c r="U80" s="156" t="s">
        <v>202</v>
      </c>
      <c r="V80" s="70" t="s">
        <v>198</v>
      </c>
      <c r="W80" s="70" t="s">
        <v>199</v>
      </c>
      <c r="Y80" s="157" t="s">
        <v>201</v>
      </c>
    </row>
    <row r="81" spans="1:25" ht="13.5" thickBot="1">
      <c r="A81" s="23" t="s">
        <v>19</v>
      </c>
      <c r="B81" s="140">
        <f t="shared" ref="B81:S81" si="82">B33*B$55</f>
        <v>6059.7389290238116</v>
      </c>
      <c r="C81" s="140">
        <f t="shared" si="82"/>
        <v>51.469596335396183</v>
      </c>
      <c r="D81" s="140">
        <f t="shared" si="82"/>
        <v>132.47725241711547</v>
      </c>
      <c r="E81" s="140">
        <f t="shared" si="82"/>
        <v>112.32802397613732</v>
      </c>
      <c r="F81" s="140">
        <f t="shared" si="82"/>
        <v>399.79447624642472</v>
      </c>
      <c r="G81" s="140">
        <f t="shared" si="82"/>
        <v>10.056636452811055</v>
      </c>
      <c r="H81" s="140">
        <f t="shared" si="82"/>
        <v>160.1305225362789</v>
      </c>
      <c r="I81" s="140">
        <f t="shared" si="82"/>
        <v>355.75853528858642</v>
      </c>
      <c r="J81" s="140">
        <f t="shared" si="82"/>
        <v>438.46221402291479</v>
      </c>
      <c r="K81" s="140">
        <f t="shared" si="82"/>
        <v>492.63290635594529</v>
      </c>
      <c r="L81" s="140">
        <f t="shared" si="82"/>
        <v>493.45433712780692</v>
      </c>
      <c r="M81" s="140">
        <f t="shared" si="82"/>
        <v>65.40477339919444</v>
      </c>
      <c r="N81" s="140">
        <f t="shared" si="82"/>
        <v>664.94801398782272</v>
      </c>
      <c r="O81" s="140">
        <f t="shared" si="82"/>
        <v>317.62140516328486</v>
      </c>
      <c r="P81" s="140">
        <f t="shared" si="82"/>
        <v>39.776575516700191</v>
      </c>
      <c r="Q81" s="140">
        <f t="shared" si="82"/>
        <v>72.951733555373181</v>
      </c>
      <c r="R81" s="140">
        <f t="shared" si="82"/>
        <v>1.6149911446994947</v>
      </c>
      <c r="S81" s="140">
        <f t="shared" si="82"/>
        <v>168.4002003056263</v>
      </c>
      <c r="T81" s="142">
        <f t="array" ref="T81:T98">TRANSPOSE(B99:S99)</f>
        <v>4736.8815277957065</v>
      </c>
      <c r="U81" s="152">
        <f t="array" ref="U81:U98">TRANSPOSE(B100:S100)</f>
        <v>11068.418833800475</v>
      </c>
      <c r="V81" s="141">
        <f>T81+U81</f>
        <v>15805.300361596182</v>
      </c>
      <c r="W81" s="141">
        <f t="shared" ref="W81:W98" si="83">T81+$AZ$53*U81</f>
        <v>12113.480110377062</v>
      </c>
      <c r="Y81" s="153">
        <f>SUM(B81:S81)</f>
        <v>10037.021122855931</v>
      </c>
    </row>
    <row r="82" spans="1:25" ht="13.5" thickBot="1">
      <c r="A82" s="23" t="s">
        <v>34</v>
      </c>
      <c r="B82" s="140">
        <f t="shared" ref="B82:S82" si="84">B34*B$55</f>
        <v>157.32699426389249</v>
      </c>
      <c r="C82" s="140">
        <f t="shared" si="84"/>
        <v>661.87752772298438</v>
      </c>
      <c r="D82" s="140">
        <f t="shared" si="84"/>
        <v>20.409086291157767</v>
      </c>
      <c r="E82" s="140">
        <f t="shared" si="84"/>
        <v>3.5438400670541679</v>
      </c>
      <c r="F82" s="140">
        <f t="shared" si="84"/>
        <v>17.122593541862447</v>
      </c>
      <c r="G82" s="140">
        <f t="shared" si="84"/>
        <v>10.239444742786898</v>
      </c>
      <c r="H82" s="140">
        <f t="shared" si="84"/>
        <v>88.945558067232582</v>
      </c>
      <c r="I82" s="140">
        <f t="shared" si="84"/>
        <v>70.916600969021971</v>
      </c>
      <c r="J82" s="140">
        <f t="shared" si="84"/>
        <v>489.99908220666617</v>
      </c>
      <c r="K82" s="140">
        <f t="shared" si="84"/>
        <v>212.21533486267458</v>
      </c>
      <c r="L82" s="140">
        <f t="shared" si="84"/>
        <v>14.890977866011603</v>
      </c>
      <c r="M82" s="140">
        <f t="shared" si="84"/>
        <v>21.259713116894524</v>
      </c>
      <c r="N82" s="140">
        <f t="shared" si="84"/>
        <v>166.03124499635692</v>
      </c>
      <c r="O82" s="140">
        <f t="shared" si="84"/>
        <v>10.42859671707668</v>
      </c>
      <c r="P82" s="140">
        <f t="shared" si="84"/>
        <v>100.17545139734764</v>
      </c>
      <c r="Q82" s="140">
        <f t="shared" si="84"/>
        <v>124.36097010983102</v>
      </c>
      <c r="R82" s="140">
        <f t="shared" si="84"/>
        <v>17.771010721762728</v>
      </c>
      <c r="S82" s="140">
        <f t="shared" si="84"/>
        <v>2.5877521482270884</v>
      </c>
      <c r="T82" s="142">
        <v>518.23610660374391</v>
      </c>
      <c r="U82" s="152">
        <v>2256.8856184678998</v>
      </c>
      <c r="V82" s="141">
        <f t="shared" ref="V82:V98" si="85">T82+U82</f>
        <v>2775.1217250716436</v>
      </c>
      <c r="W82" s="141">
        <f t="shared" si="83"/>
        <v>2022.347895669664</v>
      </c>
      <c r="Y82" s="153">
        <f t="shared" ref="Y82:Y98" si="86">SUM(B82:S82)</f>
        <v>2190.1017798088415</v>
      </c>
    </row>
    <row r="83" spans="1:25" ht="13.5" thickBot="1">
      <c r="A83" s="23" t="s">
        <v>35</v>
      </c>
      <c r="B83" s="140">
        <f t="shared" ref="B83:S83" si="87">B35*B$55</f>
        <v>31.795840828826694</v>
      </c>
      <c r="C83" s="140">
        <f t="shared" si="87"/>
        <v>14.772468423922582</v>
      </c>
      <c r="D83" s="140">
        <f t="shared" si="87"/>
        <v>726.3792623617212</v>
      </c>
      <c r="E83" s="140">
        <f t="shared" si="87"/>
        <v>7.5104987887285297</v>
      </c>
      <c r="F83" s="140">
        <f t="shared" si="87"/>
        <v>6.1884618685431869</v>
      </c>
      <c r="G83" s="140">
        <f t="shared" si="87"/>
        <v>75.801639712886868</v>
      </c>
      <c r="H83" s="140">
        <f t="shared" si="87"/>
        <v>165.61403535793809</v>
      </c>
      <c r="I83" s="140">
        <f t="shared" si="87"/>
        <v>13.325153469689145</v>
      </c>
      <c r="J83" s="140">
        <f t="shared" si="87"/>
        <v>34.994081987184032</v>
      </c>
      <c r="K83" s="140">
        <f t="shared" si="87"/>
        <v>67.189404930870992</v>
      </c>
      <c r="L83" s="140">
        <f t="shared" si="87"/>
        <v>4.7511122317269692</v>
      </c>
      <c r="M83" s="140">
        <f t="shared" si="87"/>
        <v>139.65992703922521</v>
      </c>
      <c r="N83" s="140">
        <f t="shared" si="87"/>
        <v>60.258028197182185</v>
      </c>
      <c r="O83" s="140">
        <f t="shared" si="87"/>
        <v>15.645334498418407</v>
      </c>
      <c r="P83" s="140">
        <f t="shared" si="87"/>
        <v>8.5594518858359443</v>
      </c>
      <c r="Q83" s="140">
        <f t="shared" si="87"/>
        <v>39.4911071985495</v>
      </c>
      <c r="R83" s="140">
        <f t="shared" si="87"/>
        <v>22.36764559463991</v>
      </c>
      <c r="S83" s="140">
        <f t="shared" si="87"/>
        <v>0.17682886859384811</v>
      </c>
      <c r="T83" s="142">
        <v>352.61219068592061</v>
      </c>
      <c r="U83" s="152">
        <v>1817.7525881523995</v>
      </c>
      <c r="V83" s="141">
        <f t="shared" si="85"/>
        <v>2170.36477883832</v>
      </c>
      <c r="W83" s="141">
        <f t="shared" si="83"/>
        <v>1564.061754222585</v>
      </c>
      <c r="Y83" s="153">
        <f t="shared" si="86"/>
        <v>1434.4802832444836</v>
      </c>
    </row>
    <row r="84" spans="1:25" ht="13.5" thickBot="1">
      <c r="A84" s="23" t="s">
        <v>20</v>
      </c>
      <c r="B84" s="140">
        <f t="shared" ref="B84:S84" si="88">B36*B$55</f>
        <v>16.763977524656024</v>
      </c>
      <c r="C84" s="140">
        <f t="shared" si="88"/>
        <v>3.4757336818275046</v>
      </c>
      <c r="D84" s="140">
        <f t="shared" si="88"/>
        <v>7.7740309457089918</v>
      </c>
      <c r="E84" s="140">
        <f t="shared" si="88"/>
        <v>1272.2449217968438</v>
      </c>
      <c r="F84" s="140">
        <f t="shared" si="88"/>
        <v>26.8089790477202</v>
      </c>
      <c r="G84" s="140">
        <f t="shared" si="88"/>
        <v>0.12544299267332559</v>
      </c>
      <c r="H84" s="140">
        <f t="shared" si="88"/>
        <v>0</v>
      </c>
      <c r="I84" s="140">
        <f t="shared" si="88"/>
        <v>7.5418068279298049</v>
      </c>
      <c r="J84" s="140">
        <f t="shared" si="88"/>
        <v>83.977902243289975</v>
      </c>
      <c r="K84" s="140">
        <f t="shared" si="88"/>
        <v>30.190260897283341</v>
      </c>
      <c r="L84" s="140">
        <f t="shared" si="88"/>
        <v>0</v>
      </c>
      <c r="M84" s="140">
        <f t="shared" si="88"/>
        <v>12.976256977783107</v>
      </c>
      <c r="N84" s="140">
        <f t="shared" si="88"/>
        <v>4.6992025435472415</v>
      </c>
      <c r="O84" s="140">
        <f t="shared" si="88"/>
        <v>7.7715149427782917</v>
      </c>
      <c r="P84" s="140">
        <f t="shared" si="88"/>
        <v>0</v>
      </c>
      <c r="Q84" s="140">
        <f t="shared" si="88"/>
        <v>1.0424682419260551</v>
      </c>
      <c r="R84" s="140">
        <f t="shared" si="88"/>
        <v>0</v>
      </c>
      <c r="S84" s="140">
        <f t="shared" si="88"/>
        <v>1.0812020458035072</v>
      </c>
      <c r="T84" s="142">
        <v>155.07190047606321</v>
      </c>
      <c r="U84" s="152">
        <v>2279.5070531513084</v>
      </c>
      <c r="V84" s="141">
        <f t="shared" si="85"/>
        <v>2434.5789536273714</v>
      </c>
      <c r="W84" s="141">
        <f t="shared" si="83"/>
        <v>1674.2598486146785</v>
      </c>
      <c r="Y84" s="153">
        <f t="shared" si="86"/>
        <v>1476.4737007097713</v>
      </c>
    </row>
    <row r="85" spans="1:25" ht="13.5" thickBot="1">
      <c r="A85" s="23" t="s">
        <v>21</v>
      </c>
      <c r="B85" s="140">
        <f t="shared" ref="B85:S85" si="89">B37*B$55</f>
        <v>399.90468272959521</v>
      </c>
      <c r="C85" s="140">
        <f t="shared" si="89"/>
        <v>1.5906285036900112</v>
      </c>
      <c r="D85" s="140">
        <f t="shared" si="89"/>
        <v>8.3724732934353927</v>
      </c>
      <c r="E85" s="140">
        <f t="shared" si="89"/>
        <v>6.9540775880752328</v>
      </c>
      <c r="F85" s="140">
        <f t="shared" si="89"/>
        <v>1624.7073383162522</v>
      </c>
      <c r="G85" s="140">
        <f t="shared" si="89"/>
        <v>5.6770568196115079</v>
      </c>
      <c r="H85" s="140">
        <f t="shared" si="89"/>
        <v>1.6740026068426601</v>
      </c>
      <c r="I85" s="140">
        <f t="shared" si="89"/>
        <v>4.4129791985626774</v>
      </c>
      <c r="J85" s="140">
        <f t="shared" si="89"/>
        <v>88.091921638767403</v>
      </c>
      <c r="K85" s="140">
        <f t="shared" si="89"/>
        <v>27.618906642135862</v>
      </c>
      <c r="L85" s="140">
        <f t="shared" si="89"/>
        <v>0.37557600751852527</v>
      </c>
      <c r="M85" s="140">
        <f t="shared" si="89"/>
        <v>29.533245190358876</v>
      </c>
      <c r="N85" s="140">
        <f t="shared" si="89"/>
        <v>76.41172779819945</v>
      </c>
      <c r="O85" s="140">
        <f t="shared" si="89"/>
        <v>60.035609252527919</v>
      </c>
      <c r="P85" s="140">
        <f t="shared" si="89"/>
        <v>1.4057895252226793</v>
      </c>
      <c r="Q85" s="140">
        <f t="shared" si="89"/>
        <v>149.88551224020867</v>
      </c>
      <c r="R85" s="140">
        <f t="shared" si="89"/>
        <v>0.58035049108139525</v>
      </c>
      <c r="S85" s="140">
        <f t="shared" si="89"/>
        <v>0.72392618643280249</v>
      </c>
      <c r="T85" s="142">
        <v>405.73802178888326</v>
      </c>
      <c r="U85" s="152">
        <v>3241.9372523122024</v>
      </c>
      <c r="V85" s="141">
        <f t="shared" si="85"/>
        <v>3647.6752741010855</v>
      </c>
      <c r="W85" s="141">
        <f t="shared" si="83"/>
        <v>2566.3419977781591</v>
      </c>
      <c r="Y85" s="153">
        <f t="shared" si="86"/>
        <v>2487.9558040285192</v>
      </c>
    </row>
    <row r="86" spans="1:25" ht="13.5" thickBot="1">
      <c r="A86" s="23" t="s">
        <v>22</v>
      </c>
      <c r="B86" s="140">
        <f t="shared" ref="B86:S86" si="90">B38*B$55</f>
        <v>11.176034383260502</v>
      </c>
      <c r="C86" s="140">
        <f t="shared" si="90"/>
        <v>8.5565703810031142</v>
      </c>
      <c r="D86" s="140">
        <f t="shared" si="90"/>
        <v>26.839836861018927</v>
      </c>
      <c r="E86" s="140">
        <f t="shared" si="90"/>
        <v>0.98926910122628497</v>
      </c>
      <c r="F86" s="140">
        <f t="shared" si="90"/>
        <v>3.974790075477447</v>
      </c>
      <c r="G86" s="140">
        <f t="shared" si="90"/>
        <v>345.68303938889522</v>
      </c>
      <c r="H86" s="140">
        <f t="shared" si="90"/>
        <v>80.909911336692844</v>
      </c>
      <c r="I86" s="140">
        <f t="shared" si="90"/>
        <v>7.1813957299542386</v>
      </c>
      <c r="J86" s="140">
        <f t="shared" si="90"/>
        <v>33.574429846255889</v>
      </c>
      <c r="K86" s="140">
        <f t="shared" si="90"/>
        <v>54.779763103175014</v>
      </c>
      <c r="L86" s="140">
        <f t="shared" si="90"/>
        <v>2.2126754474384942</v>
      </c>
      <c r="M86" s="140">
        <f t="shared" si="90"/>
        <v>29.663937135290716</v>
      </c>
      <c r="N86" s="140">
        <f t="shared" si="90"/>
        <v>47.836280932852176</v>
      </c>
      <c r="O86" s="140">
        <f t="shared" si="90"/>
        <v>1.615170772761088</v>
      </c>
      <c r="P86" s="140">
        <f t="shared" si="90"/>
        <v>7.2916542639746664</v>
      </c>
      <c r="Q86" s="140">
        <f t="shared" si="90"/>
        <v>105.03800057234619</v>
      </c>
      <c r="R86" s="140">
        <f t="shared" si="90"/>
        <v>2.2025564307960521</v>
      </c>
      <c r="S86" s="140">
        <f t="shared" si="90"/>
        <v>2.5655326882099811</v>
      </c>
      <c r="T86" s="142">
        <v>181.16957782884873</v>
      </c>
      <c r="U86" s="152">
        <v>1039.9266853347951</v>
      </c>
      <c r="V86" s="141">
        <f t="shared" si="85"/>
        <v>1221.0962631636439</v>
      </c>
      <c r="W86" s="141">
        <f t="shared" si="83"/>
        <v>874.23349492631974</v>
      </c>
      <c r="Y86" s="153">
        <f t="shared" si="86"/>
        <v>772.09084845062887</v>
      </c>
    </row>
    <row r="87" spans="1:25" ht="13.5" thickBot="1">
      <c r="A87" s="23" t="s">
        <v>36</v>
      </c>
      <c r="B87" s="140">
        <f t="shared" ref="B87:S87" si="91">B39*B$55</f>
        <v>163.51200938305934</v>
      </c>
      <c r="C87" s="140">
        <f t="shared" si="91"/>
        <v>54.912389221228707</v>
      </c>
      <c r="D87" s="140">
        <f t="shared" si="91"/>
        <v>79.757733535317044</v>
      </c>
      <c r="E87" s="140">
        <f t="shared" si="91"/>
        <v>3.0717277753537466</v>
      </c>
      <c r="F87" s="140">
        <f t="shared" si="91"/>
        <v>55.2206479277434</v>
      </c>
      <c r="G87" s="140">
        <f t="shared" si="91"/>
        <v>165.61184354799386</v>
      </c>
      <c r="H87" s="140">
        <f t="shared" si="91"/>
        <v>1730.8590116504452</v>
      </c>
      <c r="I87" s="140">
        <f t="shared" si="91"/>
        <v>138.03019296945024</v>
      </c>
      <c r="J87" s="140">
        <f t="shared" si="91"/>
        <v>120.04789568065152</v>
      </c>
      <c r="K87" s="140">
        <f t="shared" si="91"/>
        <v>150.05270354400093</v>
      </c>
      <c r="L87" s="140">
        <f t="shared" si="91"/>
        <v>73.653975972174891</v>
      </c>
      <c r="M87" s="140">
        <f t="shared" si="91"/>
        <v>273.91106919065993</v>
      </c>
      <c r="N87" s="140">
        <f t="shared" si="91"/>
        <v>629.68083849786694</v>
      </c>
      <c r="O87" s="140">
        <f t="shared" si="91"/>
        <v>39.646699141367165</v>
      </c>
      <c r="P87" s="140">
        <f t="shared" si="91"/>
        <v>50.973262685235646</v>
      </c>
      <c r="Q87" s="140">
        <f t="shared" si="91"/>
        <v>281.52414640970375</v>
      </c>
      <c r="R87" s="140">
        <f t="shared" si="91"/>
        <v>35.474182600175688</v>
      </c>
      <c r="S87" s="140">
        <f t="shared" si="91"/>
        <v>6.1474736058290285</v>
      </c>
      <c r="T87" s="142">
        <v>1008.1137222589132</v>
      </c>
      <c r="U87" s="152">
        <v>3911.0506739806478</v>
      </c>
      <c r="V87" s="141">
        <f t="shared" si="85"/>
        <v>4919.164396239561</v>
      </c>
      <c r="W87" s="141">
        <f t="shared" si="83"/>
        <v>3614.6514121760401</v>
      </c>
      <c r="Y87" s="153">
        <f t="shared" si="86"/>
        <v>4052.0878033382564</v>
      </c>
    </row>
    <row r="88" spans="1:25" ht="13.5" thickBot="1">
      <c r="A88" s="23" t="s">
        <v>23</v>
      </c>
      <c r="B88" s="140">
        <f t="shared" ref="B88:S88" si="92">B40*B$55</f>
        <v>395.4710460204825</v>
      </c>
      <c r="C88" s="140">
        <f t="shared" si="92"/>
        <v>29.021942286960744</v>
      </c>
      <c r="D88" s="140">
        <f t="shared" si="92"/>
        <v>14.073299010998225</v>
      </c>
      <c r="E88" s="140">
        <f t="shared" si="92"/>
        <v>5.9859472000800205</v>
      </c>
      <c r="F88" s="140">
        <f t="shared" si="92"/>
        <v>27.838284228457464</v>
      </c>
      <c r="G88" s="140">
        <f t="shared" si="92"/>
        <v>11.005694233386036</v>
      </c>
      <c r="H88" s="140">
        <f t="shared" si="92"/>
        <v>97.842017692210618</v>
      </c>
      <c r="I88" s="140">
        <f t="shared" si="92"/>
        <v>930.71817698395012</v>
      </c>
      <c r="J88" s="140">
        <f t="shared" si="92"/>
        <v>138.21515618085823</v>
      </c>
      <c r="K88" s="140">
        <f t="shared" si="92"/>
        <v>333.88725440303364</v>
      </c>
      <c r="L88" s="140">
        <f t="shared" si="92"/>
        <v>173.20935105066366</v>
      </c>
      <c r="M88" s="140">
        <f t="shared" si="92"/>
        <v>37.344589531107616</v>
      </c>
      <c r="N88" s="140">
        <f t="shared" si="92"/>
        <v>839.23325823106018</v>
      </c>
      <c r="O88" s="140">
        <f t="shared" si="92"/>
        <v>69.455707841132437</v>
      </c>
      <c r="P88" s="140">
        <f t="shared" si="92"/>
        <v>16.853468610042341</v>
      </c>
      <c r="Q88" s="140">
        <f t="shared" si="92"/>
        <v>20.877918884625988</v>
      </c>
      <c r="R88" s="140">
        <f t="shared" si="92"/>
        <v>5.7565722966553867</v>
      </c>
      <c r="S88" s="140">
        <f t="shared" si="92"/>
        <v>1.9338908827957817</v>
      </c>
      <c r="T88" s="142">
        <v>572.32875528815271</v>
      </c>
      <c r="U88" s="152">
        <v>3268.5136232913405</v>
      </c>
      <c r="V88" s="141">
        <f t="shared" si="85"/>
        <v>3840.842378579493</v>
      </c>
      <c r="W88" s="141">
        <f t="shared" si="83"/>
        <v>2750.6446758142756</v>
      </c>
      <c r="Y88" s="153">
        <f t="shared" si="86"/>
        <v>3148.7235755685015</v>
      </c>
    </row>
    <row r="89" spans="1:25" ht="13.5" thickBot="1">
      <c r="A89" s="23" t="s">
        <v>24</v>
      </c>
      <c r="B89" s="140">
        <f t="shared" ref="B89:S89" si="93">B41*B$55</f>
        <v>648.27933205120144</v>
      </c>
      <c r="C89" s="140">
        <f t="shared" si="93"/>
        <v>787.01080201533898</v>
      </c>
      <c r="D89" s="140">
        <f t="shared" si="93"/>
        <v>72.303287745632929</v>
      </c>
      <c r="E89" s="140">
        <f t="shared" si="93"/>
        <v>451.72737564234433</v>
      </c>
      <c r="F89" s="140">
        <f t="shared" si="93"/>
        <v>295.72713759967587</v>
      </c>
      <c r="G89" s="140">
        <f t="shared" si="93"/>
        <v>89.051551005794281</v>
      </c>
      <c r="H89" s="140">
        <f t="shared" si="93"/>
        <v>237.13177535146204</v>
      </c>
      <c r="I89" s="140">
        <f t="shared" si="93"/>
        <v>370.89262097300036</v>
      </c>
      <c r="J89" s="140">
        <f t="shared" si="93"/>
        <v>6729.2783188369895</v>
      </c>
      <c r="K89" s="140">
        <f t="shared" si="93"/>
        <v>934.6277431981398</v>
      </c>
      <c r="L89" s="140">
        <f t="shared" si="93"/>
        <v>11.469816338319328</v>
      </c>
      <c r="M89" s="140">
        <f t="shared" si="93"/>
        <v>164.25998417515228</v>
      </c>
      <c r="N89" s="140">
        <f t="shared" si="93"/>
        <v>777.05731165865586</v>
      </c>
      <c r="O89" s="140">
        <f t="shared" si="93"/>
        <v>151.02942311736066</v>
      </c>
      <c r="P89" s="140">
        <f t="shared" si="93"/>
        <v>115.69389483334025</v>
      </c>
      <c r="Q89" s="140">
        <f t="shared" si="93"/>
        <v>213.22640783213231</v>
      </c>
      <c r="R89" s="140">
        <f t="shared" si="93"/>
        <v>73.92977181504618</v>
      </c>
      <c r="S89" s="140">
        <f t="shared" si="93"/>
        <v>17.360915580666077</v>
      </c>
      <c r="T89" s="142">
        <v>6746.8066676416365</v>
      </c>
      <c r="U89" s="152">
        <v>10193.498420806764</v>
      </c>
      <c r="V89" s="141">
        <f t="shared" si="85"/>
        <v>16940.3050884484</v>
      </c>
      <c r="W89" s="141">
        <f t="shared" si="83"/>
        <v>13540.310521403007</v>
      </c>
      <c r="Y89" s="153">
        <f t="shared" si="86"/>
        <v>12140.057469770258</v>
      </c>
    </row>
    <row r="90" spans="1:25" ht="13.5" thickBot="1">
      <c r="A90" s="23" t="s">
        <v>25</v>
      </c>
      <c r="B90" s="140">
        <f t="shared" ref="B90:S90" si="94">B42*B$55</f>
        <v>454.0551112683176</v>
      </c>
      <c r="C90" s="140">
        <f t="shared" si="94"/>
        <v>121.21608192976758</v>
      </c>
      <c r="D90" s="140">
        <f t="shared" si="94"/>
        <v>16.769927114836229</v>
      </c>
      <c r="E90" s="140">
        <f t="shared" si="94"/>
        <v>214.7522654818782</v>
      </c>
      <c r="F90" s="140">
        <f t="shared" si="94"/>
        <v>86.887442975896363</v>
      </c>
      <c r="G90" s="140">
        <f t="shared" si="94"/>
        <v>25.962738054924131</v>
      </c>
      <c r="H90" s="140">
        <f t="shared" si="94"/>
        <v>83.015364853791652</v>
      </c>
      <c r="I90" s="140">
        <f t="shared" si="94"/>
        <v>264.42499895630101</v>
      </c>
      <c r="J90" s="140">
        <f t="shared" si="94"/>
        <v>447.14702380748452</v>
      </c>
      <c r="K90" s="140">
        <f t="shared" si="94"/>
        <v>3257.672900165865</v>
      </c>
      <c r="L90" s="140">
        <f t="shared" si="94"/>
        <v>26.98046004694833</v>
      </c>
      <c r="M90" s="140">
        <f t="shared" si="94"/>
        <v>68.500857427769333</v>
      </c>
      <c r="N90" s="140">
        <f t="shared" si="94"/>
        <v>513.54390158264403</v>
      </c>
      <c r="O90" s="140">
        <f t="shared" si="94"/>
        <v>211.04363825324495</v>
      </c>
      <c r="P90" s="140">
        <f t="shared" si="94"/>
        <v>34.212588147050916</v>
      </c>
      <c r="Q90" s="140">
        <f t="shared" si="94"/>
        <v>38.359764121119802</v>
      </c>
      <c r="R90" s="140">
        <f t="shared" si="94"/>
        <v>34.469649971302303</v>
      </c>
      <c r="S90" s="140">
        <f t="shared" si="94"/>
        <v>6.2243546309966407</v>
      </c>
      <c r="T90" s="142">
        <v>2222.7442629725774</v>
      </c>
      <c r="U90" s="152">
        <v>7691.058475273152</v>
      </c>
      <c r="V90" s="141">
        <f t="shared" si="85"/>
        <v>9913.8027382457294</v>
      </c>
      <c r="W90" s="141">
        <f t="shared" si="83"/>
        <v>7348.4855182635119</v>
      </c>
      <c r="Y90" s="153">
        <f t="shared" si="86"/>
        <v>5905.2390687901388</v>
      </c>
    </row>
    <row r="91" spans="1:25" ht="13.5" thickBot="1">
      <c r="A91" s="23" t="s">
        <v>18</v>
      </c>
      <c r="B91" s="140">
        <f t="shared" ref="B91:S91" si="95">B43*B$55</f>
        <v>266.74767398742085</v>
      </c>
      <c r="C91" s="140">
        <f t="shared" si="95"/>
        <v>2.5283884230249782</v>
      </c>
      <c r="D91" s="140">
        <f t="shared" si="95"/>
        <v>1.6187638193737068</v>
      </c>
      <c r="E91" s="140">
        <f t="shared" si="95"/>
        <v>0</v>
      </c>
      <c r="F91" s="140">
        <f t="shared" si="95"/>
        <v>7.7376420407745226</v>
      </c>
      <c r="G91" s="140">
        <f t="shared" si="95"/>
        <v>1.1601876615119189</v>
      </c>
      <c r="H91" s="140">
        <f t="shared" si="95"/>
        <v>51.661690845829668</v>
      </c>
      <c r="I91" s="140">
        <f t="shared" si="95"/>
        <v>52.769669833998833</v>
      </c>
      <c r="J91" s="140">
        <f t="shared" si="95"/>
        <v>13.66750844426566</v>
      </c>
      <c r="K91" s="140">
        <f t="shared" si="95"/>
        <v>23.972749285954624</v>
      </c>
      <c r="L91" s="140">
        <f t="shared" si="95"/>
        <v>658.82275070156845</v>
      </c>
      <c r="M91" s="140">
        <f t="shared" si="95"/>
        <v>7.3021266764628709</v>
      </c>
      <c r="N91" s="140">
        <f t="shared" si="95"/>
        <v>184.88018411606402</v>
      </c>
      <c r="O91" s="140">
        <f t="shared" si="95"/>
        <v>2.4502767149312135</v>
      </c>
      <c r="P91" s="140">
        <f t="shared" si="95"/>
        <v>4.7563751625609392</v>
      </c>
      <c r="Q91" s="140">
        <f t="shared" si="95"/>
        <v>3.9057726291692711</v>
      </c>
      <c r="R91" s="140">
        <f t="shared" si="95"/>
        <v>3.1717168565716718</v>
      </c>
      <c r="S91" s="140">
        <f t="shared" si="95"/>
        <v>0.30332657053608636</v>
      </c>
      <c r="T91" s="142">
        <v>122.2701425895047</v>
      </c>
      <c r="U91" s="152">
        <v>1771.3399902196177</v>
      </c>
      <c r="V91" s="141">
        <f t="shared" si="85"/>
        <v>1893.6101328091224</v>
      </c>
      <c r="W91" s="141">
        <f t="shared" si="83"/>
        <v>1302.7878170039974</v>
      </c>
      <c r="Y91" s="153">
        <f t="shared" si="86"/>
        <v>1287.4568037700194</v>
      </c>
    </row>
    <row r="92" spans="1:25" ht="13.5" thickBot="1">
      <c r="A92" s="23" t="s">
        <v>26</v>
      </c>
      <c r="B92" s="140">
        <f t="shared" ref="B92:S92" si="96">B44*B$55</f>
        <v>306.63751646003817</v>
      </c>
      <c r="C92" s="140">
        <f t="shared" si="96"/>
        <v>55.53652075511917</v>
      </c>
      <c r="D92" s="140">
        <f t="shared" si="96"/>
        <v>282.2236615287095</v>
      </c>
      <c r="E92" s="140">
        <f t="shared" si="96"/>
        <v>29.041455542816134</v>
      </c>
      <c r="F92" s="140">
        <f t="shared" si="96"/>
        <v>52.085990262293663</v>
      </c>
      <c r="G92" s="140">
        <f t="shared" si="96"/>
        <v>43.115038393725271</v>
      </c>
      <c r="H92" s="140">
        <f t="shared" si="96"/>
        <v>272.03299592357297</v>
      </c>
      <c r="I92" s="140">
        <f t="shared" si="96"/>
        <v>54.226656886152213</v>
      </c>
      <c r="J92" s="140">
        <f t="shared" si="96"/>
        <v>171.96384010129975</v>
      </c>
      <c r="K92" s="140">
        <f t="shared" si="96"/>
        <v>194.63385279462327</v>
      </c>
      <c r="L92" s="140">
        <f t="shared" si="96"/>
        <v>3.7594658689241101</v>
      </c>
      <c r="M92" s="140">
        <f t="shared" si="96"/>
        <v>2379.6659184453506</v>
      </c>
      <c r="N92" s="140">
        <f t="shared" si="96"/>
        <v>224.64098119731335</v>
      </c>
      <c r="O92" s="140">
        <f t="shared" si="96"/>
        <v>11.645606973041431</v>
      </c>
      <c r="P92" s="140">
        <f t="shared" si="96"/>
        <v>10.01758038685934</v>
      </c>
      <c r="Q92" s="140">
        <f t="shared" si="96"/>
        <v>113.34902616104628</v>
      </c>
      <c r="R92" s="140">
        <f t="shared" si="96"/>
        <v>6.2483747556687126</v>
      </c>
      <c r="S92" s="140">
        <f t="shared" si="96"/>
        <v>7.0656762857223399</v>
      </c>
      <c r="T92" s="142">
        <v>1585.9784848169027</v>
      </c>
      <c r="U92" s="152">
        <v>3896.786336278868</v>
      </c>
      <c r="V92" s="141">
        <f t="shared" si="85"/>
        <v>5482.7648210957705</v>
      </c>
      <c r="W92" s="141">
        <f t="shared" si="83"/>
        <v>4183.0096413391166</v>
      </c>
      <c r="Y92" s="153">
        <f t="shared" si="86"/>
        <v>4217.8901587222763</v>
      </c>
    </row>
    <row r="93" spans="1:25" ht="13.5" thickBot="1">
      <c r="A93" s="23" t="s">
        <v>27</v>
      </c>
      <c r="B93" s="140">
        <f t="shared" ref="B93:S93" si="97">B45*B$55</f>
        <v>1625.3803874654927</v>
      </c>
      <c r="C93" s="140">
        <f t="shared" si="97"/>
        <v>257.0344116272517</v>
      </c>
      <c r="D93" s="140">
        <f t="shared" si="97"/>
        <v>296.73069776918572</v>
      </c>
      <c r="E93" s="140">
        <f t="shared" si="97"/>
        <v>135.88151111618839</v>
      </c>
      <c r="F93" s="140">
        <f t="shared" si="97"/>
        <v>575.02052759299238</v>
      </c>
      <c r="G93" s="140">
        <f t="shared" si="97"/>
        <v>131.02927382387799</v>
      </c>
      <c r="H93" s="140">
        <f t="shared" si="97"/>
        <v>450.0822772310853</v>
      </c>
      <c r="I93" s="140">
        <f t="shared" si="97"/>
        <v>822.72345513495429</v>
      </c>
      <c r="J93" s="140">
        <f t="shared" si="97"/>
        <v>1046.440446673816</v>
      </c>
      <c r="K93" s="140">
        <f t="shared" si="97"/>
        <v>1031.800983591952</v>
      </c>
      <c r="L93" s="140">
        <f t="shared" si="97"/>
        <v>262.90634131300254</v>
      </c>
      <c r="M93" s="140">
        <f t="shared" si="97"/>
        <v>515.78655843285037</v>
      </c>
      <c r="N93" s="140">
        <f t="shared" si="97"/>
        <v>4176.5125090841075</v>
      </c>
      <c r="O93" s="140">
        <f t="shared" si="97"/>
        <v>186.67046236605279</v>
      </c>
      <c r="P93" s="140">
        <f t="shared" si="97"/>
        <v>86.510709235331504</v>
      </c>
      <c r="Q93" s="140">
        <f t="shared" si="97"/>
        <v>392.59450637755475</v>
      </c>
      <c r="R93" s="140">
        <f t="shared" si="97"/>
        <v>65.703546391171443</v>
      </c>
      <c r="S93" s="140">
        <f t="shared" si="97"/>
        <v>22.02810642891987</v>
      </c>
      <c r="T93" s="142">
        <v>6981.5266639763486</v>
      </c>
      <c r="U93" s="152">
        <v>8791.8354709150281</v>
      </c>
      <c r="V93" s="141">
        <f t="shared" si="85"/>
        <v>15773.362134891377</v>
      </c>
      <c r="W93" s="141">
        <f t="shared" si="83"/>
        <v>12840.885805228861</v>
      </c>
      <c r="Y93" s="153">
        <f t="shared" si="86"/>
        <v>12080.836711655787</v>
      </c>
    </row>
    <row r="94" spans="1:25" ht="13.5" thickBot="1">
      <c r="A94" s="23" t="s">
        <v>28</v>
      </c>
      <c r="B94" s="140">
        <f t="shared" ref="B94:S94" si="98">B46*B$55</f>
        <v>351.06888293099388</v>
      </c>
      <c r="C94" s="140">
        <f t="shared" si="98"/>
        <v>10.762813392770665</v>
      </c>
      <c r="D94" s="140">
        <f t="shared" si="98"/>
        <v>16.045092120632223</v>
      </c>
      <c r="E94" s="140">
        <f t="shared" si="98"/>
        <v>26.153425617145622</v>
      </c>
      <c r="F94" s="140">
        <f t="shared" si="98"/>
        <v>18.135763865186757</v>
      </c>
      <c r="G94" s="140">
        <f t="shared" si="98"/>
        <v>3.6669657963326063</v>
      </c>
      <c r="H94" s="140">
        <f t="shared" si="98"/>
        <v>11.936505534781386</v>
      </c>
      <c r="I94" s="140">
        <f t="shared" si="98"/>
        <v>95.272869908712664</v>
      </c>
      <c r="J94" s="140">
        <f t="shared" si="98"/>
        <v>66.009837954211392</v>
      </c>
      <c r="K94" s="140">
        <f t="shared" si="98"/>
        <v>618.19863429632483</v>
      </c>
      <c r="L94" s="140">
        <f t="shared" si="98"/>
        <v>17.674836526896492</v>
      </c>
      <c r="M94" s="140">
        <f t="shared" si="98"/>
        <v>10.842569782875394</v>
      </c>
      <c r="N94" s="140">
        <f t="shared" si="98"/>
        <v>119.47052751585811</v>
      </c>
      <c r="O94" s="140">
        <f t="shared" si="98"/>
        <v>608.11602675558004</v>
      </c>
      <c r="P94" s="140">
        <f t="shared" si="98"/>
        <v>5.2929938711375906</v>
      </c>
      <c r="Q94" s="140">
        <f t="shared" si="98"/>
        <v>13.533753346446787</v>
      </c>
      <c r="R94" s="140">
        <f t="shared" si="98"/>
        <v>2.4188199788386857</v>
      </c>
      <c r="S94" s="140">
        <f t="shared" si="98"/>
        <v>3.6688720673959847</v>
      </c>
      <c r="T94" s="142">
        <v>1037.8206391218346</v>
      </c>
      <c r="U94" s="152">
        <v>1736.8783111782038</v>
      </c>
      <c r="V94" s="141">
        <f t="shared" si="85"/>
        <v>2774.6989503000386</v>
      </c>
      <c r="W94" s="141">
        <f t="shared" si="83"/>
        <v>2195.3711692145052</v>
      </c>
      <c r="Y94" s="153">
        <f t="shared" si="86"/>
        <v>1998.2691912621212</v>
      </c>
    </row>
    <row r="95" spans="1:25" ht="13.5" thickBot="1">
      <c r="A95" s="23" t="s">
        <v>29</v>
      </c>
      <c r="B95" s="140">
        <f t="shared" ref="B95:S95" si="99">B47*B$55</f>
        <v>39.619563800771843</v>
      </c>
      <c r="C95" s="140">
        <f t="shared" si="99"/>
        <v>105.49076721662297</v>
      </c>
      <c r="D95" s="140">
        <f t="shared" si="99"/>
        <v>11.2922233114232</v>
      </c>
      <c r="E95" s="140">
        <f t="shared" si="99"/>
        <v>0.48295053936532634</v>
      </c>
      <c r="F95" s="140">
        <f t="shared" si="99"/>
        <v>12.354128585223863</v>
      </c>
      <c r="G95" s="140">
        <f t="shared" si="99"/>
        <v>20.646592988315962</v>
      </c>
      <c r="H95" s="140">
        <f t="shared" si="99"/>
        <v>56.847624618039006</v>
      </c>
      <c r="I95" s="140">
        <f t="shared" si="99"/>
        <v>22.655261788985854</v>
      </c>
      <c r="J95" s="140">
        <f t="shared" si="99"/>
        <v>106.86239699574125</v>
      </c>
      <c r="K95" s="140">
        <f t="shared" si="99"/>
        <v>72.308698981685623</v>
      </c>
      <c r="L95" s="140">
        <f t="shared" si="99"/>
        <v>5.5754428269396685</v>
      </c>
      <c r="M95" s="140">
        <f t="shared" si="99"/>
        <v>11.737590461929425</v>
      </c>
      <c r="N95" s="140">
        <f t="shared" si="99"/>
        <v>72.303008429712548</v>
      </c>
      <c r="O95" s="140">
        <f t="shared" si="99"/>
        <v>10.594340140806958</v>
      </c>
      <c r="P95" s="140">
        <f t="shared" si="99"/>
        <v>361.82607170689096</v>
      </c>
      <c r="Q95" s="140">
        <f t="shared" si="99"/>
        <v>135.52792254623756</v>
      </c>
      <c r="R95" s="140">
        <f t="shared" si="99"/>
        <v>39.984910461642791</v>
      </c>
      <c r="S95" s="140">
        <f t="shared" si="99"/>
        <v>0.28167621927813158</v>
      </c>
      <c r="T95" s="142">
        <v>335.48763421778625</v>
      </c>
      <c r="U95" s="152">
        <v>1093.0033774853757</v>
      </c>
      <c r="V95" s="141">
        <f t="shared" si="85"/>
        <v>1428.491011703162</v>
      </c>
      <c r="W95" s="141">
        <f t="shared" si="83"/>
        <v>1063.9247566452225</v>
      </c>
      <c r="Y95" s="153">
        <f t="shared" si="86"/>
        <v>1086.3911716196128</v>
      </c>
    </row>
    <row r="96" spans="1:25" ht="13.5" thickBot="1">
      <c r="A96" s="23" t="s">
        <v>30</v>
      </c>
      <c r="B96" s="140">
        <f t="shared" ref="B96:S96" si="100">B48*B$55</f>
        <v>101.44407610846137</v>
      </c>
      <c r="C96" s="140">
        <f t="shared" si="100"/>
        <v>75.457153910602088</v>
      </c>
      <c r="D96" s="140">
        <f t="shared" si="100"/>
        <v>99.365777286435318</v>
      </c>
      <c r="E96" s="140">
        <f t="shared" si="100"/>
        <v>8.6132473560924812</v>
      </c>
      <c r="F96" s="140">
        <f t="shared" si="100"/>
        <v>30.508370171277001</v>
      </c>
      <c r="G96" s="140">
        <f t="shared" si="100"/>
        <v>94.418711833623703</v>
      </c>
      <c r="H96" s="140">
        <f t="shared" si="100"/>
        <v>313.66278707141385</v>
      </c>
      <c r="I96" s="140">
        <f t="shared" si="100"/>
        <v>50.110728791166579</v>
      </c>
      <c r="J96" s="140">
        <f t="shared" si="100"/>
        <v>135.25111858527745</v>
      </c>
      <c r="K96" s="140">
        <f t="shared" si="100"/>
        <v>157.6992502550282</v>
      </c>
      <c r="L96" s="140">
        <f t="shared" si="100"/>
        <v>15.169174457181196</v>
      </c>
      <c r="M96" s="140">
        <f t="shared" si="100"/>
        <v>125.48959482037222</v>
      </c>
      <c r="N96" s="140">
        <f t="shared" si="100"/>
        <v>170.79340595129131</v>
      </c>
      <c r="O96" s="140">
        <f t="shared" si="100"/>
        <v>31.232497097854523</v>
      </c>
      <c r="P96" s="140">
        <f t="shared" si="100"/>
        <v>193.94894979658767</v>
      </c>
      <c r="Q96" s="140">
        <f t="shared" si="100"/>
        <v>1860.7287032669965</v>
      </c>
      <c r="R96" s="140">
        <f t="shared" si="100"/>
        <v>37.976623417216906</v>
      </c>
      <c r="S96" s="140">
        <f t="shared" si="100"/>
        <v>2.0804159842489649</v>
      </c>
      <c r="T96" s="142">
        <v>1359.8201430560732</v>
      </c>
      <c r="U96" s="152">
        <v>3625.9881788372609</v>
      </c>
      <c r="V96" s="141">
        <f t="shared" si="85"/>
        <v>4985.8083218933343</v>
      </c>
      <c r="W96" s="141">
        <f t="shared" si="83"/>
        <v>3776.3766234439436</v>
      </c>
      <c r="Y96" s="153">
        <f t="shared" si="86"/>
        <v>3503.9505861611278</v>
      </c>
    </row>
    <row r="97" spans="1:48" ht="13.5" thickBot="1">
      <c r="A97" s="23" t="s">
        <v>31</v>
      </c>
      <c r="B97" s="140">
        <f t="shared" ref="B97:S97" si="101">B49*B$55</f>
        <v>24.528897395031443</v>
      </c>
      <c r="C97" s="140">
        <f t="shared" si="101"/>
        <v>16.127471790676655</v>
      </c>
      <c r="D97" s="140">
        <f t="shared" si="101"/>
        <v>5.2904927025167838</v>
      </c>
      <c r="E97" s="140">
        <f t="shared" si="101"/>
        <v>0.19732557158188779</v>
      </c>
      <c r="F97" s="140">
        <f t="shared" si="101"/>
        <v>1.3612132874246932</v>
      </c>
      <c r="G97" s="140">
        <f t="shared" si="101"/>
        <v>6.6479345538994536</v>
      </c>
      <c r="H97" s="140">
        <f t="shared" si="101"/>
        <v>108.31548270945609</v>
      </c>
      <c r="I97" s="140">
        <f t="shared" si="101"/>
        <v>7.4703007031230939</v>
      </c>
      <c r="J97" s="140">
        <f t="shared" si="101"/>
        <v>49.114188295684855</v>
      </c>
      <c r="K97" s="140">
        <f t="shared" si="101"/>
        <v>30.913143161418212</v>
      </c>
      <c r="L97" s="140">
        <f t="shared" si="101"/>
        <v>6.3872213993037423</v>
      </c>
      <c r="M97" s="140">
        <f t="shared" si="101"/>
        <v>3.0733406337903486</v>
      </c>
      <c r="N97" s="140">
        <f t="shared" si="101"/>
        <v>61.445375751004065</v>
      </c>
      <c r="O97" s="140">
        <f t="shared" si="101"/>
        <v>0.40982925521958585</v>
      </c>
      <c r="P97" s="140">
        <f t="shared" si="101"/>
        <v>55.697666416605244</v>
      </c>
      <c r="Q97" s="140">
        <f t="shared" si="101"/>
        <v>57.3256787779614</v>
      </c>
      <c r="R97" s="140">
        <f t="shared" si="101"/>
        <v>204.74745229247557</v>
      </c>
      <c r="S97" s="140">
        <f t="shared" si="101"/>
        <v>8.728437834417628E-2</v>
      </c>
      <c r="T97" s="142">
        <v>93.918620504882725</v>
      </c>
      <c r="U97" s="152">
        <v>554.42545340770528</v>
      </c>
      <c r="V97" s="141">
        <f t="shared" si="85"/>
        <v>648.34407391258799</v>
      </c>
      <c r="W97" s="141">
        <f t="shared" si="83"/>
        <v>463.41801108315121</v>
      </c>
      <c r="Y97" s="153">
        <f t="shared" si="86"/>
        <v>639.14029907551719</v>
      </c>
    </row>
    <row r="98" spans="1:48" ht="13.5" thickBot="1">
      <c r="A98" s="23" t="s">
        <v>32</v>
      </c>
      <c r="B98" s="140">
        <f t="shared" ref="B98:S98" si="102">B50*B$55</f>
        <v>14.967878175162225</v>
      </c>
      <c r="C98" s="140">
        <f t="shared" si="102"/>
        <v>4.435084971178966E-2</v>
      </c>
      <c r="D98" s="140">
        <f t="shared" si="102"/>
        <v>2.9690037180744602E-2</v>
      </c>
      <c r="E98" s="140">
        <f t="shared" si="102"/>
        <v>2.9189990396168382E-2</v>
      </c>
      <c r="F98" s="140">
        <f t="shared" si="102"/>
        <v>0.46346467897706028</v>
      </c>
      <c r="G98" s="140">
        <f t="shared" si="102"/>
        <v>2.68933317448798E-2</v>
      </c>
      <c r="H98" s="140">
        <f t="shared" si="102"/>
        <v>0.38911059357549832</v>
      </c>
      <c r="I98" s="140">
        <f t="shared" si="102"/>
        <v>8.2218877801386786E-2</v>
      </c>
      <c r="J98" s="140">
        <f t="shared" si="102"/>
        <v>0.40105730540490925</v>
      </c>
      <c r="K98" s="140">
        <f t="shared" si="102"/>
        <v>0.66398480304071628</v>
      </c>
      <c r="L98" s="140">
        <f t="shared" si="102"/>
        <v>4.6475037192813269E-2</v>
      </c>
      <c r="M98" s="140">
        <f t="shared" si="102"/>
        <v>0.3742838418007704</v>
      </c>
      <c r="N98" s="140">
        <f t="shared" si="102"/>
        <v>2.0896704434883384</v>
      </c>
      <c r="O98" s="140">
        <f t="shared" si="102"/>
        <v>1.4661721747648786</v>
      </c>
      <c r="P98" s="140">
        <f t="shared" si="102"/>
        <v>1.0894044652391938E-2</v>
      </c>
      <c r="Q98" s="140">
        <f t="shared" si="102"/>
        <v>2.2647865660318538</v>
      </c>
      <c r="R98" s="140">
        <f t="shared" si="102"/>
        <v>7.2781879603546337E-3</v>
      </c>
      <c r="S98" s="140">
        <f t="shared" si="102"/>
        <v>2.102009734903429</v>
      </c>
      <c r="T98" s="142">
        <v>58.58555609807317</v>
      </c>
      <c r="U98" s="152">
        <v>244.81944461252999</v>
      </c>
      <c r="V98" s="141">
        <f t="shared" si="85"/>
        <v>303.40500071060319</v>
      </c>
      <c r="W98" s="141">
        <f t="shared" si="83"/>
        <v>221.74659971545265</v>
      </c>
      <c r="Y98" s="153">
        <f t="shared" si="86"/>
        <v>25.459408673790211</v>
      </c>
    </row>
    <row r="99" spans="1:48" ht="13.5" thickBot="1">
      <c r="A99" s="23" t="s">
        <v>174</v>
      </c>
      <c r="B99" s="140">
        <f t="shared" ref="B99:S99" si="103">B52*B$55</f>
        <v>4736.8815277957065</v>
      </c>
      <c r="C99" s="140">
        <f t="shared" si="103"/>
        <v>518.23610660374391</v>
      </c>
      <c r="D99" s="140">
        <f t="shared" si="103"/>
        <v>352.61219068592061</v>
      </c>
      <c r="E99" s="140">
        <f t="shared" si="103"/>
        <v>155.07190047606321</v>
      </c>
      <c r="F99" s="140">
        <f t="shared" si="103"/>
        <v>405.73802178888326</v>
      </c>
      <c r="G99" s="140">
        <f t="shared" si="103"/>
        <v>181.16957782884873</v>
      </c>
      <c r="H99" s="140">
        <f t="shared" si="103"/>
        <v>1008.1137222589132</v>
      </c>
      <c r="I99" s="140">
        <f t="shared" si="103"/>
        <v>572.32875528815271</v>
      </c>
      <c r="J99" s="140">
        <f t="shared" si="103"/>
        <v>6746.8066676416365</v>
      </c>
      <c r="K99" s="140">
        <f t="shared" si="103"/>
        <v>2222.7442629725774</v>
      </c>
      <c r="L99" s="140">
        <f t="shared" si="103"/>
        <v>122.2701425895047</v>
      </c>
      <c r="M99" s="140">
        <f t="shared" si="103"/>
        <v>1585.9784848169027</v>
      </c>
      <c r="N99" s="140">
        <f t="shared" si="103"/>
        <v>6981.5266639763486</v>
      </c>
      <c r="O99" s="140">
        <f t="shared" si="103"/>
        <v>1037.8206391218346</v>
      </c>
      <c r="P99" s="140">
        <f t="shared" si="103"/>
        <v>335.48763421778625</v>
      </c>
      <c r="Q99" s="140">
        <f t="shared" si="103"/>
        <v>1359.8201430560732</v>
      </c>
      <c r="R99" s="140">
        <f t="shared" si="103"/>
        <v>93.918620504882725</v>
      </c>
      <c r="S99" s="140">
        <f t="shared" si="103"/>
        <v>58.58555609807317</v>
      </c>
      <c r="T99" s="141"/>
      <c r="U99" s="141"/>
      <c r="V99" s="141">
        <f>SUM(V81:V98)</f>
        <v>96958.736405227435</v>
      </c>
      <c r="W99" s="141"/>
      <c r="X99" s="141"/>
      <c r="Y99" s="141"/>
    </row>
    <row r="100" spans="1:48" ht="13.5" thickBot="1">
      <c r="A100" s="154" t="s">
        <v>248</v>
      </c>
      <c r="B100" s="152">
        <f>SUM(B81:B98)</f>
        <v>11068.418833800475</v>
      </c>
      <c r="C100" s="152">
        <f t="shared" ref="C100:S100" si="104">SUM(C81:C98)</f>
        <v>2256.8856184678998</v>
      </c>
      <c r="D100" s="152">
        <f t="shared" si="104"/>
        <v>1817.7525881523995</v>
      </c>
      <c r="E100" s="152">
        <f t="shared" si="104"/>
        <v>2279.5070531513084</v>
      </c>
      <c r="F100" s="152">
        <f t="shared" si="104"/>
        <v>3241.9372523122024</v>
      </c>
      <c r="G100" s="152">
        <f t="shared" si="104"/>
        <v>1039.9266853347951</v>
      </c>
      <c r="H100" s="152">
        <f t="shared" si="104"/>
        <v>3911.0506739806478</v>
      </c>
      <c r="I100" s="152">
        <f t="shared" si="104"/>
        <v>3268.5136232913405</v>
      </c>
      <c r="J100" s="152">
        <f t="shared" si="104"/>
        <v>10193.498420806764</v>
      </c>
      <c r="K100" s="152">
        <f t="shared" si="104"/>
        <v>7691.058475273152</v>
      </c>
      <c r="L100" s="152">
        <f t="shared" si="104"/>
        <v>1771.3399902196177</v>
      </c>
      <c r="M100" s="152">
        <f t="shared" si="104"/>
        <v>3896.786336278868</v>
      </c>
      <c r="N100" s="152">
        <f t="shared" si="104"/>
        <v>8791.8354709150281</v>
      </c>
      <c r="O100" s="152">
        <f t="shared" si="104"/>
        <v>1736.8783111782038</v>
      </c>
      <c r="P100" s="152">
        <f t="shared" si="104"/>
        <v>1093.0033774853757</v>
      </c>
      <c r="Q100" s="152">
        <f t="shared" si="104"/>
        <v>3625.9881788372609</v>
      </c>
      <c r="R100" s="152">
        <f>SUM(R81:R98)</f>
        <v>554.42545340770528</v>
      </c>
      <c r="S100" s="152">
        <f t="shared" si="104"/>
        <v>244.81944461252999</v>
      </c>
      <c r="T100" s="141"/>
      <c r="U100" s="141"/>
      <c r="V100" s="141"/>
      <c r="W100" s="141"/>
      <c r="X100" s="141"/>
      <c r="Y100" s="141"/>
    </row>
    <row r="101" spans="1:48" ht="13.5" thickBot="1">
      <c r="A101" s="17" t="s">
        <v>33</v>
      </c>
      <c r="B101" s="141">
        <f>SUM(B81:B99)</f>
        <v>15805.300361596182</v>
      </c>
      <c r="C101" s="141">
        <f t="shared" ref="C101:S101" si="105">SUM(C81:C99)</f>
        <v>2775.1217250716436</v>
      </c>
      <c r="D101" s="141">
        <f t="shared" si="105"/>
        <v>2170.36477883832</v>
      </c>
      <c r="E101" s="141">
        <f t="shared" si="105"/>
        <v>2434.5789536273714</v>
      </c>
      <c r="F101" s="141">
        <f t="shared" si="105"/>
        <v>3647.6752741010855</v>
      </c>
      <c r="G101" s="141">
        <f t="shared" si="105"/>
        <v>1221.0962631636439</v>
      </c>
      <c r="H101" s="141">
        <f t="shared" si="105"/>
        <v>4919.164396239561</v>
      </c>
      <c r="I101" s="141">
        <f t="shared" si="105"/>
        <v>3840.842378579493</v>
      </c>
      <c r="J101" s="141">
        <f t="shared" si="105"/>
        <v>16940.3050884484</v>
      </c>
      <c r="K101" s="141">
        <f t="shared" si="105"/>
        <v>9913.8027382457294</v>
      </c>
      <c r="L101" s="141">
        <f t="shared" si="105"/>
        <v>1893.6101328091224</v>
      </c>
      <c r="M101" s="141">
        <f t="shared" si="105"/>
        <v>5482.7648210957705</v>
      </c>
      <c r="N101" s="141">
        <f t="shared" si="105"/>
        <v>15773.362134891377</v>
      </c>
      <c r="O101" s="141">
        <f t="shared" si="105"/>
        <v>2774.6989503000386</v>
      </c>
      <c r="P101" s="141">
        <f t="shared" si="105"/>
        <v>1428.491011703162</v>
      </c>
      <c r="Q101" s="141">
        <f t="shared" si="105"/>
        <v>4985.8083218933343</v>
      </c>
      <c r="R101" s="141">
        <f>SUM(R81:R99)</f>
        <v>648.34407391258799</v>
      </c>
      <c r="S101" s="141">
        <f t="shared" si="105"/>
        <v>303.40500071060319</v>
      </c>
      <c r="T101" s="140" t="s">
        <v>90</v>
      </c>
      <c r="U101" s="140">
        <f>SUM(B81:S99)</f>
        <v>96958.736405227508</v>
      </c>
      <c r="V101" s="140" t="s">
        <v>87</v>
      </c>
      <c r="W101" s="140">
        <f>U101+U77</f>
        <v>374975.30000249133</v>
      </c>
      <c r="X101" s="141" t="s">
        <v>168</v>
      </c>
      <c r="Y101" s="141">
        <f>W101+G26</f>
        <v>411310.77291557821</v>
      </c>
    </row>
    <row r="103" spans="1:48" ht="13.5" thickBot="1">
      <c r="AV103" s="14"/>
    </row>
    <row r="104" spans="1:48" ht="39" thickBot="1">
      <c r="A104" s="20" t="s">
        <v>52</v>
      </c>
      <c r="B104" s="1" t="s">
        <v>0</v>
      </c>
      <c r="C104" s="1" t="s">
        <v>1</v>
      </c>
      <c r="D104" s="1" t="s">
        <v>2</v>
      </c>
      <c r="E104" s="1" t="s">
        <v>3</v>
      </c>
      <c r="F104" s="1" t="s">
        <v>4</v>
      </c>
      <c r="G104" s="1" t="s">
        <v>5</v>
      </c>
      <c r="H104" s="1" t="s">
        <v>6</v>
      </c>
      <c r="I104" s="1" t="s">
        <v>7</v>
      </c>
      <c r="J104" s="1" t="s">
        <v>8</v>
      </c>
      <c r="K104" s="1" t="s">
        <v>9</v>
      </c>
      <c r="L104" s="1" t="s">
        <v>10</v>
      </c>
      <c r="M104" s="1" t="s">
        <v>11</v>
      </c>
      <c r="N104" s="1" t="s">
        <v>12</v>
      </c>
      <c r="O104" s="1" t="s">
        <v>13</v>
      </c>
      <c r="P104" s="1" t="s">
        <v>14</v>
      </c>
      <c r="Q104" s="1" t="s">
        <v>15</v>
      </c>
      <c r="R104" s="1" t="s">
        <v>16</v>
      </c>
      <c r="S104" s="1" t="s">
        <v>17</v>
      </c>
      <c r="T104" s="71"/>
      <c r="U104" s="72"/>
      <c r="V104" s="73"/>
      <c r="W104" s="74" t="s">
        <v>197</v>
      </c>
      <c r="X104" s="74" t="s">
        <v>55</v>
      </c>
    </row>
    <row r="105" spans="1:48" ht="13.5" thickBot="1">
      <c r="A105" s="1" t="s">
        <v>0</v>
      </c>
      <c r="B105" s="123">
        <f t="shared" ref="B105:S105" si="106">IF($A105=B$104,B59+B81+$T59+B$99+$F6,B59+B81)</f>
        <v>41370.924344246479</v>
      </c>
      <c r="C105" s="123">
        <f t="shared" si="106"/>
        <v>359.66474280892152</v>
      </c>
      <c r="D105" s="123">
        <f t="shared" si="106"/>
        <v>588.03559117742691</v>
      </c>
      <c r="E105" s="123">
        <f t="shared" si="106"/>
        <v>494.72840497742209</v>
      </c>
      <c r="F105" s="123">
        <f t="shared" si="106"/>
        <v>1671.0699656742174</v>
      </c>
      <c r="G105" s="123">
        <f t="shared" si="106"/>
        <v>47.543035707940966</v>
      </c>
      <c r="H105" s="123">
        <f t="shared" si="106"/>
        <v>865.75670097075374</v>
      </c>
      <c r="I105" s="123">
        <f t="shared" si="106"/>
        <v>1703.1075916934349</v>
      </c>
      <c r="J105" s="123">
        <f t="shared" si="106"/>
        <v>2141.3356804345317</v>
      </c>
      <c r="K105" s="123">
        <f t="shared" si="106"/>
        <v>2211.2768698529567</v>
      </c>
      <c r="L105" s="123">
        <f t="shared" si="106"/>
        <v>1929.0689381172247</v>
      </c>
      <c r="M105" s="123">
        <f t="shared" si="106"/>
        <v>281.06187529902508</v>
      </c>
      <c r="N105" s="123">
        <f t="shared" si="106"/>
        <v>2422.5959978790743</v>
      </c>
      <c r="O105" s="123">
        <f t="shared" si="106"/>
        <v>1645.628311336802</v>
      </c>
      <c r="P105" s="123">
        <f t="shared" si="106"/>
        <v>218.84342069250368</v>
      </c>
      <c r="Q105" s="123">
        <f t="shared" si="106"/>
        <v>406.40533357150116</v>
      </c>
      <c r="R105" s="123">
        <f t="shared" si="106"/>
        <v>8.8173897485265389</v>
      </c>
      <c r="S105" s="123">
        <f t="shared" si="106"/>
        <v>838.01031419583137</v>
      </c>
      <c r="T105" s="145">
        <f t="shared" ref="T105:T122" si="107">SUM(B105:S105)</f>
        <v>59203.874508384572</v>
      </c>
      <c r="U105" s="145">
        <f t="array" ref="U105:U122">TRANSPOSE(B123:S123)</f>
        <v>57289.243442391155</v>
      </c>
      <c r="V105" s="141">
        <f>0.5*(T105+U105)</f>
        <v>58246.558975387859</v>
      </c>
      <c r="W105" s="150">
        <f t="shared" ref="W105:W122" si="108">AC59</f>
        <v>-3977.4264878825052</v>
      </c>
      <c r="X105" s="150">
        <f t="shared" ref="X105:X122" si="109">J6</f>
        <v>-7689.2939065414248</v>
      </c>
    </row>
    <row r="106" spans="1:48" ht="13.5" thickBot="1">
      <c r="A106" s="2" t="s">
        <v>1</v>
      </c>
      <c r="B106" s="123">
        <f t="shared" ref="B106:S106" si="110">IF($A106=B$104,B60+B82+$T60+B$99+$F7,B60+B82)</f>
        <v>404.65863076126527</v>
      </c>
      <c r="C106" s="123">
        <f t="shared" si="110"/>
        <v>7092.9589691926712</v>
      </c>
      <c r="D106" s="123">
        <f t="shared" si="110"/>
        <v>66.939368725392811</v>
      </c>
      <c r="E106" s="123">
        <f t="shared" si="110"/>
        <v>11.542435847619782</v>
      </c>
      <c r="F106" s="123">
        <f t="shared" si="110"/>
        <v>53.220487950282688</v>
      </c>
      <c r="G106" s="123">
        <f t="shared" si="110"/>
        <v>35.544472662485333</v>
      </c>
      <c r="H106" s="123">
        <f t="shared" si="110"/>
        <v>348.80246603642496</v>
      </c>
      <c r="I106" s="123">
        <f t="shared" si="110"/>
        <v>248.983068909011</v>
      </c>
      <c r="J106" s="123">
        <f t="shared" si="110"/>
        <v>1751.6956190622079</v>
      </c>
      <c r="K106" s="123">
        <f t="shared" si="110"/>
        <v>703.0652278072987</v>
      </c>
      <c r="L106" s="123">
        <f t="shared" si="110"/>
        <v>43.61356480990554</v>
      </c>
      <c r="M106" s="123">
        <f t="shared" si="110"/>
        <v>67.734901358493886</v>
      </c>
      <c r="N106" s="123">
        <f t="shared" si="110"/>
        <v>456.99806659198254</v>
      </c>
      <c r="O106" s="123">
        <f t="shared" si="110"/>
        <v>39.337118337850598</v>
      </c>
      <c r="P106" s="123">
        <f t="shared" si="110"/>
        <v>399.16674212524026</v>
      </c>
      <c r="Q106" s="123">
        <f t="shared" si="110"/>
        <v>501.23250255806477</v>
      </c>
      <c r="R106" s="123">
        <f t="shared" si="110"/>
        <v>70.315669356066806</v>
      </c>
      <c r="S106" s="123">
        <f t="shared" si="110"/>
        <v>9.4097490392397134</v>
      </c>
      <c r="T106" s="145">
        <f t="shared" si="107"/>
        <v>12305.219061131505</v>
      </c>
      <c r="U106" s="145">
        <v>16559.325089314923</v>
      </c>
      <c r="V106" s="141">
        <f t="shared" ref="V106:V122" si="111">0.5*(T106+U106)</f>
        <v>14432.272075223214</v>
      </c>
      <c r="W106" s="150">
        <f t="shared" si="108"/>
        <v>4120.5383508652958</v>
      </c>
      <c r="X106" s="150">
        <f t="shared" si="109"/>
        <v>-843.93488861406331</v>
      </c>
    </row>
    <row r="107" spans="1:48" ht="13.5" thickBot="1">
      <c r="A107" s="2" t="s">
        <v>2</v>
      </c>
      <c r="B107" s="123">
        <f t="shared" ref="B107:S107" si="112">IF($A107=B$104,B61+B83+$T61+B$99+$F8,B61+B83)</f>
        <v>106.37311337050075</v>
      </c>
      <c r="C107" s="123">
        <f t="shared" si="112"/>
        <v>102.27030158854782</v>
      </c>
      <c r="D107" s="123">
        <f t="shared" si="112"/>
        <v>5749.3669114680997</v>
      </c>
      <c r="E107" s="123">
        <f t="shared" si="112"/>
        <v>32.801625214425691</v>
      </c>
      <c r="F107" s="123">
        <f t="shared" si="112"/>
        <v>25.65347936813091</v>
      </c>
      <c r="G107" s="123">
        <f t="shared" si="112"/>
        <v>355.29324674719186</v>
      </c>
      <c r="H107" s="123">
        <f t="shared" si="112"/>
        <v>887.49717401668875</v>
      </c>
      <c r="I107" s="123">
        <f t="shared" si="112"/>
        <v>63.244191615358417</v>
      </c>
      <c r="J107" s="123">
        <f t="shared" si="112"/>
        <v>169.42959408534233</v>
      </c>
      <c r="K107" s="123">
        <f t="shared" si="112"/>
        <v>299.05295901664863</v>
      </c>
      <c r="L107" s="123">
        <f t="shared" si="112"/>
        <v>18.42384673018433</v>
      </c>
      <c r="M107" s="123">
        <f t="shared" si="112"/>
        <v>595.16720983082143</v>
      </c>
      <c r="N107" s="123">
        <f t="shared" si="112"/>
        <v>217.8116235833138</v>
      </c>
      <c r="O107" s="123">
        <f t="shared" si="112"/>
        <v>80.35134419579019</v>
      </c>
      <c r="P107" s="123">
        <f t="shared" si="112"/>
        <v>46.67506775092933</v>
      </c>
      <c r="Q107" s="123">
        <f t="shared" si="112"/>
        <v>218.04457894257359</v>
      </c>
      <c r="R107" s="123">
        <f t="shared" si="112"/>
        <v>121.04022366114032</v>
      </c>
      <c r="S107" s="123">
        <f t="shared" si="112"/>
        <v>0.87233628279592335</v>
      </c>
      <c r="T107" s="145">
        <f t="shared" si="107"/>
        <v>9089.3688274684846</v>
      </c>
      <c r="U107" s="145">
        <v>10068.793604907865</v>
      </c>
      <c r="V107" s="141">
        <f t="shared" si="111"/>
        <v>9579.0812161881749</v>
      </c>
      <c r="W107" s="150">
        <f t="shared" si="108"/>
        <v>212.88016762354982</v>
      </c>
      <c r="X107" s="150">
        <f t="shared" si="109"/>
        <v>-2098.4333733351268</v>
      </c>
    </row>
    <row r="108" spans="1:48" ht="13.5" thickBot="1">
      <c r="A108" s="2" t="s">
        <v>3</v>
      </c>
      <c r="B108" s="123">
        <f t="shared" ref="B108:S108" si="113">IF($A108=B$104,B62+B84+$T62+B$99+$F9,B62+B84)</f>
        <v>69.550600388027746</v>
      </c>
      <c r="C108" s="123">
        <f t="shared" si="113"/>
        <v>31.113398550549995</v>
      </c>
      <c r="D108" s="123">
        <f t="shared" si="113"/>
        <v>43.274065384546255</v>
      </c>
      <c r="E108" s="123">
        <f t="shared" si="113"/>
        <v>8483.00062018276</v>
      </c>
      <c r="F108" s="123">
        <f t="shared" si="113"/>
        <v>140.01329390611136</v>
      </c>
      <c r="G108" s="123">
        <f t="shared" si="113"/>
        <v>0.74637951221816023</v>
      </c>
      <c r="H108" s="123">
        <f t="shared" si="113"/>
        <v>0</v>
      </c>
      <c r="I108" s="123">
        <f t="shared" si="113"/>
        <v>45.471560261200388</v>
      </c>
      <c r="J108" s="123">
        <f t="shared" si="113"/>
        <v>517.0847484696958</v>
      </c>
      <c r="K108" s="123">
        <f t="shared" si="113"/>
        <v>170.05530482567264</v>
      </c>
      <c r="L108" s="123">
        <f t="shared" si="113"/>
        <v>0</v>
      </c>
      <c r="M108" s="123">
        <f t="shared" si="113"/>
        <v>69.793947624924115</v>
      </c>
      <c r="N108" s="123">
        <f t="shared" si="113"/>
        <v>21.19404577438937</v>
      </c>
      <c r="O108" s="123">
        <f t="shared" si="113"/>
        <v>50.921045793656489</v>
      </c>
      <c r="P108" s="123">
        <f t="shared" si="113"/>
        <v>0</v>
      </c>
      <c r="Q108" s="123">
        <f t="shared" si="113"/>
        <v>7.3701182301761197</v>
      </c>
      <c r="R108" s="123">
        <f t="shared" si="113"/>
        <v>0</v>
      </c>
      <c r="S108" s="123">
        <f t="shared" si="113"/>
        <v>6.790281414400626</v>
      </c>
      <c r="T108" s="145">
        <f t="shared" si="107"/>
        <v>9656.3794103183282</v>
      </c>
      <c r="U108" s="145">
        <v>12456.698682084409</v>
      </c>
      <c r="V108" s="141">
        <f t="shared" si="111"/>
        <v>11056.539046201367</v>
      </c>
      <c r="W108" s="150">
        <f t="shared" si="108"/>
        <v>1194.252566883004</v>
      </c>
      <c r="X108" s="150">
        <f t="shared" si="109"/>
        <v>1515.8981670889389</v>
      </c>
    </row>
    <row r="109" spans="1:48" ht="13.5" thickBot="1">
      <c r="A109" s="2" t="s">
        <v>4</v>
      </c>
      <c r="B109" s="123">
        <f t="shared" ref="B109:S109" si="114">IF($A109=B$104,B63+B85+$T63+B$99+$F10,B63+B85)</f>
        <v>1328.4659769127115</v>
      </c>
      <c r="C109" s="123">
        <f t="shared" si="114"/>
        <v>10.917390481594429</v>
      </c>
      <c r="D109" s="123">
        <f t="shared" si="114"/>
        <v>36.565620520483698</v>
      </c>
      <c r="E109" s="123">
        <f t="shared" si="114"/>
        <v>30.136394002432915</v>
      </c>
      <c r="F109" s="123">
        <f t="shared" si="114"/>
        <v>9575.4782484256666</v>
      </c>
      <c r="G109" s="123">
        <f t="shared" si="114"/>
        <v>26.399039992743983</v>
      </c>
      <c r="H109" s="123">
        <f t="shared" si="114"/>
        <v>8.8974380157753359</v>
      </c>
      <c r="I109" s="123">
        <f t="shared" si="114"/>
        <v>20.779025462636742</v>
      </c>
      <c r="J109" s="123">
        <f t="shared" si="114"/>
        <v>423.1139701671965</v>
      </c>
      <c r="K109" s="123">
        <f t="shared" si="114"/>
        <v>121.97198653794777</v>
      </c>
      <c r="L109" s="123">
        <f t="shared" si="114"/>
        <v>1.4455564442352329</v>
      </c>
      <c r="M109" s="123">
        <f t="shared" si="114"/>
        <v>124.89024759797115</v>
      </c>
      <c r="N109" s="123">
        <f t="shared" si="114"/>
        <v>274.19580577057059</v>
      </c>
      <c r="O109" s="123">
        <f t="shared" si="114"/>
        <v>305.83827760579049</v>
      </c>
      <c r="P109" s="123">
        <f t="shared" si="114"/>
        <v>7.6029849924495734</v>
      </c>
      <c r="Q109" s="123">
        <f t="shared" si="114"/>
        <v>820.76814673086483</v>
      </c>
      <c r="R109" s="123">
        <f t="shared" si="114"/>
        <v>3.114804786718067</v>
      </c>
      <c r="S109" s="123">
        <f t="shared" si="114"/>
        <v>3.5427036300938948</v>
      </c>
      <c r="T109" s="145">
        <f t="shared" si="107"/>
        <v>13124.123618077881</v>
      </c>
      <c r="U109" s="145">
        <v>16066.550993880117</v>
      </c>
      <c r="V109" s="141">
        <f t="shared" si="111"/>
        <v>14595.337305978999</v>
      </c>
      <c r="W109" s="150">
        <f t="shared" si="108"/>
        <v>1434.4644792348627</v>
      </c>
      <c r="X109" s="150">
        <f t="shared" si="109"/>
        <v>-4293.4492138412679</v>
      </c>
    </row>
    <row r="110" spans="1:48" ht="13.5" thickBot="1">
      <c r="A110" s="2" t="s">
        <v>5</v>
      </c>
      <c r="B110" s="123">
        <f t="shared" ref="B110:S110" si="115">IF($A110=B$104,B64+B86+$T64+B$99+$F11,B64+B86)</f>
        <v>35.825026039379473</v>
      </c>
      <c r="C110" s="123">
        <f t="shared" si="115"/>
        <v>56.212747511027963</v>
      </c>
      <c r="D110" s="123">
        <f t="shared" si="115"/>
        <v>112.68720820743459</v>
      </c>
      <c r="E110" s="123">
        <f t="shared" si="115"/>
        <v>4.1217547018385634</v>
      </c>
      <c r="F110" s="123">
        <f t="shared" si="115"/>
        <v>15.730842730387909</v>
      </c>
      <c r="G110" s="123">
        <f t="shared" si="115"/>
        <v>3041.3934153052819</v>
      </c>
      <c r="H110" s="123">
        <f t="shared" si="115"/>
        <v>412.53450470481874</v>
      </c>
      <c r="I110" s="123">
        <f t="shared" si="115"/>
        <v>32.478924283182813</v>
      </c>
      <c r="J110" s="123">
        <f t="shared" si="115"/>
        <v>154.85836897698155</v>
      </c>
      <c r="K110" s="123">
        <f t="shared" si="115"/>
        <v>232.53691789827846</v>
      </c>
      <c r="L110" s="123">
        <f t="shared" si="115"/>
        <v>8.200279235954028</v>
      </c>
      <c r="M110" s="123">
        <f t="shared" si="115"/>
        <v>120.64008688792603</v>
      </c>
      <c r="N110" s="123">
        <f t="shared" si="115"/>
        <v>165.44677010542406</v>
      </c>
      <c r="O110" s="123">
        <f t="shared" si="115"/>
        <v>7.8965275176667351</v>
      </c>
      <c r="P110" s="123">
        <f t="shared" si="115"/>
        <v>37.823868515426049</v>
      </c>
      <c r="Q110" s="123">
        <f t="shared" si="115"/>
        <v>551.60917005079727</v>
      </c>
      <c r="R110" s="123">
        <f t="shared" si="115"/>
        <v>11.339027706602748</v>
      </c>
      <c r="S110" s="123">
        <f t="shared" si="115"/>
        <v>12.054116432038001</v>
      </c>
      <c r="T110" s="145">
        <f t="shared" si="107"/>
        <v>5013.3895568104472</v>
      </c>
      <c r="U110" s="145">
        <v>5870.5827902101719</v>
      </c>
      <c r="V110" s="141">
        <f t="shared" si="111"/>
        <v>5441.9861735103095</v>
      </c>
      <c r="W110" s="150">
        <f t="shared" si="108"/>
        <v>321.52155963139194</v>
      </c>
      <c r="X110" s="150">
        <f t="shared" si="109"/>
        <v>-515.56313170709745</v>
      </c>
    </row>
    <row r="111" spans="1:48" ht="13.5" thickBot="1">
      <c r="A111" s="2" t="s">
        <v>6</v>
      </c>
      <c r="B111" s="123">
        <f t="shared" ref="B111:S111" si="116">IF($A111=B$104,B65+B87+$T65+B$99+$F12,B65+B87)</f>
        <v>436.42037690283507</v>
      </c>
      <c r="C111" s="123">
        <f t="shared" si="116"/>
        <v>286.35620557361602</v>
      </c>
      <c r="D111" s="123">
        <f t="shared" si="116"/>
        <v>272.81035416984304</v>
      </c>
      <c r="E111" s="123">
        <f t="shared" si="116"/>
        <v>10.432326310579363</v>
      </c>
      <c r="F111" s="123">
        <f t="shared" si="116"/>
        <v>178.81669791706986</v>
      </c>
      <c r="G111" s="123">
        <f t="shared" si="116"/>
        <v>600.13465042199346</v>
      </c>
      <c r="H111" s="123">
        <f t="shared" si="116"/>
        <v>13296.517659544372</v>
      </c>
      <c r="I111" s="123">
        <f t="shared" si="116"/>
        <v>505.98891192619675</v>
      </c>
      <c r="J111" s="123">
        <f t="shared" si="116"/>
        <v>448.22249722660513</v>
      </c>
      <c r="K111" s="123">
        <f t="shared" si="116"/>
        <v>518.52643513425164</v>
      </c>
      <c r="L111" s="123">
        <f t="shared" si="116"/>
        <v>224.48382658832523</v>
      </c>
      <c r="M111" s="123">
        <f t="shared" si="116"/>
        <v>909.6284880045273</v>
      </c>
      <c r="N111" s="123">
        <f t="shared" si="116"/>
        <v>1801.2418051745806</v>
      </c>
      <c r="O111" s="123">
        <f t="shared" si="116"/>
        <v>156.32707377661364</v>
      </c>
      <c r="P111" s="123">
        <f t="shared" si="116"/>
        <v>212.4947976499702</v>
      </c>
      <c r="Q111" s="123">
        <f t="shared" si="116"/>
        <v>1187.2893931219628</v>
      </c>
      <c r="R111" s="123">
        <f t="shared" si="116"/>
        <v>146.83171883355007</v>
      </c>
      <c r="S111" s="123">
        <f t="shared" si="116"/>
        <v>23.353329556364891</v>
      </c>
      <c r="T111" s="145">
        <f t="shared" si="107"/>
        <v>21215.876547833261</v>
      </c>
      <c r="U111" s="145">
        <v>23672.476296438093</v>
      </c>
      <c r="V111" s="141">
        <f t="shared" si="111"/>
        <v>22444.176422135679</v>
      </c>
      <c r="W111" s="150">
        <f t="shared" si="108"/>
        <v>2738.6740073200508</v>
      </c>
      <c r="X111" s="150">
        <f t="shared" si="109"/>
        <v>-4280.0786450412343</v>
      </c>
    </row>
    <row r="112" spans="1:48" ht="13.5" thickBot="1">
      <c r="A112" s="2" t="s">
        <v>7</v>
      </c>
      <c r="B112" s="123">
        <f t="shared" ref="B112:S112" si="117">IF($A112=B$104,B66+B88+$T66+B$99+$F13,B66+B88)</f>
        <v>1155.6837848731222</v>
      </c>
      <c r="C112" s="123">
        <f t="shared" si="117"/>
        <v>169.90376767307373</v>
      </c>
      <c r="D112" s="123">
        <f t="shared" si="117"/>
        <v>53.306348536089111</v>
      </c>
      <c r="E112" s="123">
        <f t="shared" si="117"/>
        <v>22.506194420158881</v>
      </c>
      <c r="F112" s="123">
        <f t="shared" si="117"/>
        <v>99.600991141994626</v>
      </c>
      <c r="G112" s="123">
        <f t="shared" si="117"/>
        <v>44.263368974762209</v>
      </c>
      <c r="H112" s="123">
        <f t="shared" si="117"/>
        <v>447.36796940893834</v>
      </c>
      <c r="I112" s="123">
        <f t="shared" si="117"/>
        <v>7558.396960999461</v>
      </c>
      <c r="J112" s="123">
        <f t="shared" si="117"/>
        <v>573.38554679573156</v>
      </c>
      <c r="K112" s="123">
        <f t="shared" si="117"/>
        <v>1278.1998944776906</v>
      </c>
      <c r="L112" s="123">
        <f t="shared" si="117"/>
        <v>581.73158098501017</v>
      </c>
      <c r="M112" s="123">
        <f t="shared" si="117"/>
        <v>137.16870546994542</v>
      </c>
      <c r="N112" s="123">
        <f t="shared" si="117"/>
        <v>2637.6086717934031</v>
      </c>
      <c r="O112" s="123">
        <f t="shared" si="117"/>
        <v>304.88038067156162</v>
      </c>
      <c r="P112" s="123">
        <f t="shared" si="117"/>
        <v>78.361319249236061</v>
      </c>
      <c r="Q112" s="123">
        <f t="shared" si="117"/>
        <v>98.24219441242866</v>
      </c>
      <c r="R112" s="123">
        <f t="shared" si="117"/>
        <v>26.569081073340364</v>
      </c>
      <c r="S112" s="123">
        <f t="shared" si="117"/>
        <v>8.1678626339668394</v>
      </c>
      <c r="T112" s="145">
        <f t="shared" si="107"/>
        <v>15275.344623589914</v>
      </c>
      <c r="U112" s="145">
        <v>18048.188857921035</v>
      </c>
      <c r="V112" s="141">
        <f t="shared" si="111"/>
        <v>16661.766740755476</v>
      </c>
      <c r="W112" s="150">
        <f t="shared" si="108"/>
        <v>2533.2641388854372</v>
      </c>
      <c r="X112" s="150">
        <f t="shared" si="109"/>
        <v>-1633.6740537015394</v>
      </c>
    </row>
    <row r="113" spans="1:24" ht="13.5" thickBot="1">
      <c r="A113" s="2" t="s">
        <v>8</v>
      </c>
      <c r="B113" s="123">
        <f t="shared" ref="B113:S113" si="118">IF($A113=B$104,B67+B89+$T67+B$99+$F14,B67+B89)</f>
        <v>1853.0048000082152</v>
      </c>
      <c r="C113" s="123">
        <f t="shared" si="118"/>
        <v>4480.3113842616121</v>
      </c>
      <c r="D113" s="123">
        <f t="shared" si="118"/>
        <v>267.16192568079776</v>
      </c>
      <c r="E113" s="123">
        <f t="shared" si="118"/>
        <v>1656.9451727854994</v>
      </c>
      <c r="F113" s="123">
        <f t="shared" si="118"/>
        <v>1032.7025391146567</v>
      </c>
      <c r="G113" s="123">
        <f t="shared" si="118"/>
        <v>349.20009048545899</v>
      </c>
      <c r="H113" s="123">
        <f t="shared" si="118"/>
        <v>1056.0664213957305</v>
      </c>
      <c r="I113" s="123">
        <f t="shared" si="118"/>
        <v>1471.7521740521156</v>
      </c>
      <c r="J113" s="123">
        <f t="shared" si="118"/>
        <v>56948.117031393827</v>
      </c>
      <c r="K113" s="123">
        <f t="shared" si="118"/>
        <v>3490.0348348956268</v>
      </c>
      <c r="L113" s="123">
        <f t="shared" si="118"/>
        <v>37.621899485030497</v>
      </c>
      <c r="M113" s="123">
        <f t="shared" si="118"/>
        <v>588.7280519250786</v>
      </c>
      <c r="N113" s="123">
        <f t="shared" si="118"/>
        <v>2386.7989828071377</v>
      </c>
      <c r="O113" s="123">
        <f t="shared" si="118"/>
        <v>645.92214018342088</v>
      </c>
      <c r="P113" s="123">
        <f t="shared" si="118"/>
        <v>523.87900810721567</v>
      </c>
      <c r="Q113" s="123">
        <f t="shared" si="118"/>
        <v>977.06168640860312</v>
      </c>
      <c r="R113" s="123">
        <f t="shared" si="118"/>
        <v>332.32548340261525</v>
      </c>
      <c r="S113" s="123">
        <f t="shared" si="118"/>
        <v>71.462620904355603</v>
      </c>
      <c r="T113" s="145">
        <f t="shared" si="107"/>
        <v>78169.096247297013</v>
      </c>
      <c r="U113" s="145">
        <v>72491.42813992023</v>
      </c>
      <c r="V113" s="141">
        <f t="shared" si="111"/>
        <v>75330.262193608622</v>
      </c>
      <c r="W113" s="150">
        <f t="shared" si="108"/>
        <v>-1784.5500094497911</v>
      </c>
      <c r="X113" s="150">
        <f t="shared" si="109"/>
        <v>9892.3196217932273</v>
      </c>
    </row>
    <row r="114" spans="1:24" ht="13.5" thickBot="1">
      <c r="A114" s="2" t="s">
        <v>9</v>
      </c>
      <c r="B114" s="123">
        <f t="shared" ref="B114:S114" si="119">IF($A114=B$104,B68+B90+$T68+B$99+$F15,B68+B90)</f>
        <v>1409.9839794922077</v>
      </c>
      <c r="C114" s="123">
        <f t="shared" si="119"/>
        <v>765.66024755006447</v>
      </c>
      <c r="D114" s="123">
        <f t="shared" si="119"/>
        <v>67.971568626538811</v>
      </c>
      <c r="E114" s="123">
        <f t="shared" si="119"/>
        <v>863.8617762105165</v>
      </c>
      <c r="F114" s="123">
        <f t="shared" si="119"/>
        <v>332.19443208402032</v>
      </c>
      <c r="G114" s="123">
        <f t="shared" si="119"/>
        <v>111.88812341053915</v>
      </c>
      <c r="H114" s="123">
        <f t="shared" si="119"/>
        <v>407.81016360611778</v>
      </c>
      <c r="I114" s="123">
        <f t="shared" si="119"/>
        <v>1153.5796951617108</v>
      </c>
      <c r="J114" s="123">
        <f t="shared" si="119"/>
        <v>1989.0270111730242</v>
      </c>
      <c r="K114" s="123">
        <f t="shared" si="119"/>
        <v>27509.661973060585</v>
      </c>
      <c r="L114" s="123">
        <f t="shared" si="119"/>
        <v>96.673637923417346</v>
      </c>
      <c r="M114" s="123">
        <f t="shared" si="119"/>
        <v>269.04055149691396</v>
      </c>
      <c r="N114" s="123">
        <f t="shared" si="119"/>
        <v>1718.7790942604829</v>
      </c>
      <c r="O114" s="123">
        <f t="shared" si="119"/>
        <v>994.49647458354536</v>
      </c>
      <c r="P114" s="123">
        <f t="shared" si="119"/>
        <v>170.96145680105118</v>
      </c>
      <c r="Q114" s="123">
        <f t="shared" si="119"/>
        <v>194.03722626472802</v>
      </c>
      <c r="R114" s="123">
        <f t="shared" si="119"/>
        <v>170.95747148987255</v>
      </c>
      <c r="S114" s="123">
        <f t="shared" si="119"/>
        <v>28.199094898717117</v>
      </c>
      <c r="T114" s="145">
        <f t="shared" si="107"/>
        <v>38254.783978094056</v>
      </c>
      <c r="U114" s="145">
        <v>45106.97175635973</v>
      </c>
      <c r="V114" s="141">
        <f t="shared" si="111"/>
        <v>41680.877867226896</v>
      </c>
      <c r="W114" s="150">
        <f t="shared" si="108"/>
        <v>3280.5489652996584</v>
      </c>
      <c r="X114" s="150">
        <f t="shared" si="109"/>
        <v>1734.6380883381717</v>
      </c>
    </row>
    <row r="115" spans="1:24" ht="13.5" thickBot="1">
      <c r="A115" s="2" t="s">
        <v>10</v>
      </c>
      <c r="B115" s="123">
        <f t="shared" ref="B115:S115" si="120">IF($A115=B$104,B69+B91+$T69+B$99+$F16,B69+B91)</f>
        <v>961.17473707365662</v>
      </c>
      <c r="C115" s="123">
        <f t="shared" si="120"/>
        <v>19.150180122316812</v>
      </c>
      <c r="D115" s="123">
        <f t="shared" si="120"/>
        <v>7.730226820347009</v>
      </c>
      <c r="E115" s="123">
        <f t="shared" si="120"/>
        <v>0</v>
      </c>
      <c r="F115" s="123">
        <f t="shared" si="120"/>
        <v>34.750499590065395</v>
      </c>
      <c r="G115" s="123">
        <f t="shared" si="120"/>
        <v>5.9081605206034231</v>
      </c>
      <c r="H115" s="123">
        <f t="shared" si="120"/>
        <v>301.59733080653376</v>
      </c>
      <c r="I115" s="123">
        <f t="shared" si="120"/>
        <v>272.18561279020122</v>
      </c>
      <c r="J115" s="123">
        <f t="shared" si="120"/>
        <v>71.944693553662617</v>
      </c>
      <c r="K115" s="123">
        <f t="shared" si="120"/>
        <v>115.79318556482764</v>
      </c>
      <c r="L115" s="123">
        <f t="shared" si="120"/>
        <v>4405.1924184473573</v>
      </c>
      <c r="M115" s="123">
        <f t="shared" si="120"/>
        <v>33.73611486541548</v>
      </c>
      <c r="N115" s="123">
        <f t="shared" si="120"/>
        <v>721.40965425080162</v>
      </c>
      <c r="O115" s="123">
        <f t="shared" si="120"/>
        <v>13.698002328386197</v>
      </c>
      <c r="P115" s="123">
        <f t="shared" si="120"/>
        <v>28.264766064956412</v>
      </c>
      <c r="Q115" s="123">
        <f t="shared" si="120"/>
        <v>23.506209941128205</v>
      </c>
      <c r="R115" s="123">
        <f t="shared" si="120"/>
        <v>18.701322499616122</v>
      </c>
      <c r="S115" s="123">
        <f t="shared" si="120"/>
        <v>1.6275121845863827</v>
      </c>
      <c r="T115" s="145">
        <f t="shared" si="107"/>
        <v>7036.3706274244614</v>
      </c>
      <c r="U115" s="145">
        <v>8571.0657083790829</v>
      </c>
      <c r="V115" s="141">
        <f t="shared" si="111"/>
        <v>7803.7181679017722</v>
      </c>
      <c r="W115" s="150">
        <f t="shared" si="108"/>
        <v>566.92870805542225</v>
      </c>
      <c r="X115" s="150">
        <f t="shared" si="109"/>
        <v>-2826.7258269383774</v>
      </c>
    </row>
    <row r="116" spans="1:24" ht="13.5" thickBot="1">
      <c r="A116" s="2" t="s">
        <v>11</v>
      </c>
      <c r="B116" s="123">
        <f t="shared" ref="B116:S116" si="121">IF($A116=B$104,B70+B92+$T70+B$99+$F17,B70+B92)</f>
        <v>823.19126003323527</v>
      </c>
      <c r="C116" s="123">
        <f t="shared" si="121"/>
        <v>291.78930693427913</v>
      </c>
      <c r="D116" s="123">
        <f t="shared" si="121"/>
        <v>971.69997012897875</v>
      </c>
      <c r="E116" s="123">
        <f t="shared" si="121"/>
        <v>99.279403332094674</v>
      </c>
      <c r="F116" s="123">
        <f t="shared" si="121"/>
        <v>169.75092199397187</v>
      </c>
      <c r="G116" s="123">
        <f t="shared" si="121"/>
        <v>157.29055631216261</v>
      </c>
      <c r="H116" s="123">
        <f t="shared" si="121"/>
        <v>1123.6520810999857</v>
      </c>
      <c r="I116" s="123">
        <f t="shared" si="121"/>
        <v>200.12852824599605</v>
      </c>
      <c r="J116" s="123">
        <f t="shared" si="121"/>
        <v>646.43582877133258</v>
      </c>
      <c r="K116" s="123">
        <f t="shared" si="121"/>
        <v>677.03031713673477</v>
      </c>
      <c r="L116" s="123">
        <f t="shared" si="121"/>
        <v>11.529810480046105</v>
      </c>
      <c r="M116" s="123">
        <f t="shared" si="121"/>
        <v>16262.970421860555</v>
      </c>
      <c r="N116" s="123">
        <f t="shared" si="121"/>
        <v>646.48940612049341</v>
      </c>
      <c r="O116" s="123">
        <f t="shared" si="121"/>
        <v>46.237628079159229</v>
      </c>
      <c r="P116" s="123">
        <f t="shared" si="121"/>
        <v>42.056205082007665</v>
      </c>
      <c r="Q116" s="123">
        <f t="shared" si="121"/>
        <v>481.42784331898417</v>
      </c>
      <c r="R116" s="123">
        <f t="shared" si="121"/>
        <v>26.045280444011816</v>
      </c>
      <c r="S116" s="123">
        <f t="shared" si="121"/>
        <v>27.025484990876006</v>
      </c>
      <c r="T116" s="145">
        <f t="shared" si="107"/>
        <v>22704.030254364901</v>
      </c>
      <c r="U116" s="145">
        <v>22300.057923073091</v>
      </c>
      <c r="V116" s="141">
        <f t="shared" si="111"/>
        <v>22502.044088718998</v>
      </c>
      <c r="W116" s="150">
        <f t="shared" si="108"/>
        <v>238.23531359500521</v>
      </c>
      <c r="X116" s="150">
        <f t="shared" si="109"/>
        <v>-3691.7992295312361</v>
      </c>
    </row>
    <row r="117" spans="1:24" ht="13.5" thickBot="1">
      <c r="A117" s="2" t="s">
        <v>12</v>
      </c>
      <c r="B117" s="123">
        <f t="shared" ref="B117:S117" si="122">IF($A117=B$104,B71+B93+$T71+B$99+$F18,B71+B93)</f>
        <v>5754.3907837175848</v>
      </c>
      <c r="C117" s="123">
        <f t="shared" si="122"/>
        <v>1905.919070627647</v>
      </c>
      <c r="D117" s="123">
        <f t="shared" si="122"/>
        <v>1389.9043112905624</v>
      </c>
      <c r="E117" s="123">
        <f t="shared" si="122"/>
        <v>631.46238756964203</v>
      </c>
      <c r="F117" s="123">
        <f t="shared" si="122"/>
        <v>2533.9112408623364</v>
      </c>
      <c r="G117" s="123">
        <f t="shared" si="122"/>
        <v>654.28414982573622</v>
      </c>
      <c r="H117" s="123">
        <f t="shared" si="122"/>
        <v>2574.8744120765145</v>
      </c>
      <c r="I117" s="123">
        <f t="shared" si="122"/>
        <v>4160.8488539253303</v>
      </c>
      <c r="J117" s="123">
        <f t="shared" si="122"/>
        <v>5400.4431836709964</v>
      </c>
      <c r="K117" s="123">
        <f t="shared" si="122"/>
        <v>4888.2039719965824</v>
      </c>
      <c r="L117" s="123">
        <f t="shared" si="122"/>
        <v>1082.344024552069</v>
      </c>
      <c r="M117" s="123">
        <f t="shared" si="122"/>
        <v>2337.7863107646144</v>
      </c>
      <c r="N117" s="123">
        <f t="shared" si="122"/>
        <v>38779.747855075489</v>
      </c>
      <c r="O117" s="123">
        <f t="shared" si="122"/>
        <v>1022.8319258756069</v>
      </c>
      <c r="P117" s="123">
        <f t="shared" si="122"/>
        <v>503.74657952245366</v>
      </c>
      <c r="Q117" s="123">
        <f t="shared" si="122"/>
        <v>2315.1017567856084</v>
      </c>
      <c r="R117" s="123">
        <f t="shared" si="122"/>
        <v>379.6241301510521</v>
      </c>
      <c r="S117" s="123">
        <f t="shared" si="122"/>
        <v>115.86649498875488</v>
      </c>
      <c r="T117" s="145">
        <f t="shared" si="107"/>
        <v>76431.291443278576</v>
      </c>
      <c r="U117" s="145">
        <v>53445.033042715921</v>
      </c>
      <c r="V117" s="141">
        <f t="shared" si="111"/>
        <v>64938.162242997249</v>
      </c>
      <c r="W117" s="150">
        <f t="shared" si="108"/>
        <v>-16408.255919081137</v>
      </c>
      <c r="X117" s="150">
        <f t="shared" si="109"/>
        <v>19204.704060784825</v>
      </c>
    </row>
    <row r="118" spans="1:24" ht="13.5" thickBot="1">
      <c r="A118" s="2" t="s">
        <v>13</v>
      </c>
      <c r="B118" s="123">
        <f t="shared" ref="B118:S118" si="123">IF($A118=B$104,B72+B94+$T72+B$99+$F19,B72+B94)</f>
        <v>891.50511238679269</v>
      </c>
      <c r="C118" s="123">
        <f t="shared" si="123"/>
        <v>52.602264095981077</v>
      </c>
      <c r="D118" s="123">
        <f t="shared" si="123"/>
        <v>51.86545936016519</v>
      </c>
      <c r="E118" s="123">
        <f t="shared" si="123"/>
        <v>83.955564560977265</v>
      </c>
      <c r="F118" s="123">
        <f t="shared" si="123"/>
        <v>55.574731750610439</v>
      </c>
      <c r="G118" s="123">
        <f t="shared" si="123"/>
        <v>12.540833824911825</v>
      </c>
      <c r="H118" s="123">
        <f t="shared" si="123"/>
        <v>46.084318835906672</v>
      </c>
      <c r="I118" s="123">
        <f t="shared" si="123"/>
        <v>329.52263965103191</v>
      </c>
      <c r="J118" s="123">
        <f t="shared" si="123"/>
        <v>232.44458620727426</v>
      </c>
      <c r="K118" s="123">
        <f t="shared" si="123"/>
        <v>2018.3522012388669</v>
      </c>
      <c r="L118" s="123">
        <f t="shared" si="123"/>
        <v>51.058303139149125</v>
      </c>
      <c r="M118" s="123">
        <f t="shared" si="123"/>
        <v>34.05238463754165</v>
      </c>
      <c r="N118" s="123">
        <f t="shared" si="123"/>
        <v>324.4876431701328</v>
      </c>
      <c r="O118" s="123">
        <f t="shared" si="123"/>
        <v>6897.3753815159744</v>
      </c>
      <c r="P118" s="123">
        <f t="shared" si="123"/>
        <v>20.762423937128371</v>
      </c>
      <c r="Q118" s="123">
        <f t="shared" si="123"/>
        <v>53.694629788869335</v>
      </c>
      <c r="R118" s="123">
        <f t="shared" si="123"/>
        <v>9.4220063731270791</v>
      </c>
      <c r="S118" s="123">
        <f t="shared" si="123"/>
        <v>13.139899620229519</v>
      </c>
      <c r="T118" s="145">
        <f t="shared" si="107"/>
        <v>11178.440384094671</v>
      </c>
      <c r="U118" s="145">
        <v>12416.404333040018</v>
      </c>
      <c r="V118" s="141">
        <f t="shared" si="111"/>
        <v>11797.422358567344</v>
      </c>
      <c r="W118" s="150">
        <f t="shared" si="108"/>
        <v>1760.7457091131801</v>
      </c>
      <c r="X118" s="150">
        <f t="shared" si="109"/>
        <v>-107.6328791589076</v>
      </c>
    </row>
    <row r="119" spans="1:24" ht="13.5" thickBot="1">
      <c r="A119" s="2" t="s">
        <v>14</v>
      </c>
      <c r="B119" s="123">
        <f t="shared" ref="B119:S119" si="124">IF($A119=B$104,B73+B95+$T73+B$99+$F20,B73+B95)</f>
        <v>93.10923674753775</v>
      </c>
      <c r="C119" s="123">
        <f t="shared" si="124"/>
        <v>465.14299051820285</v>
      </c>
      <c r="D119" s="123">
        <f t="shared" si="124"/>
        <v>33.401544657977794</v>
      </c>
      <c r="E119" s="123">
        <f t="shared" si="124"/>
        <v>1.4190588875823051</v>
      </c>
      <c r="F119" s="123">
        <f t="shared" si="124"/>
        <v>34.721155854314802</v>
      </c>
      <c r="G119" s="123">
        <f t="shared" si="124"/>
        <v>64.4656107044934</v>
      </c>
      <c r="H119" s="123">
        <f t="shared" si="124"/>
        <v>199.4760710460198</v>
      </c>
      <c r="I119" s="123">
        <f t="shared" si="124"/>
        <v>71.507801306893384</v>
      </c>
      <c r="J119" s="123">
        <f t="shared" si="124"/>
        <v>343.16493330478283</v>
      </c>
      <c r="K119" s="123">
        <f t="shared" si="124"/>
        <v>215.9390798588438</v>
      </c>
      <c r="L119" s="123">
        <f t="shared" si="124"/>
        <v>14.811009088351131</v>
      </c>
      <c r="M119" s="123">
        <f t="shared" si="124"/>
        <v>33.773274539104271</v>
      </c>
      <c r="N119" s="123">
        <f t="shared" si="124"/>
        <v>181.11927985118973</v>
      </c>
      <c r="O119" s="123">
        <f t="shared" si="124"/>
        <v>35.81507570455436</v>
      </c>
      <c r="P119" s="123">
        <f t="shared" si="124"/>
        <v>3804.9770566143843</v>
      </c>
      <c r="Q119" s="123">
        <f t="shared" si="124"/>
        <v>488.24122629393594</v>
      </c>
      <c r="R119" s="123">
        <f t="shared" si="124"/>
        <v>141.51538149640066</v>
      </c>
      <c r="S119" s="123">
        <f t="shared" si="124"/>
        <v>0.91938566450044379</v>
      </c>
      <c r="T119" s="145">
        <f t="shared" si="107"/>
        <v>6223.5191721390693</v>
      </c>
      <c r="U119" s="145">
        <v>7111.1803106678117</v>
      </c>
      <c r="V119" s="141">
        <f t="shared" si="111"/>
        <v>6667.3497414034409</v>
      </c>
      <c r="W119" s="150">
        <f t="shared" si="108"/>
        <v>874.43672679721658</v>
      </c>
      <c r="X119" s="150">
        <f t="shared" si="109"/>
        <v>-114.82509593379564</v>
      </c>
    </row>
    <row r="120" spans="1:24" ht="13.5" thickBot="1">
      <c r="A120" s="2" t="s">
        <v>15</v>
      </c>
      <c r="B120" s="123">
        <f t="shared" ref="B120:S120" si="125">IF($A120=B$104,B74+B96+$T74+B$99+$F21,B74+B96)</f>
        <v>270.0670592374039</v>
      </c>
      <c r="C120" s="123">
        <f t="shared" si="125"/>
        <v>392.19396741172028</v>
      </c>
      <c r="D120" s="123">
        <f t="shared" si="125"/>
        <v>338.8972652676697</v>
      </c>
      <c r="E120" s="123">
        <f t="shared" si="125"/>
        <v>29.168376355173869</v>
      </c>
      <c r="F120" s="123">
        <f t="shared" si="125"/>
        <v>98.514017897563292</v>
      </c>
      <c r="G120" s="123">
        <f t="shared" si="125"/>
        <v>341.13745079802482</v>
      </c>
      <c r="H120" s="123">
        <f t="shared" si="125"/>
        <v>1282.5799541012502</v>
      </c>
      <c r="I120" s="123">
        <f t="shared" si="125"/>
        <v>183.14961582296019</v>
      </c>
      <c r="J120" s="123">
        <f t="shared" si="125"/>
        <v>503.47687372530345</v>
      </c>
      <c r="K120" s="123">
        <f t="shared" si="125"/>
        <v>543.36868156594301</v>
      </c>
      <c r="L120" s="123">
        <f t="shared" si="125"/>
        <v>46.106013099946615</v>
      </c>
      <c r="M120" s="123">
        <f t="shared" si="125"/>
        <v>415.54778058285035</v>
      </c>
      <c r="N120" s="123">
        <f t="shared" si="125"/>
        <v>487.26766829693895</v>
      </c>
      <c r="O120" s="123">
        <f t="shared" si="125"/>
        <v>122.77449127028423</v>
      </c>
      <c r="P120" s="123">
        <f t="shared" si="125"/>
        <v>806.01503210345641</v>
      </c>
      <c r="Q120" s="123">
        <f t="shared" si="125"/>
        <v>16608.956292682935</v>
      </c>
      <c r="R120" s="123">
        <f t="shared" si="125"/>
        <v>156.70278998853092</v>
      </c>
      <c r="S120" s="123">
        <f t="shared" si="125"/>
        <v>7.8794101618808927</v>
      </c>
      <c r="T120" s="145">
        <f t="shared" si="107"/>
        <v>22633.802740369836</v>
      </c>
      <c r="U120" s="145">
        <v>25225.848967981885</v>
      </c>
      <c r="V120" s="141">
        <f t="shared" si="111"/>
        <v>23929.825854175862</v>
      </c>
      <c r="W120" s="150">
        <f t="shared" si="108"/>
        <v>2347.9710422597873</v>
      </c>
      <c r="X120" s="150">
        <f t="shared" si="109"/>
        <v>-3387.4649957856964</v>
      </c>
    </row>
    <row r="121" spans="1:24" ht="13.5" thickBot="1">
      <c r="A121" s="2" t="s">
        <v>16</v>
      </c>
      <c r="B121" s="123">
        <f t="shared" ref="B121:S121" si="126">IF($A121=B$104,B75+B97+$T75+B$99+$F22,B75+B97)</f>
        <v>60.134373262790653</v>
      </c>
      <c r="C121" s="123">
        <f t="shared" si="126"/>
        <v>75.244569492838593</v>
      </c>
      <c r="D121" s="123">
        <f t="shared" si="126"/>
        <v>16.427553457649005</v>
      </c>
      <c r="E121" s="123">
        <f t="shared" si="126"/>
        <v>0.60855609979523839</v>
      </c>
      <c r="F121" s="123">
        <f t="shared" si="126"/>
        <v>4.0109385416178789</v>
      </c>
      <c r="G121" s="123">
        <f t="shared" si="126"/>
        <v>21.817721869480295</v>
      </c>
      <c r="H121" s="123">
        <f t="shared" si="126"/>
        <v>400.50382470460266</v>
      </c>
      <c r="I121" s="123">
        <f t="shared" si="126"/>
        <v>24.789773136243337</v>
      </c>
      <c r="J121" s="123">
        <f t="shared" si="126"/>
        <v>165.88356384958956</v>
      </c>
      <c r="K121" s="123">
        <f t="shared" si="126"/>
        <v>96.933435791836388</v>
      </c>
      <c r="L121" s="123">
        <f t="shared" si="126"/>
        <v>17.762830168515436</v>
      </c>
      <c r="M121" s="123">
        <f t="shared" si="126"/>
        <v>9.2768407987391601</v>
      </c>
      <c r="N121" s="123">
        <f t="shared" si="126"/>
        <v>160.87257186153744</v>
      </c>
      <c r="O121" s="123">
        <f t="shared" si="126"/>
        <v>1.4588046672299171</v>
      </c>
      <c r="P121" s="123">
        <f t="shared" si="126"/>
        <v>209.1934930851038</v>
      </c>
      <c r="Q121" s="123">
        <f t="shared" si="126"/>
        <v>217.73174213342719</v>
      </c>
      <c r="R121" s="123">
        <f t="shared" si="126"/>
        <v>1470.3244973169931</v>
      </c>
      <c r="S121" s="123">
        <f t="shared" si="126"/>
        <v>0.29974952866547738</v>
      </c>
      <c r="T121" s="145">
        <f t="shared" si="107"/>
        <v>2953.2748397666546</v>
      </c>
      <c r="U121" s="145">
        <v>3093.8820201000431</v>
      </c>
      <c r="V121" s="141">
        <f t="shared" si="111"/>
        <v>3023.5784299333491</v>
      </c>
      <c r="W121" s="150">
        <f t="shared" si="108"/>
        <v>310.03687166901227</v>
      </c>
      <c r="X121" s="150">
        <f t="shared" si="109"/>
        <v>-41.8030458907715</v>
      </c>
    </row>
    <row r="122" spans="1:24" ht="13.5" thickBot="1">
      <c r="A122" s="2" t="s">
        <v>17</v>
      </c>
      <c r="B122" s="123">
        <f t="shared" ref="B122:R122" si="127">IF($A122=B$104,B76+B98+$T76+B$99+$F23,B76+B98)</f>
        <v>264.78024693740895</v>
      </c>
      <c r="C122" s="123">
        <f t="shared" si="127"/>
        <v>1.9135849202528024</v>
      </c>
      <c r="D122" s="123">
        <f t="shared" si="127"/>
        <v>0.74831142786345706</v>
      </c>
      <c r="E122" s="123">
        <f t="shared" si="127"/>
        <v>0.72863062588800842</v>
      </c>
      <c r="F122" s="123">
        <f t="shared" si="127"/>
        <v>10.836509077096208</v>
      </c>
      <c r="G122" s="123">
        <f t="shared" si="127"/>
        <v>0.73248313414385946</v>
      </c>
      <c r="H122" s="123">
        <f t="shared" si="127"/>
        <v>12.457806067656973</v>
      </c>
      <c r="I122" s="123">
        <f t="shared" si="127"/>
        <v>2.2739286780688635</v>
      </c>
      <c r="J122" s="123">
        <f t="shared" si="127"/>
        <v>11.3644090521402</v>
      </c>
      <c r="K122" s="123">
        <f t="shared" si="127"/>
        <v>16.968479699142378</v>
      </c>
      <c r="L122" s="123">
        <f t="shared" si="127"/>
        <v>0.99816908435997742</v>
      </c>
      <c r="M122" s="123">
        <f t="shared" si="127"/>
        <v>9.060729528646732</v>
      </c>
      <c r="N122" s="123">
        <f t="shared" si="127"/>
        <v>40.968100348977082</v>
      </c>
      <c r="O122" s="123">
        <f t="shared" si="127"/>
        <v>44.614329596124691</v>
      </c>
      <c r="P122" s="123">
        <f t="shared" si="127"/>
        <v>0.35608837429876283</v>
      </c>
      <c r="Q122" s="123">
        <f t="shared" si="127"/>
        <v>75.128916745300543</v>
      </c>
      <c r="R122" s="123">
        <f t="shared" si="127"/>
        <v>0.23574177187901105</v>
      </c>
      <c r="S122" s="123">
        <f>IF($A122=S$104,S76+S98+$T76+S$99+$F23,S76+S98)</f>
        <v>348.42061006529377</v>
      </c>
      <c r="T122" s="146">
        <f t="shared" si="107"/>
        <v>842.58707513454237</v>
      </c>
      <c r="U122" s="145">
        <v>1517.0409561925912</v>
      </c>
      <c r="V122" s="141">
        <f t="shared" si="111"/>
        <v>1179.8140156635668</v>
      </c>
      <c r="W122" s="150">
        <f t="shared" si="108"/>
        <v>235.73380918056989</v>
      </c>
      <c r="X122" s="150">
        <f t="shared" si="109"/>
        <v>-822.88165198460183</v>
      </c>
    </row>
    <row r="123" spans="1:24" ht="18" customHeight="1" thickBot="1">
      <c r="A123" s="18"/>
      <c r="B123" s="145">
        <f t="shared" ref="B123:S123" si="128">SUM(B105:B122)</f>
        <v>57289.243442391155</v>
      </c>
      <c r="C123" s="145">
        <f t="shared" si="128"/>
        <v>16559.325089314923</v>
      </c>
      <c r="D123" s="145">
        <f t="shared" si="128"/>
        <v>10068.793604907865</v>
      </c>
      <c r="E123" s="145">
        <f t="shared" si="128"/>
        <v>12456.698682084409</v>
      </c>
      <c r="F123" s="145">
        <f t="shared" si="128"/>
        <v>16066.550993880117</v>
      </c>
      <c r="G123" s="145">
        <f t="shared" si="128"/>
        <v>5870.5827902101719</v>
      </c>
      <c r="H123" s="145">
        <f t="shared" si="128"/>
        <v>23672.476296438093</v>
      </c>
      <c r="I123" s="145">
        <f t="shared" si="128"/>
        <v>18048.188857921035</v>
      </c>
      <c r="J123" s="145">
        <f t="shared" si="128"/>
        <v>72491.42813992023</v>
      </c>
      <c r="K123" s="145">
        <f t="shared" si="128"/>
        <v>45106.97175635973</v>
      </c>
      <c r="L123" s="145">
        <f t="shared" si="128"/>
        <v>8571.0657083790829</v>
      </c>
      <c r="M123" s="145">
        <f t="shared" si="128"/>
        <v>22300.057923073091</v>
      </c>
      <c r="N123" s="145">
        <f t="shared" si="128"/>
        <v>53445.033042715921</v>
      </c>
      <c r="O123" s="145">
        <f t="shared" si="128"/>
        <v>12416.404333040018</v>
      </c>
      <c r="P123" s="145">
        <f t="shared" si="128"/>
        <v>7111.1803106678117</v>
      </c>
      <c r="Q123" s="145">
        <f t="shared" si="128"/>
        <v>25225.848967981885</v>
      </c>
      <c r="R123" s="145">
        <f t="shared" si="128"/>
        <v>3093.8820201000431</v>
      </c>
      <c r="S123" s="147">
        <f t="shared" si="128"/>
        <v>1517.0409561925912</v>
      </c>
      <c r="T123" s="148">
        <f>SUM(B105:S122)</f>
        <v>411310.77291557787</v>
      </c>
      <c r="U123" s="148">
        <f>SUM(U105:U122)</f>
        <v>411310.7729155781</v>
      </c>
      <c r="V123" s="131">
        <f>SUM(V105:V122)</f>
        <v>411310.77291557816</v>
      </c>
      <c r="W123" s="24"/>
      <c r="X123" s="24"/>
    </row>
    <row r="124" spans="1:24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24"/>
      <c r="U124" s="24"/>
      <c r="V124" s="24"/>
      <c r="W124" s="24"/>
    </row>
    <row r="125" spans="1:24" ht="13.5" thickBot="1"/>
    <row r="126" spans="1:24" ht="39" thickBot="1">
      <c r="A126" s="20" t="s">
        <v>230</v>
      </c>
      <c r="B126" s="1" t="s">
        <v>0</v>
      </c>
      <c r="C126" s="1" t="s">
        <v>1</v>
      </c>
      <c r="D126" s="1" t="s">
        <v>2</v>
      </c>
      <c r="E126" s="1" t="s">
        <v>3</v>
      </c>
      <c r="F126" s="1" t="s">
        <v>4</v>
      </c>
      <c r="G126" s="1" t="s">
        <v>5</v>
      </c>
      <c r="H126" s="1" t="s">
        <v>6</v>
      </c>
      <c r="I126" s="1" t="s">
        <v>7</v>
      </c>
      <c r="J126" s="1" t="s">
        <v>8</v>
      </c>
      <c r="K126" s="1" t="s">
        <v>9</v>
      </c>
      <c r="L126" s="1" t="s">
        <v>10</v>
      </c>
      <c r="M126" s="1" t="s">
        <v>11</v>
      </c>
      <c r="N126" s="1" t="s">
        <v>12</v>
      </c>
      <c r="O126" s="1" t="s">
        <v>13</v>
      </c>
      <c r="P126" s="1" t="s">
        <v>14</v>
      </c>
      <c r="Q126" s="1" t="s">
        <v>15</v>
      </c>
      <c r="R126" s="1" t="s">
        <v>16</v>
      </c>
      <c r="S126" s="1" t="s">
        <v>17</v>
      </c>
      <c r="T126" s="19" t="s">
        <v>70</v>
      </c>
    </row>
    <row r="127" spans="1:24" ht="13.5" thickBot="1">
      <c r="A127" s="1" t="s">
        <v>0</v>
      </c>
      <c r="B127" s="172">
        <f t="shared" ref="B127:S127" si="129">B105/(B$145+$T127)</f>
        <v>1.3259537182896934</v>
      </c>
      <c r="C127" s="172">
        <f t="shared" si="129"/>
        <v>9.0475028785291754E-3</v>
      </c>
      <c r="D127" s="172">
        <f t="shared" si="129"/>
        <v>1.7770106627015437E-2</v>
      </c>
      <c r="E127" s="172">
        <f t="shared" si="129"/>
        <v>1.2130933523703195E-2</v>
      </c>
      <c r="F127" s="172">
        <f t="shared" si="129"/>
        <v>5.1459001911507714E-2</v>
      </c>
      <c r="G127" s="172">
        <f t="shared" si="129"/>
        <v>1.3554125681871036E-3</v>
      </c>
      <c r="H127" s="172">
        <f t="shared" si="129"/>
        <v>2.4887555928195523E-2</v>
      </c>
      <c r="I127" s="172">
        <f t="shared" si="129"/>
        <v>5.3090192553968379E-2</v>
      </c>
      <c r="J127" s="172">
        <f t="shared" si="129"/>
        <v>4.9659978585739416E-2</v>
      </c>
      <c r="K127" s="172">
        <f t="shared" si="129"/>
        <v>6.2392945071461627E-2</v>
      </c>
      <c r="L127" s="172">
        <f t="shared" si="129"/>
        <v>6.8349801506034161E-2</v>
      </c>
      <c r="M127" s="172">
        <f t="shared" si="129"/>
        <v>8.2849716986087805E-3</v>
      </c>
      <c r="N127" s="172">
        <f t="shared" si="129"/>
        <v>4.9527313018104244E-2</v>
      </c>
      <c r="O127" s="172">
        <f t="shared" si="129"/>
        <v>4.8910355236794822E-2</v>
      </c>
      <c r="P127" s="172">
        <f t="shared" si="129"/>
        <v>5.0563649616604343E-3</v>
      </c>
      <c r="Q127" s="172">
        <f t="shared" si="129"/>
        <v>9.392281772712955E-3</v>
      </c>
      <c r="R127" s="172">
        <f t="shared" si="129"/>
        <v>2.2323915866936304E-4</v>
      </c>
      <c r="S127" s="172">
        <f t="shared" si="129"/>
        <v>2.9776579615880705E-2</v>
      </c>
      <c r="T127" s="21">
        <f t="shared" ref="T127:T144" si="130">N6</f>
        <v>15600.440563494762</v>
      </c>
      <c r="U127" s="25"/>
    </row>
    <row r="128" spans="1:24" ht="13.5" thickBot="1">
      <c r="A128" s="2" t="s">
        <v>1</v>
      </c>
      <c r="B128" s="172">
        <f t="shared" ref="B128:S128" si="131">B106/(B$145+$T128)</f>
        <v>1.0179341177679112E-2</v>
      </c>
      <c r="C128" s="172">
        <f t="shared" si="131"/>
        <v>0.14683702017496097</v>
      </c>
      <c r="D128" s="172">
        <f t="shared" si="131"/>
        <v>1.6074451782581085E-3</v>
      </c>
      <c r="E128" s="172">
        <f t="shared" si="131"/>
        <v>2.3396307653388137E-4</v>
      </c>
      <c r="F128" s="172">
        <f t="shared" si="131"/>
        <v>1.2972424551009E-3</v>
      </c>
      <c r="G128" s="172">
        <f t="shared" si="131"/>
        <v>8.1470803286121628E-4</v>
      </c>
      <c r="H128" s="172">
        <f t="shared" si="131"/>
        <v>8.0482763060813808E-3</v>
      </c>
      <c r="I128" s="172">
        <f t="shared" si="131"/>
        <v>6.1278241184167847E-3</v>
      </c>
      <c r="J128" s="172">
        <f t="shared" si="131"/>
        <v>3.3900289445916568E-2</v>
      </c>
      <c r="K128" s="172">
        <f t="shared" si="131"/>
        <v>1.5981230625372985E-2</v>
      </c>
      <c r="L128" s="172">
        <f t="shared" si="131"/>
        <v>1.1859400100686602E-3</v>
      </c>
      <c r="M128" s="172">
        <f t="shared" si="131"/>
        <v>1.5946497820778676E-3</v>
      </c>
      <c r="N128" s="172">
        <f t="shared" si="131"/>
        <v>7.9524406076781611E-3</v>
      </c>
      <c r="O128" s="172">
        <f t="shared" si="131"/>
        <v>9.3220660834153631E-4</v>
      </c>
      <c r="P128" s="172">
        <f t="shared" si="131"/>
        <v>7.7010410955681615E-3</v>
      </c>
      <c r="Q128" s="172">
        <f t="shared" si="131"/>
        <v>9.6721603952822643E-3</v>
      </c>
      <c r="R128" s="172">
        <f t="shared" si="131"/>
        <v>1.4633990301622807E-3</v>
      </c>
      <c r="S128" s="172">
        <f t="shared" si="131"/>
        <v>2.5642914521041885E-4</v>
      </c>
      <c r="T128" s="21">
        <f t="shared" si="130"/>
        <v>24152.488795881261</v>
      </c>
      <c r="U128" s="25"/>
    </row>
    <row r="129" spans="1:21" ht="13.5" thickBot="1">
      <c r="A129" s="2" t="s">
        <v>2</v>
      </c>
      <c r="B129" s="172">
        <f t="shared" ref="B129:S129" si="132">B107/(B$145+$T129)</f>
        <v>3.2145359825185389E-3</v>
      </c>
      <c r="C129" s="172">
        <f t="shared" si="132"/>
        <v>2.4558627650331055E-3</v>
      </c>
      <c r="D129" s="172">
        <f t="shared" si="132"/>
        <v>0.16435364966464364</v>
      </c>
      <c r="E129" s="172">
        <f t="shared" si="132"/>
        <v>7.6867786131942198E-4</v>
      </c>
      <c r="F129" s="172">
        <f t="shared" si="132"/>
        <v>7.4651731622228136E-4</v>
      </c>
      <c r="G129" s="172">
        <f t="shared" si="132"/>
        <v>9.6111361639830573E-3</v>
      </c>
      <c r="H129" s="172">
        <f t="shared" si="132"/>
        <v>2.4197563051980672E-2</v>
      </c>
      <c r="I129" s="172">
        <f t="shared" si="132"/>
        <v>1.8617707228069994E-3</v>
      </c>
      <c r="J129" s="172">
        <f t="shared" si="132"/>
        <v>3.7642365205652344E-3</v>
      </c>
      <c r="K129" s="172">
        <f t="shared" si="132"/>
        <v>8.0107327484131834E-3</v>
      </c>
      <c r="L129" s="172">
        <f t="shared" si="132"/>
        <v>6.1180590720355586E-4</v>
      </c>
      <c r="M129" s="172">
        <f t="shared" si="132"/>
        <v>1.6617958342607941E-2</v>
      </c>
      <c r="N129" s="172">
        <f t="shared" si="132"/>
        <v>4.2872300811574249E-3</v>
      </c>
      <c r="O129" s="172">
        <f t="shared" si="132"/>
        <v>2.2611120931833569E-3</v>
      </c>
      <c r="P129" s="172">
        <f t="shared" si="132"/>
        <v>1.0332930792471193E-3</v>
      </c>
      <c r="Q129" s="172">
        <f t="shared" si="132"/>
        <v>4.8282103522672296E-3</v>
      </c>
      <c r="R129" s="172">
        <f t="shared" si="132"/>
        <v>2.9245313243466799E-3</v>
      </c>
      <c r="S129" s="172">
        <f t="shared" si="132"/>
        <v>2.9045277948570129E-5</v>
      </c>
      <c r="T129" s="21">
        <f t="shared" si="130"/>
        <v>17490.840401778205</v>
      </c>
      <c r="U129" s="25"/>
    </row>
    <row r="130" spans="1:21" ht="13.5" thickBot="1">
      <c r="A130" s="2" t="s">
        <v>3</v>
      </c>
      <c r="B130" s="172">
        <f t="shared" ref="B130:S130" si="133">B108/(B$145+$T130)</f>
        <v>1.7054078588418929E-3</v>
      </c>
      <c r="C130" s="172">
        <f t="shared" si="133"/>
        <v>6.3066293305954113E-4</v>
      </c>
      <c r="D130" s="172">
        <f t="shared" si="133"/>
        <v>1.0140904852409839E-3</v>
      </c>
      <c r="E130" s="172">
        <f t="shared" si="133"/>
        <v>0.16843418389476564</v>
      </c>
      <c r="F130" s="172">
        <f t="shared" si="133"/>
        <v>3.3292650225312751E-3</v>
      </c>
      <c r="G130" s="172">
        <f t="shared" si="133"/>
        <v>1.6713256129739594E-5</v>
      </c>
      <c r="H130" s="172">
        <f t="shared" si="133"/>
        <v>0</v>
      </c>
      <c r="I130" s="172">
        <f t="shared" si="133"/>
        <v>1.0914654015039566E-3</v>
      </c>
      <c r="J130" s="172">
        <f t="shared" si="133"/>
        <v>9.8115844994091771E-3</v>
      </c>
      <c r="K130" s="172">
        <f t="shared" si="133"/>
        <v>3.777106431014221E-3</v>
      </c>
      <c r="L130" s="172">
        <f t="shared" si="133"/>
        <v>0</v>
      </c>
      <c r="M130" s="172">
        <f t="shared" si="133"/>
        <v>1.6042444689510253E-3</v>
      </c>
      <c r="N130" s="172">
        <f t="shared" si="133"/>
        <v>3.6231709849088414E-4</v>
      </c>
      <c r="O130" s="172">
        <f t="shared" si="133"/>
        <v>1.1779832215033615E-3</v>
      </c>
      <c r="P130" s="172">
        <f t="shared" si="133"/>
        <v>0</v>
      </c>
      <c r="Q130" s="172">
        <f t="shared" si="133"/>
        <v>1.3944917984318398E-4</v>
      </c>
      <c r="R130" s="172">
        <f t="shared" si="133"/>
        <v>0</v>
      </c>
      <c r="S130" s="172">
        <f t="shared" si="133"/>
        <v>1.7999528420480069E-4</v>
      </c>
      <c r="T130" s="21">
        <f t="shared" si="130"/>
        <v>25181.944733625958</v>
      </c>
      <c r="U130" s="25"/>
    </row>
    <row r="131" spans="1:21" ht="13.5" thickBot="1">
      <c r="A131" s="2" t="s">
        <v>4</v>
      </c>
      <c r="B131" s="172">
        <f t="shared" ref="B131:S131" si="134">B109/(B$145+$T131)</f>
        <v>4.0908839635414508E-2</v>
      </c>
      <c r="C131" s="172">
        <f t="shared" si="134"/>
        <v>2.6610996962051582E-4</v>
      </c>
      <c r="D131" s="172">
        <f t="shared" si="134"/>
        <v>1.0640610774562038E-3</v>
      </c>
      <c r="E131" s="172">
        <f t="shared" si="134"/>
        <v>7.1658940132356868E-4</v>
      </c>
      <c r="F131" s="172">
        <f t="shared" si="134"/>
        <v>0.28374525367707876</v>
      </c>
      <c r="G131" s="172">
        <f t="shared" si="134"/>
        <v>7.2625868275991623E-4</v>
      </c>
      <c r="H131" s="172">
        <f t="shared" si="134"/>
        <v>2.4674213841871463E-4</v>
      </c>
      <c r="I131" s="172">
        <f t="shared" si="134"/>
        <v>6.2301355134142603E-4</v>
      </c>
      <c r="J131" s="172">
        <f t="shared" si="134"/>
        <v>9.5311225891816752E-3</v>
      </c>
      <c r="K131" s="172">
        <f t="shared" si="134"/>
        <v>3.3222139412244756E-3</v>
      </c>
      <c r="L131" s="172">
        <f t="shared" si="134"/>
        <v>4.900788326156976E-5</v>
      </c>
      <c r="M131" s="172">
        <f t="shared" si="134"/>
        <v>3.5482973926809929E-3</v>
      </c>
      <c r="N131" s="172">
        <f t="shared" si="134"/>
        <v>5.4634528043991026E-3</v>
      </c>
      <c r="O131" s="172">
        <f t="shared" si="134"/>
        <v>8.7585721930819906E-3</v>
      </c>
      <c r="P131" s="172">
        <f t="shared" si="134"/>
        <v>1.7064762427123411E-4</v>
      </c>
      <c r="Q131" s="172">
        <f t="shared" si="134"/>
        <v>1.8426393896331546E-2</v>
      </c>
      <c r="R131" s="172">
        <f t="shared" si="134"/>
        <v>7.6398613728318786E-5</v>
      </c>
      <c r="S131" s="172">
        <f t="shared" si="134"/>
        <v>1.204337582629021E-4</v>
      </c>
      <c r="T131" s="21">
        <f t="shared" si="130"/>
        <v>16873.371667607182</v>
      </c>
      <c r="U131" s="25"/>
    </row>
    <row r="132" spans="1:21" ht="13.5" thickBot="1">
      <c r="A132" s="2" t="s">
        <v>5</v>
      </c>
      <c r="B132" s="172">
        <f t="shared" ref="B132:S132" si="135">B110/(B$145+$T132)</f>
        <v>1.0213418185514552E-3</v>
      </c>
      <c r="C132" s="172">
        <f t="shared" si="135"/>
        <v>1.2884415920669792E-3</v>
      </c>
      <c r="D132" s="172">
        <f t="shared" si="135"/>
        <v>3.0483329248062138E-3</v>
      </c>
      <c r="E132" s="172">
        <f t="shared" si="135"/>
        <v>9.2296132072353852E-5</v>
      </c>
      <c r="F132" s="172">
        <f t="shared" si="135"/>
        <v>4.3276805229338256E-4</v>
      </c>
      <c r="G132" s="172">
        <f t="shared" si="135"/>
        <v>7.808058318189541E-2</v>
      </c>
      <c r="H132" s="172">
        <f t="shared" si="135"/>
        <v>1.0670206166162962E-2</v>
      </c>
      <c r="I132" s="172">
        <f t="shared" si="135"/>
        <v>9.0331987533262266E-4</v>
      </c>
      <c r="J132" s="172">
        <f t="shared" si="135"/>
        <v>3.2951745638782294E-3</v>
      </c>
      <c r="K132" s="172">
        <f t="shared" si="135"/>
        <v>5.9144587031999948E-3</v>
      </c>
      <c r="L132" s="172">
        <f t="shared" si="135"/>
        <v>2.5546816842773607E-4</v>
      </c>
      <c r="M132" s="172">
        <f t="shared" si="135"/>
        <v>3.1915492471722043E-3</v>
      </c>
      <c r="N132" s="172">
        <f t="shared" si="135"/>
        <v>3.1340614484014887E-3</v>
      </c>
      <c r="O132" s="172">
        <f t="shared" si="135"/>
        <v>2.1045421582142543E-4</v>
      </c>
      <c r="P132" s="172">
        <f t="shared" si="135"/>
        <v>8.020952491692594E-4</v>
      </c>
      <c r="Q132" s="172">
        <f t="shared" si="135"/>
        <v>1.1700097847721165E-2</v>
      </c>
      <c r="R132" s="172">
        <f t="shared" si="135"/>
        <v>2.614302296372652E-4</v>
      </c>
      <c r="S132" s="172">
        <f t="shared" si="135"/>
        <v>3.7646972849297682E-4</v>
      </c>
      <c r="T132" s="21">
        <f t="shared" si="130"/>
        <v>19475.990645587874</v>
      </c>
      <c r="U132" s="25"/>
    </row>
    <row r="133" spans="1:21" ht="13.5" thickBot="1">
      <c r="A133" s="2" t="s">
        <v>6</v>
      </c>
      <c r="B133" s="172">
        <f t="shared" ref="B133:S133" si="136">B111/(B$145+$T133)</f>
        <v>1.254559915758641E-2</v>
      </c>
      <c r="C133" s="172">
        <f t="shared" si="136"/>
        <v>6.6073898232612517E-3</v>
      </c>
      <c r="D133" s="172">
        <f t="shared" si="136"/>
        <v>7.4381597367585766E-3</v>
      </c>
      <c r="E133" s="172">
        <f t="shared" si="136"/>
        <v>2.3513052496371622E-4</v>
      </c>
      <c r="F133" s="172">
        <f t="shared" si="136"/>
        <v>4.9589122566296752E-3</v>
      </c>
      <c r="G133" s="172">
        <f t="shared" si="136"/>
        <v>1.5522484481735061E-2</v>
      </c>
      <c r="H133" s="172">
        <f t="shared" si="136"/>
        <v>0.34651091224409836</v>
      </c>
      <c r="I133" s="172">
        <f t="shared" si="136"/>
        <v>1.4187123293821458E-2</v>
      </c>
      <c r="J133" s="172">
        <f t="shared" si="136"/>
        <v>9.5967208586596655E-3</v>
      </c>
      <c r="K133" s="172">
        <f t="shared" si="136"/>
        <v>1.3286356254959327E-2</v>
      </c>
      <c r="L133" s="172">
        <f t="shared" si="136"/>
        <v>7.0571704524654139E-3</v>
      </c>
      <c r="M133" s="172">
        <f t="shared" si="136"/>
        <v>2.4250195590519885E-2</v>
      </c>
      <c r="N133" s="172">
        <f t="shared" si="136"/>
        <v>3.4309241719943526E-2</v>
      </c>
      <c r="O133" s="172">
        <f t="shared" si="136"/>
        <v>4.1987677758369112E-3</v>
      </c>
      <c r="P133" s="172">
        <f t="shared" si="136"/>
        <v>4.5340319841920837E-3</v>
      </c>
      <c r="Q133" s="172">
        <f t="shared" si="136"/>
        <v>2.5339117704039588E-2</v>
      </c>
      <c r="R133" s="172">
        <f t="shared" si="136"/>
        <v>3.4080846657777832E-3</v>
      </c>
      <c r="S133" s="172">
        <f t="shared" si="136"/>
        <v>7.3602199348021672E-4</v>
      </c>
      <c r="T133" s="21">
        <f t="shared" si="130"/>
        <v>19186.289940239585</v>
      </c>
      <c r="U133" s="25"/>
    </row>
    <row r="134" spans="1:21" ht="13.5" thickBot="1">
      <c r="A134" s="2" t="s">
        <v>7</v>
      </c>
      <c r="B134" s="172">
        <f t="shared" ref="B134:S134" si="137">B112/(B$145+$T134)</f>
        <v>3.6025601065758868E-2</v>
      </c>
      <c r="C134" s="172">
        <f t="shared" si="137"/>
        <v>4.1815711000711469E-3</v>
      </c>
      <c r="D134" s="172">
        <f t="shared" si="137"/>
        <v>1.5692223508496183E-3</v>
      </c>
      <c r="E134" s="172">
        <f t="shared" si="137"/>
        <v>5.4022189667604658E-4</v>
      </c>
      <c r="F134" s="172">
        <f t="shared" si="137"/>
        <v>2.9863174921306362E-3</v>
      </c>
      <c r="G134" s="172">
        <f t="shared" si="137"/>
        <v>1.2310746684669998E-3</v>
      </c>
      <c r="H134" s="172">
        <f t="shared" si="137"/>
        <v>1.2543485420559778E-2</v>
      </c>
      <c r="I134" s="172">
        <f t="shared" si="137"/>
        <v>0.22933318576659034</v>
      </c>
      <c r="J134" s="172">
        <f t="shared" si="137"/>
        <v>1.3031910007829056E-2</v>
      </c>
      <c r="K134" s="172">
        <f t="shared" si="137"/>
        <v>3.5192951746177294E-2</v>
      </c>
      <c r="L134" s="172">
        <f t="shared" si="137"/>
        <v>1.9989327588044718E-2</v>
      </c>
      <c r="M134" s="172">
        <f t="shared" si="137"/>
        <v>3.9412971326817405E-3</v>
      </c>
      <c r="N134" s="172">
        <f t="shared" si="137"/>
        <v>5.2971500230366821E-2</v>
      </c>
      <c r="O134" s="172">
        <f t="shared" si="137"/>
        <v>8.8308569270556369E-3</v>
      </c>
      <c r="P134" s="172">
        <f t="shared" si="137"/>
        <v>1.7745099671032875E-3</v>
      </c>
      <c r="Q134" s="172">
        <f t="shared" si="137"/>
        <v>2.2252531739119247E-3</v>
      </c>
      <c r="R134" s="172">
        <f t="shared" si="137"/>
        <v>6.5803918798213032E-4</v>
      </c>
      <c r="S134" s="172">
        <f t="shared" si="137"/>
        <v>2.8143787248611021E-4</v>
      </c>
      <c r="T134" s="21">
        <f t="shared" si="130"/>
        <v>16479.07374533272</v>
      </c>
      <c r="U134" s="25"/>
    </row>
    <row r="135" spans="1:21" ht="13.5" thickBot="1">
      <c r="A135" s="2" t="s">
        <v>8</v>
      </c>
      <c r="B135" s="172">
        <f t="shared" ref="B135:S135" si="138">B113/(B$145+$T135)</f>
        <v>4.2973261748950574E-2</v>
      </c>
      <c r="C135" s="172">
        <f t="shared" si="138"/>
        <v>8.6706760627520821E-2</v>
      </c>
      <c r="D135" s="172">
        <f t="shared" si="138"/>
        <v>5.9355668233829258E-3</v>
      </c>
      <c r="E135" s="172">
        <f t="shared" si="138"/>
        <v>3.1440218691009873E-2</v>
      </c>
      <c r="F135" s="172">
        <f t="shared" si="138"/>
        <v>2.3262797242481783E-2</v>
      </c>
      <c r="G135" s="172">
        <f t="shared" si="138"/>
        <v>7.4305009375547479E-3</v>
      </c>
      <c r="H135" s="172">
        <f t="shared" si="138"/>
        <v>2.2611035182410082E-2</v>
      </c>
      <c r="I135" s="172">
        <f t="shared" si="138"/>
        <v>3.344999188287303E-2</v>
      </c>
      <c r="J135" s="172">
        <f t="shared" si="138"/>
        <v>1.0346863536801783</v>
      </c>
      <c r="K135" s="172">
        <f t="shared" si="138"/>
        <v>7.3691298227913329E-2</v>
      </c>
      <c r="L135" s="172">
        <f t="shared" si="138"/>
        <v>9.3720770188953446E-4</v>
      </c>
      <c r="M135" s="172">
        <f t="shared" si="138"/>
        <v>1.2842164097359145E-2</v>
      </c>
      <c r="N135" s="172">
        <f t="shared" si="138"/>
        <v>3.9235002313247197E-2</v>
      </c>
      <c r="O135" s="172">
        <f t="shared" si="138"/>
        <v>1.4175879509660714E-2</v>
      </c>
      <c r="P135" s="172">
        <f t="shared" si="138"/>
        <v>9.4905880759715948E-3</v>
      </c>
      <c r="Q135" s="172">
        <f t="shared" si="138"/>
        <v>1.7703855018875496E-2</v>
      </c>
      <c r="R135" s="172">
        <f t="shared" si="138"/>
        <v>6.4633925245968955E-3</v>
      </c>
      <c r="S135" s="172">
        <f t="shared" si="138"/>
        <v>1.7837856529676437E-3</v>
      </c>
      <c r="T135" s="21">
        <f t="shared" si="130"/>
        <v>27519.507157333446</v>
      </c>
      <c r="U135" s="25"/>
    </row>
    <row r="136" spans="1:21" ht="13.5" thickBot="1">
      <c r="A136" s="2" t="s">
        <v>9</v>
      </c>
      <c r="B136" s="172">
        <f t="shared" ref="B136:S136" si="139">B114/(B$145+$T136)</f>
        <v>3.9783825437448787E-2</v>
      </c>
      <c r="C136" s="172">
        <f t="shared" si="139"/>
        <v>1.7404065103517729E-2</v>
      </c>
      <c r="D136" s="172">
        <f t="shared" si="139"/>
        <v>1.8207546668258031E-3</v>
      </c>
      <c r="E136" s="172">
        <f t="shared" si="139"/>
        <v>1.9187274832602116E-2</v>
      </c>
      <c r="F136" s="172">
        <f t="shared" si="139"/>
        <v>9.0481511762811415E-3</v>
      </c>
      <c r="G136" s="172">
        <f t="shared" si="139"/>
        <v>2.845817736260095E-3</v>
      </c>
      <c r="H136" s="172">
        <f t="shared" si="139"/>
        <v>1.0449440473871453E-2</v>
      </c>
      <c r="I136" s="172">
        <f t="shared" si="139"/>
        <v>3.1761757079306806E-2</v>
      </c>
      <c r="J136" s="172">
        <f t="shared" si="139"/>
        <v>4.199785663976327E-2</v>
      </c>
      <c r="K136" s="172">
        <f t="shared" si="139"/>
        <v>0.69326354154515968</v>
      </c>
      <c r="L136" s="172">
        <f t="shared" si="139"/>
        <v>2.9778967601051232E-3</v>
      </c>
      <c r="M136" s="172">
        <f t="shared" si="139"/>
        <v>7.0494871986889161E-3</v>
      </c>
      <c r="N136" s="172">
        <f t="shared" si="139"/>
        <v>3.2335473127454092E-2</v>
      </c>
      <c r="O136" s="172">
        <f t="shared" si="139"/>
        <v>2.6249666781572173E-2</v>
      </c>
      <c r="P136" s="172">
        <f t="shared" si="139"/>
        <v>3.5975953673480247E-3</v>
      </c>
      <c r="Q136" s="172">
        <f t="shared" si="139"/>
        <v>4.084100574899923E-3</v>
      </c>
      <c r="R136" s="172">
        <f t="shared" si="139"/>
        <v>3.9086928892039883E-3</v>
      </c>
      <c r="S136" s="172">
        <f t="shared" si="139"/>
        <v>8.7078521934442793E-4</v>
      </c>
      <c r="T136" s="21">
        <f t="shared" si="130"/>
        <v>19840.695727159182</v>
      </c>
      <c r="U136" s="25"/>
    </row>
    <row r="137" spans="1:21" ht="13.5" thickBot="1">
      <c r="A137" s="2" t="s">
        <v>10</v>
      </c>
      <c r="B137" s="172">
        <f t="shared" ref="B137:S137" si="140">B115/(B$145+$T137)</f>
        <v>3.4055860417159863E-2</v>
      </c>
      <c r="C137" s="172">
        <f t="shared" si="140"/>
        <v>5.2073167845979255E-4</v>
      </c>
      <c r="D137" s="172">
        <f t="shared" si="140"/>
        <v>2.5669983592315436E-4</v>
      </c>
      <c r="E137" s="172">
        <f t="shared" si="140"/>
        <v>0</v>
      </c>
      <c r="F137" s="172">
        <f t="shared" si="140"/>
        <v>1.1781265504939484E-3</v>
      </c>
      <c r="G137" s="172">
        <f t="shared" si="140"/>
        <v>1.8406043301036655E-4</v>
      </c>
      <c r="H137" s="172">
        <f t="shared" si="140"/>
        <v>9.4814125536694695E-3</v>
      </c>
      <c r="I137" s="172">
        <f t="shared" si="140"/>
        <v>9.3527797985514961E-3</v>
      </c>
      <c r="J137" s="172">
        <f t="shared" si="140"/>
        <v>1.7922306377806296E-3</v>
      </c>
      <c r="K137" s="172">
        <f t="shared" si="140"/>
        <v>3.5668477936964598E-3</v>
      </c>
      <c r="L137" s="172">
        <f t="shared" si="140"/>
        <v>0.17449022728160327</v>
      </c>
      <c r="M137" s="172">
        <f t="shared" si="140"/>
        <v>1.0901292167484009E-3</v>
      </c>
      <c r="N137" s="172">
        <f t="shared" si="140"/>
        <v>1.5704347985701663E-2</v>
      </c>
      <c r="O137" s="172">
        <f t="shared" si="140"/>
        <v>4.4664874400669573E-4</v>
      </c>
      <c r="P137" s="172">
        <f t="shared" si="140"/>
        <v>7.0130023710980182E-4</v>
      </c>
      <c r="Q137" s="172">
        <f t="shared" si="140"/>
        <v>5.8338584465201279E-4</v>
      </c>
      <c r="R137" s="172">
        <f t="shared" si="140"/>
        <v>5.1208301680044513E-4</v>
      </c>
      <c r="S137" s="172">
        <f t="shared" si="140"/>
        <v>6.4671420866856927E-5</v>
      </c>
      <c r="T137" s="21">
        <f t="shared" si="130"/>
        <v>12623.034788469791</v>
      </c>
      <c r="U137" s="25"/>
    </row>
    <row r="138" spans="1:21" ht="13.5" thickBot="1">
      <c r="A138" s="2" t="s">
        <v>11</v>
      </c>
      <c r="B138" s="172">
        <f t="shared" ref="B138:S138" si="141">B116/(B$145+$T138)</f>
        <v>2.42655332910643E-2</v>
      </c>
      <c r="C138" s="172">
        <f t="shared" si="141"/>
        <v>6.8694534927089242E-3</v>
      </c>
      <c r="D138" s="172">
        <f t="shared" si="141"/>
        <v>2.7131315970358626E-2</v>
      </c>
      <c r="E138" s="172">
        <f t="shared" si="141"/>
        <v>2.2819805885201786E-3</v>
      </c>
      <c r="F138" s="172">
        <f t="shared" si="141"/>
        <v>4.8228485850658987E-3</v>
      </c>
      <c r="G138" s="172">
        <f t="shared" si="141"/>
        <v>4.1611422002019571E-3</v>
      </c>
      <c r="H138" s="172">
        <f t="shared" si="141"/>
        <v>2.9955946962639264E-2</v>
      </c>
      <c r="I138" s="172">
        <f t="shared" si="141"/>
        <v>5.7503349021295891E-3</v>
      </c>
      <c r="J138" s="172">
        <f t="shared" si="141"/>
        <v>1.4100967270624086E-2</v>
      </c>
      <c r="K138" s="172">
        <f t="shared" si="141"/>
        <v>1.7739766467266011E-2</v>
      </c>
      <c r="L138" s="172">
        <f t="shared" si="141"/>
        <v>3.7256759760310266E-4</v>
      </c>
      <c r="M138" s="172">
        <f t="shared" si="141"/>
        <v>0.44376484706333402</v>
      </c>
      <c r="N138" s="172">
        <f t="shared" si="141"/>
        <v>1.2519701907779401E-2</v>
      </c>
      <c r="O138" s="172">
        <f t="shared" si="141"/>
        <v>1.2713393546849991E-3</v>
      </c>
      <c r="P138" s="172">
        <f t="shared" si="141"/>
        <v>9.1418185306610313E-4</v>
      </c>
      <c r="Q138" s="172">
        <f t="shared" si="141"/>
        <v>1.0467288416438691E-2</v>
      </c>
      <c r="R138" s="172">
        <f t="shared" si="141"/>
        <v>6.1688085954147846E-4</v>
      </c>
      <c r="S138" s="172">
        <f t="shared" si="141"/>
        <v>8.7555501078806519E-4</v>
      </c>
      <c r="T138" s="21">
        <f t="shared" si="130"/>
        <v>18323.860631912004</v>
      </c>
      <c r="U138" s="25"/>
    </row>
    <row r="139" spans="1:21" ht="13.5" thickBot="1">
      <c r="A139" s="2" t="s">
        <v>12</v>
      </c>
      <c r="B139" s="172">
        <f t="shared" ref="B139:S139" si="142">B117/(B$145+$T139)</f>
        <v>0.11764219614957895</v>
      </c>
      <c r="C139" s="172">
        <f t="shared" si="142"/>
        <v>3.3165803797020763E-2</v>
      </c>
      <c r="D139" s="172">
        <f t="shared" si="142"/>
        <v>2.7357766657554038E-2</v>
      </c>
      <c r="E139" s="172">
        <f t="shared" si="142"/>
        <v>1.0794995089933488E-2</v>
      </c>
      <c r="F139" s="172">
        <f t="shared" si="142"/>
        <v>5.0489118300268351E-2</v>
      </c>
      <c r="G139" s="172">
        <f t="shared" si="142"/>
        <v>1.2394117630476226E-2</v>
      </c>
      <c r="H139" s="172">
        <f t="shared" si="142"/>
        <v>4.9045046783082129E-2</v>
      </c>
      <c r="I139" s="172">
        <f t="shared" si="142"/>
        <v>8.3562966857538071E-2</v>
      </c>
      <c r="J139" s="172">
        <f t="shared" si="142"/>
        <v>8.8774296591449822E-2</v>
      </c>
      <c r="K139" s="172">
        <f t="shared" si="142"/>
        <v>9.1962014610154033E-2</v>
      </c>
      <c r="L139" s="172">
        <f t="shared" si="142"/>
        <v>2.356151889797312E-2</v>
      </c>
      <c r="M139" s="172">
        <f t="shared" si="142"/>
        <v>4.5272803324800714E-2</v>
      </c>
      <c r="N139" s="172">
        <f t="shared" si="142"/>
        <v>0.58203549455662806</v>
      </c>
      <c r="O139" s="172">
        <f t="shared" si="142"/>
        <v>1.9915235648847361E-2</v>
      </c>
      <c r="P139" s="172">
        <f t="shared" si="142"/>
        <v>8.2589201636953206E-3</v>
      </c>
      <c r="Q139" s="172">
        <f t="shared" si="142"/>
        <v>3.7962693654303159E-2</v>
      </c>
      <c r="R139" s="172">
        <f t="shared" si="142"/>
        <v>6.6355132448729778E-3</v>
      </c>
      <c r="S139" s="172">
        <f t="shared" si="142"/>
        <v>2.5267063233408425E-3</v>
      </c>
      <c r="T139" s="21">
        <f t="shared" si="130"/>
        <v>33313.902861385104</v>
      </c>
      <c r="U139" s="25"/>
    </row>
    <row r="140" spans="1:21" ht="13.5" thickBot="1">
      <c r="A140" s="2" t="s">
        <v>13</v>
      </c>
      <c r="B140" s="172">
        <f t="shared" ref="B140:S140" si="143">B118/(B$145+$T140)</f>
        <v>2.649676809876696E-2</v>
      </c>
      <c r="C140" s="172">
        <f t="shared" si="143"/>
        <v>1.2465625413343295E-3</v>
      </c>
      <c r="D140" s="172">
        <f t="shared" si="143"/>
        <v>1.4595103361559408E-3</v>
      </c>
      <c r="E140" s="172">
        <f t="shared" si="143"/>
        <v>1.94218804549756E-3</v>
      </c>
      <c r="F140" s="172">
        <f t="shared" si="143"/>
        <v>1.5915447339011287E-3</v>
      </c>
      <c r="G140" s="172">
        <f t="shared" si="143"/>
        <v>3.3423189401465884E-4</v>
      </c>
      <c r="H140" s="172">
        <f t="shared" si="143"/>
        <v>1.2377724998300704E-3</v>
      </c>
      <c r="I140" s="172">
        <f t="shared" si="143"/>
        <v>9.544619691743278E-3</v>
      </c>
      <c r="J140" s="172">
        <f t="shared" si="143"/>
        <v>5.1013988246502275E-3</v>
      </c>
      <c r="K140" s="172">
        <f t="shared" si="143"/>
        <v>5.3274269023989525E-2</v>
      </c>
      <c r="L140" s="172">
        <f t="shared" si="143"/>
        <v>1.6648505688274932E-3</v>
      </c>
      <c r="M140" s="172">
        <f t="shared" si="143"/>
        <v>9.3629665943203348E-4</v>
      </c>
      <c r="N140" s="172">
        <f t="shared" si="143"/>
        <v>6.3179958655868217E-3</v>
      </c>
      <c r="O140" s="172">
        <f t="shared" si="143"/>
        <v>0.19111210305796936</v>
      </c>
      <c r="P140" s="172">
        <f t="shared" si="143"/>
        <v>4.5406460114387644E-4</v>
      </c>
      <c r="Q140" s="172">
        <f t="shared" si="143"/>
        <v>1.1745500513242308E-3</v>
      </c>
      <c r="R140" s="172">
        <f t="shared" si="143"/>
        <v>2.2464140718193314E-4</v>
      </c>
      <c r="S140" s="172">
        <f t="shared" si="143"/>
        <v>4.2957421528800401E-4</v>
      </c>
      <c r="T140" s="21">
        <f t="shared" si="130"/>
        <v>18045.365183972201</v>
      </c>
      <c r="U140" s="25"/>
    </row>
    <row r="141" spans="1:21" ht="13.5" thickBot="1">
      <c r="A141" s="2" t="s">
        <v>14</v>
      </c>
      <c r="B141" s="172">
        <f t="shared" ref="B141:S141" si="144">B119/(B$145+$T141)</f>
        <v>2.1512836931876873E-3</v>
      </c>
      <c r="C141" s="172">
        <f t="shared" si="144"/>
        <v>8.9739071602620065E-3</v>
      </c>
      <c r="D141" s="172">
        <f t="shared" si="144"/>
        <v>7.3944370290849465E-4</v>
      </c>
      <c r="E141" s="172">
        <f t="shared" si="144"/>
        <v>2.6844448808010131E-5</v>
      </c>
      <c r="F141" s="172">
        <f t="shared" si="144"/>
        <v>7.7931006892348158E-4</v>
      </c>
      <c r="G141" s="172">
        <f t="shared" si="144"/>
        <v>1.3670616494391829E-3</v>
      </c>
      <c r="H141" s="172">
        <f t="shared" si="144"/>
        <v>4.2562495468403908E-3</v>
      </c>
      <c r="I141" s="172">
        <f t="shared" si="144"/>
        <v>1.6193104883945768E-3</v>
      </c>
      <c r="J141" s="172">
        <f t="shared" si="144"/>
        <v>6.2167732887045248E-3</v>
      </c>
      <c r="K141" s="172">
        <f t="shared" si="144"/>
        <v>4.5440735465515462E-3</v>
      </c>
      <c r="L141" s="172">
        <f t="shared" si="144"/>
        <v>3.6748806487997711E-4</v>
      </c>
      <c r="M141" s="172">
        <f t="shared" si="144"/>
        <v>7.3413458589675223E-4</v>
      </c>
      <c r="N141" s="172">
        <f t="shared" si="144"/>
        <v>2.9694487927144158E-3</v>
      </c>
      <c r="O141" s="172">
        <f t="shared" si="144"/>
        <v>7.8325912783454342E-4</v>
      </c>
      <c r="P141" s="172">
        <f t="shared" si="144"/>
        <v>6.8730678557397881E-2</v>
      </c>
      <c r="Q141" s="172">
        <f t="shared" si="144"/>
        <v>8.8209736973410419E-3</v>
      </c>
      <c r="R141" s="172">
        <f t="shared" si="144"/>
        <v>2.7437476624064803E-3</v>
      </c>
      <c r="S141" s="172">
        <f t="shared" si="144"/>
        <v>2.2857116661871025E-5</v>
      </c>
      <c r="T141" s="21">
        <f t="shared" si="130"/>
        <v>27680.33967129248</v>
      </c>
      <c r="U141" s="25"/>
    </row>
    <row r="142" spans="1:21" ht="13.5" thickBot="1">
      <c r="A142" s="2" t="s">
        <v>15</v>
      </c>
      <c r="B142" s="172">
        <f t="shared" ref="B142:S142" si="145">B120/(B$145+$T142)</f>
        <v>6.2414188701571012E-3</v>
      </c>
      <c r="C142" s="172">
        <f t="shared" si="145"/>
        <v>7.5680705850252111E-3</v>
      </c>
      <c r="D142" s="172">
        <f t="shared" si="145"/>
        <v>7.5042786775788633E-3</v>
      </c>
      <c r="E142" s="172">
        <f t="shared" si="145"/>
        <v>5.5189157528469075E-4</v>
      </c>
      <c r="F142" s="172">
        <f t="shared" si="145"/>
        <v>2.2116575860320173E-3</v>
      </c>
      <c r="G142" s="172">
        <f t="shared" si="145"/>
        <v>7.2358143601773256E-3</v>
      </c>
      <c r="H142" s="172">
        <f t="shared" si="145"/>
        <v>2.7372807851299325E-2</v>
      </c>
      <c r="I142" s="172">
        <f t="shared" si="145"/>
        <v>4.1484645813167215E-3</v>
      </c>
      <c r="J142" s="172">
        <f t="shared" si="145"/>
        <v>9.1227418921243798E-3</v>
      </c>
      <c r="K142" s="172">
        <f t="shared" si="145"/>
        <v>1.1436838113416597E-2</v>
      </c>
      <c r="L142" s="172">
        <f t="shared" si="145"/>
        <v>1.144276149290537E-3</v>
      </c>
      <c r="M142" s="172">
        <f t="shared" si="145"/>
        <v>9.0349125638121489E-3</v>
      </c>
      <c r="N142" s="172">
        <f t="shared" si="145"/>
        <v>7.9901426211549109E-3</v>
      </c>
      <c r="O142" s="172">
        <f t="shared" si="145"/>
        <v>2.6856463223573932E-3</v>
      </c>
      <c r="P142" s="172">
        <f t="shared" si="145"/>
        <v>1.4562140628341262E-2</v>
      </c>
      <c r="Q142" s="172">
        <f t="shared" si="145"/>
        <v>0.3001289768862595</v>
      </c>
      <c r="R142" s="172">
        <f t="shared" si="145"/>
        <v>3.0388332162636878E-3</v>
      </c>
      <c r="S142" s="172">
        <f t="shared" si="145"/>
        <v>1.959441672648873E-4</v>
      </c>
      <c r="T142" s="21">
        <f t="shared" si="130"/>
        <v>27669.697982839669</v>
      </c>
      <c r="U142" s="25"/>
    </row>
    <row r="143" spans="1:21" ht="13.5" thickBot="1">
      <c r="A143" s="2" t="s">
        <v>16</v>
      </c>
      <c r="B143" s="172">
        <f t="shared" ref="B143:S143" si="146">B121/(B$145+$T143)</f>
        <v>1.5224853700652337E-3</v>
      </c>
      <c r="C143" s="172">
        <f t="shared" si="146"/>
        <v>1.5659785511420699E-3</v>
      </c>
      <c r="D143" s="172">
        <f t="shared" si="146"/>
        <v>3.9691677044296624E-4</v>
      </c>
      <c r="E143" s="172">
        <f t="shared" si="146"/>
        <v>1.2399518901300701E-5</v>
      </c>
      <c r="F143" s="172">
        <f t="shared" si="146"/>
        <v>9.8378603254929041E-5</v>
      </c>
      <c r="G143" s="172">
        <f t="shared" si="146"/>
        <v>5.0302479066868062E-4</v>
      </c>
      <c r="H143" s="172">
        <f t="shared" si="146"/>
        <v>9.2960223744872998E-3</v>
      </c>
      <c r="I143" s="172">
        <f t="shared" si="146"/>
        <v>6.1397088366759649E-4</v>
      </c>
      <c r="J143" s="172">
        <f t="shared" si="146"/>
        <v>3.2262665371345744E-3</v>
      </c>
      <c r="K143" s="172">
        <f t="shared" si="146"/>
        <v>2.2162414307122405E-3</v>
      </c>
      <c r="L143" s="172">
        <f t="shared" si="146"/>
        <v>4.8638504896079179E-4</v>
      </c>
      <c r="M143" s="172">
        <f t="shared" si="146"/>
        <v>2.1972140165883302E-4</v>
      </c>
      <c r="N143" s="172">
        <f t="shared" si="146"/>
        <v>2.8119184122970937E-3</v>
      </c>
      <c r="O143" s="172">
        <f t="shared" si="146"/>
        <v>3.4781119888092046E-5</v>
      </c>
      <c r="P143" s="172">
        <f t="shared" si="146"/>
        <v>4.0559135803728752E-3</v>
      </c>
      <c r="Q143" s="172">
        <f t="shared" si="146"/>
        <v>4.2223271856132536E-3</v>
      </c>
      <c r="R143" s="172">
        <f t="shared" si="146"/>
        <v>3.0763705548015208E-2</v>
      </c>
      <c r="S143" s="172">
        <f t="shared" si="146"/>
        <v>8.2258618159305567E-6</v>
      </c>
      <c r="T143" s="21">
        <f t="shared" si="130"/>
        <v>23897.064269812166</v>
      </c>
      <c r="U143" s="25"/>
    </row>
    <row r="144" spans="1:21" ht="13.5" thickBot="1">
      <c r="A144" s="2" t="s">
        <v>17</v>
      </c>
      <c r="B144" s="172">
        <f t="shared" ref="B144:S144" si="147">B122/(B$145+$T144)</f>
        <v>9.4082972131556263E-3</v>
      </c>
      <c r="C144" s="172">
        <f t="shared" si="147"/>
        <v>5.2147931187293487E-5</v>
      </c>
      <c r="D144" s="172">
        <f t="shared" si="147"/>
        <v>2.491575077528928E-5</v>
      </c>
      <c r="E144" s="172">
        <f t="shared" si="147"/>
        <v>1.931438015350803E-5</v>
      </c>
      <c r="F144" s="172">
        <f t="shared" si="147"/>
        <v>3.6838574458178982E-4</v>
      </c>
      <c r="G144" s="172">
        <f t="shared" si="147"/>
        <v>2.2876643691934281E-5</v>
      </c>
      <c r="H144" s="172">
        <f t="shared" si="147"/>
        <v>3.9263006305701614E-4</v>
      </c>
      <c r="I144" s="172">
        <f t="shared" si="147"/>
        <v>7.8352156251928007E-5</v>
      </c>
      <c r="J144" s="172">
        <f t="shared" si="147"/>
        <v>2.8366815497565611E-4</v>
      </c>
      <c r="K144" s="172">
        <f t="shared" si="147"/>
        <v>5.239849495109639E-4</v>
      </c>
      <c r="L144" s="172">
        <f t="shared" si="147"/>
        <v>3.9663612698134649E-5</v>
      </c>
      <c r="M144" s="172">
        <f t="shared" si="147"/>
        <v>2.9354393243563706E-4</v>
      </c>
      <c r="N144" s="172">
        <f t="shared" si="147"/>
        <v>8.9339336809203453E-4</v>
      </c>
      <c r="O144" s="172">
        <f t="shared" si="147"/>
        <v>1.4585473390793585E-3</v>
      </c>
      <c r="P144" s="172">
        <f t="shared" si="147"/>
        <v>8.852817514514215E-6</v>
      </c>
      <c r="Q144" s="172">
        <f t="shared" si="147"/>
        <v>1.8682963225329671E-3</v>
      </c>
      <c r="R144" s="172">
        <f t="shared" si="147"/>
        <v>6.4693320731907034E-6</v>
      </c>
      <c r="S144" s="172">
        <f t="shared" si="147"/>
        <v>1.3889235162727847E-2</v>
      </c>
      <c r="T144" s="21">
        <f t="shared" si="130"/>
        <v>12542.829248088847</v>
      </c>
      <c r="U144" s="25"/>
    </row>
    <row r="145" spans="1:20" ht="13.5" thickBot="1">
      <c r="A145" s="19" t="s">
        <v>70</v>
      </c>
      <c r="B145" s="26">
        <f t="array" ref="B145:S145">TRANSPOSE(T127:T144)</f>
        <v>15600.440563494762</v>
      </c>
      <c r="C145" s="26">
        <v>24152.488795881261</v>
      </c>
      <c r="D145" s="21">
        <v>17490.840401778205</v>
      </c>
      <c r="E145" s="21">
        <v>25181.944733625958</v>
      </c>
      <c r="F145" s="21">
        <v>16873.371667607182</v>
      </c>
      <c r="G145" s="21">
        <v>19475.990645587874</v>
      </c>
      <c r="H145" s="21">
        <v>19186.289940239585</v>
      </c>
      <c r="I145" s="21">
        <v>16479.07374533272</v>
      </c>
      <c r="J145" s="21">
        <v>27519.507157333446</v>
      </c>
      <c r="K145" s="21">
        <v>19840.695727159182</v>
      </c>
      <c r="L145" s="21">
        <v>12623.034788469791</v>
      </c>
      <c r="M145" s="21">
        <v>18323.860631912004</v>
      </c>
      <c r="N145" s="21">
        <v>33313.902861385104</v>
      </c>
      <c r="O145" s="21">
        <v>18045.365183972201</v>
      </c>
      <c r="P145" s="21">
        <v>27680.33967129248</v>
      </c>
      <c r="Q145" s="21">
        <v>27669.697982839669</v>
      </c>
      <c r="R145" s="21">
        <v>23897.064269812166</v>
      </c>
      <c r="S145" s="21">
        <v>12542.829248088847</v>
      </c>
    </row>
    <row r="146" spans="1:20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8" spans="1:20" ht="13.5" thickBot="1">
      <c r="T148" s="24"/>
    </row>
    <row r="149" spans="1:20" ht="39" thickBot="1">
      <c r="A149" s="20"/>
      <c r="B149" s="23" t="s">
        <v>0</v>
      </c>
      <c r="C149" s="23" t="s">
        <v>1</v>
      </c>
      <c r="D149" s="23" t="s">
        <v>2</v>
      </c>
      <c r="E149" s="23" t="s">
        <v>3</v>
      </c>
      <c r="F149" s="23" t="s">
        <v>4</v>
      </c>
      <c r="G149" s="23" t="s">
        <v>5</v>
      </c>
      <c r="H149" s="23" t="s">
        <v>6</v>
      </c>
      <c r="I149" s="23" t="s">
        <v>7</v>
      </c>
      <c r="J149" s="23" t="s">
        <v>8</v>
      </c>
      <c r="K149" s="23" t="s">
        <v>9</v>
      </c>
      <c r="L149" s="23" t="s">
        <v>10</v>
      </c>
      <c r="M149" s="23" t="s">
        <v>11</v>
      </c>
      <c r="N149" s="23" t="s">
        <v>12</v>
      </c>
      <c r="O149" s="23" t="s">
        <v>13</v>
      </c>
      <c r="P149" s="23" t="s">
        <v>14</v>
      </c>
      <c r="Q149" s="23" t="s">
        <v>15</v>
      </c>
      <c r="R149" s="23" t="s">
        <v>16</v>
      </c>
      <c r="S149" s="23" t="s">
        <v>17</v>
      </c>
    </row>
    <row r="150" spans="1:20" ht="13.5" thickBot="1">
      <c r="A150" s="22" t="s">
        <v>0</v>
      </c>
      <c r="B150" s="28">
        <f t="shared" ref="B150:S150" si="148">IF($A127=B$126,SUMPRODUCT(B$127:B$144,$T$127:$T$144)+SUMPRODUCT($B127:$S127,$B$145:$S$145),"")</f>
        <v>60903.076368028233</v>
      </c>
      <c r="C150" s="29" t="str">
        <f t="shared" si="148"/>
        <v/>
      </c>
      <c r="D150" s="29" t="str">
        <f t="shared" si="148"/>
        <v/>
      </c>
      <c r="E150" s="29" t="str">
        <f t="shared" si="148"/>
        <v/>
      </c>
      <c r="F150" s="29" t="str">
        <f t="shared" si="148"/>
        <v/>
      </c>
      <c r="G150" s="29" t="str">
        <f t="shared" si="148"/>
        <v/>
      </c>
      <c r="H150" s="29" t="str">
        <f t="shared" si="148"/>
        <v/>
      </c>
      <c r="I150" s="29" t="str">
        <f t="shared" si="148"/>
        <v/>
      </c>
      <c r="J150" s="29" t="str">
        <f t="shared" si="148"/>
        <v/>
      </c>
      <c r="K150" s="29" t="str">
        <f t="shared" si="148"/>
        <v/>
      </c>
      <c r="L150" s="29" t="str">
        <f t="shared" si="148"/>
        <v/>
      </c>
      <c r="M150" s="29" t="str">
        <f t="shared" si="148"/>
        <v/>
      </c>
      <c r="N150" s="29" t="str">
        <f t="shared" si="148"/>
        <v/>
      </c>
      <c r="O150" s="29" t="str">
        <f t="shared" si="148"/>
        <v/>
      </c>
      <c r="P150" s="29" t="str">
        <f t="shared" si="148"/>
        <v/>
      </c>
      <c r="Q150" s="29" t="str">
        <f t="shared" si="148"/>
        <v/>
      </c>
      <c r="R150" s="29" t="str">
        <f t="shared" si="148"/>
        <v/>
      </c>
      <c r="S150" s="30" t="str">
        <f t="shared" si="148"/>
        <v/>
      </c>
      <c r="T150" s="5">
        <f>SUM(B150:S150)</f>
        <v>60903.076368028233</v>
      </c>
    </row>
    <row r="151" spans="1:20" ht="13.5" thickBot="1">
      <c r="A151" s="15" t="s">
        <v>1</v>
      </c>
      <c r="B151" s="31" t="str">
        <f t="shared" ref="B151:S151" si="149">IF($A128=B$126,SUMPRODUCT(B$127:B$144,$T$127:$T$144)+SUMPRODUCT($B128:$S128,$B$145:$S$145),"")</f>
        <v/>
      </c>
      <c r="C151" s="3">
        <f t="shared" si="149"/>
        <v>14586.229193117248</v>
      </c>
      <c r="D151" s="3" t="str">
        <f t="shared" si="149"/>
        <v/>
      </c>
      <c r="E151" s="3" t="str">
        <f t="shared" si="149"/>
        <v/>
      </c>
      <c r="F151" s="3" t="str">
        <f t="shared" si="149"/>
        <v/>
      </c>
      <c r="G151" s="3" t="str">
        <f t="shared" si="149"/>
        <v/>
      </c>
      <c r="H151" s="3" t="str">
        <f t="shared" si="149"/>
        <v/>
      </c>
      <c r="I151" s="3" t="str">
        <f t="shared" si="149"/>
        <v/>
      </c>
      <c r="J151" s="3" t="str">
        <f t="shared" si="149"/>
        <v/>
      </c>
      <c r="K151" s="3" t="str">
        <f t="shared" si="149"/>
        <v/>
      </c>
      <c r="L151" s="3" t="str">
        <f t="shared" si="149"/>
        <v/>
      </c>
      <c r="M151" s="3" t="str">
        <f t="shared" si="149"/>
        <v/>
      </c>
      <c r="N151" s="3" t="str">
        <f t="shared" si="149"/>
        <v/>
      </c>
      <c r="O151" s="3" t="str">
        <f t="shared" si="149"/>
        <v/>
      </c>
      <c r="P151" s="3" t="str">
        <f t="shared" si="149"/>
        <v/>
      </c>
      <c r="Q151" s="3" t="str">
        <f t="shared" si="149"/>
        <v/>
      </c>
      <c r="R151" s="3" t="str">
        <f t="shared" si="149"/>
        <v/>
      </c>
      <c r="S151" s="32" t="str">
        <f t="shared" si="149"/>
        <v/>
      </c>
      <c r="T151" s="5">
        <f t="shared" ref="T151:T167" si="150">SUM(B151:S151)</f>
        <v>14586.229193117248</v>
      </c>
    </row>
    <row r="152" spans="1:20" ht="13.5" thickBot="1">
      <c r="A152" s="15" t="s">
        <v>2</v>
      </c>
      <c r="B152" s="31" t="str">
        <f t="shared" ref="B152:S152" si="151">IF($A129=B$126,SUMPRODUCT(B$127:B$144,$T$127:$T$144)+SUMPRODUCT($B129:$S129,$B$145:$S$145),"")</f>
        <v/>
      </c>
      <c r="C152" s="3" t="str">
        <f t="shared" si="151"/>
        <v/>
      </c>
      <c r="D152" s="3">
        <f t="shared" si="151"/>
        <v>10026.717521178729</v>
      </c>
      <c r="E152" s="3" t="str">
        <f t="shared" si="151"/>
        <v/>
      </c>
      <c r="F152" s="3" t="str">
        <f t="shared" si="151"/>
        <v/>
      </c>
      <c r="G152" s="3" t="str">
        <f t="shared" si="151"/>
        <v/>
      </c>
      <c r="H152" s="3" t="str">
        <f t="shared" si="151"/>
        <v/>
      </c>
      <c r="I152" s="3" t="str">
        <f t="shared" si="151"/>
        <v/>
      </c>
      <c r="J152" s="3" t="str">
        <f t="shared" si="151"/>
        <v/>
      </c>
      <c r="K152" s="3" t="str">
        <f t="shared" si="151"/>
        <v/>
      </c>
      <c r="L152" s="3" t="str">
        <f t="shared" si="151"/>
        <v/>
      </c>
      <c r="M152" s="3" t="str">
        <f t="shared" si="151"/>
        <v/>
      </c>
      <c r="N152" s="3" t="str">
        <f t="shared" si="151"/>
        <v/>
      </c>
      <c r="O152" s="3" t="str">
        <f t="shared" si="151"/>
        <v/>
      </c>
      <c r="P152" s="3" t="str">
        <f t="shared" si="151"/>
        <v/>
      </c>
      <c r="Q152" s="3" t="str">
        <f t="shared" si="151"/>
        <v/>
      </c>
      <c r="R152" s="3" t="str">
        <f t="shared" si="151"/>
        <v/>
      </c>
      <c r="S152" s="32" t="str">
        <f t="shared" si="151"/>
        <v/>
      </c>
      <c r="T152" s="5">
        <f t="shared" si="150"/>
        <v>10026.717521178729</v>
      </c>
    </row>
    <row r="153" spans="1:20" ht="13.5" thickBot="1">
      <c r="A153" s="15" t="s">
        <v>3</v>
      </c>
      <c r="B153" s="31" t="str">
        <f t="shared" ref="B153:S153" si="152">IF($A130=B$126,SUMPRODUCT(B$127:B$144,$T$127:$T$144)+SUMPRODUCT($B130:$S130,$B$145:$S$145),"")</f>
        <v/>
      </c>
      <c r="C153" s="3" t="str">
        <f t="shared" si="152"/>
        <v/>
      </c>
      <c r="D153" s="3" t="str">
        <f t="shared" si="152"/>
        <v/>
      </c>
      <c r="E153" s="3">
        <f t="shared" si="152"/>
        <v>10965.444834781485</v>
      </c>
      <c r="F153" s="3" t="str">
        <f t="shared" si="152"/>
        <v/>
      </c>
      <c r="G153" s="3" t="str">
        <f t="shared" si="152"/>
        <v/>
      </c>
      <c r="H153" s="3" t="str">
        <f t="shared" si="152"/>
        <v/>
      </c>
      <c r="I153" s="3" t="str">
        <f t="shared" si="152"/>
        <v/>
      </c>
      <c r="J153" s="3" t="str">
        <f t="shared" si="152"/>
        <v/>
      </c>
      <c r="K153" s="3" t="str">
        <f t="shared" si="152"/>
        <v/>
      </c>
      <c r="L153" s="3" t="str">
        <f t="shared" si="152"/>
        <v/>
      </c>
      <c r="M153" s="3" t="str">
        <f t="shared" si="152"/>
        <v/>
      </c>
      <c r="N153" s="3" t="str">
        <f t="shared" si="152"/>
        <v/>
      </c>
      <c r="O153" s="3" t="str">
        <f t="shared" si="152"/>
        <v/>
      </c>
      <c r="P153" s="3" t="str">
        <f t="shared" si="152"/>
        <v/>
      </c>
      <c r="Q153" s="3" t="str">
        <f t="shared" si="152"/>
        <v/>
      </c>
      <c r="R153" s="3" t="str">
        <f t="shared" si="152"/>
        <v/>
      </c>
      <c r="S153" s="32" t="str">
        <f t="shared" si="152"/>
        <v/>
      </c>
      <c r="T153" s="5">
        <f t="shared" si="150"/>
        <v>10965.444834781485</v>
      </c>
    </row>
    <row r="154" spans="1:20" ht="13.5" thickBot="1">
      <c r="A154" s="15" t="s">
        <v>4</v>
      </c>
      <c r="B154" s="31" t="str">
        <f t="shared" ref="B154:S154" si="153">IF($A131=B$126,SUMPRODUCT(B$127:B$144,$T$127:$T$144)+SUMPRODUCT($B131:$S131,$B$145:$S$145),"")</f>
        <v/>
      </c>
      <c r="C154" s="3" t="str">
        <f t="shared" si="153"/>
        <v/>
      </c>
      <c r="D154" s="3" t="str">
        <f t="shared" si="153"/>
        <v/>
      </c>
      <c r="E154" s="3" t="str">
        <f t="shared" si="153"/>
        <v/>
      </c>
      <c r="F154" s="3">
        <f t="shared" si="153"/>
        <v>15344.908801472464</v>
      </c>
      <c r="G154" s="3" t="str">
        <f t="shared" si="153"/>
        <v/>
      </c>
      <c r="H154" s="3" t="str">
        <f t="shared" si="153"/>
        <v/>
      </c>
      <c r="I154" s="3" t="str">
        <f t="shared" si="153"/>
        <v/>
      </c>
      <c r="J154" s="3" t="str">
        <f t="shared" si="153"/>
        <v/>
      </c>
      <c r="K154" s="3" t="str">
        <f t="shared" si="153"/>
        <v/>
      </c>
      <c r="L154" s="3" t="str">
        <f t="shared" si="153"/>
        <v/>
      </c>
      <c r="M154" s="3" t="str">
        <f t="shared" si="153"/>
        <v/>
      </c>
      <c r="N154" s="3" t="str">
        <f t="shared" si="153"/>
        <v/>
      </c>
      <c r="O154" s="3" t="str">
        <f t="shared" si="153"/>
        <v/>
      </c>
      <c r="P154" s="3" t="str">
        <f t="shared" si="153"/>
        <v/>
      </c>
      <c r="Q154" s="3" t="str">
        <f t="shared" si="153"/>
        <v/>
      </c>
      <c r="R154" s="3" t="str">
        <f t="shared" si="153"/>
        <v/>
      </c>
      <c r="S154" s="32" t="str">
        <f t="shared" si="153"/>
        <v/>
      </c>
      <c r="T154" s="5">
        <f t="shared" si="150"/>
        <v>15344.908801472464</v>
      </c>
    </row>
    <row r="155" spans="1:20" ht="13.5" thickBot="1">
      <c r="A155" s="15" t="s">
        <v>5</v>
      </c>
      <c r="B155" s="31" t="str">
        <f t="shared" ref="B155:S155" si="154">IF($A132=B$126,SUMPRODUCT(B$127:B$144,$T$127:$T$144)+SUMPRODUCT($B132:$S132,$B$145:$S$145),"")</f>
        <v/>
      </c>
      <c r="C155" s="3" t="str">
        <f t="shared" si="154"/>
        <v/>
      </c>
      <c r="D155" s="3" t="str">
        <f t="shared" si="154"/>
        <v/>
      </c>
      <c r="E155" s="3" t="str">
        <f t="shared" si="154"/>
        <v/>
      </c>
      <c r="F155" s="3" t="str">
        <f t="shared" si="154"/>
        <v/>
      </c>
      <c r="G155" s="3">
        <f t="shared" si="154"/>
        <v>5654.3656475648404</v>
      </c>
      <c r="H155" s="3" t="str">
        <f t="shared" si="154"/>
        <v/>
      </c>
      <c r="I155" s="3" t="str">
        <f t="shared" si="154"/>
        <v/>
      </c>
      <c r="J155" s="3" t="str">
        <f t="shared" si="154"/>
        <v/>
      </c>
      <c r="K155" s="3" t="str">
        <f t="shared" si="154"/>
        <v/>
      </c>
      <c r="L155" s="3" t="str">
        <f t="shared" si="154"/>
        <v/>
      </c>
      <c r="M155" s="3" t="str">
        <f t="shared" si="154"/>
        <v/>
      </c>
      <c r="N155" s="3" t="str">
        <f t="shared" si="154"/>
        <v/>
      </c>
      <c r="O155" s="3" t="str">
        <f t="shared" si="154"/>
        <v/>
      </c>
      <c r="P155" s="3" t="str">
        <f t="shared" si="154"/>
        <v/>
      </c>
      <c r="Q155" s="3" t="str">
        <f t="shared" si="154"/>
        <v/>
      </c>
      <c r="R155" s="3" t="str">
        <f t="shared" si="154"/>
        <v/>
      </c>
      <c r="S155" s="32" t="str">
        <f t="shared" si="154"/>
        <v/>
      </c>
      <c r="T155" s="5">
        <f t="shared" si="150"/>
        <v>5654.3656475648404</v>
      </c>
    </row>
    <row r="156" spans="1:20" ht="13.5" thickBot="1">
      <c r="A156" s="15" t="s">
        <v>6</v>
      </c>
      <c r="B156" s="31" t="str">
        <f t="shared" ref="B156:S156" si="155">IF($A133=B$126,SUMPRODUCT(B$127:B$144,$T$127:$T$144)+SUMPRODUCT($B133:$S133,$B$145:$S$145),"")</f>
        <v/>
      </c>
      <c r="C156" s="3" t="str">
        <f t="shared" si="155"/>
        <v/>
      </c>
      <c r="D156" s="3" t="str">
        <f t="shared" si="155"/>
        <v/>
      </c>
      <c r="E156" s="3" t="str">
        <f t="shared" si="155"/>
        <v/>
      </c>
      <c r="F156" s="3" t="str">
        <f t="shared" si="155"/>
        <v/>
      </c>
      <c r="G156" s="3" t="str">
        <f t="shared" si="155"/>
        <v/>
      </c>
      <c r="H156" s="3">
        <f t="shared" si="155"/>
        <v>23286.038436353494</v>
      </c>
      <c r="I156" s="3" t="str">
        <f t="shared" si="155"/>
        <v/>
      </c>
      <c r="J156" s="3" t="str">
        <f t="shared" si="155"/>
        <v/>
      </c>
      <c r="K156" s="3" t="str">
        <f t="shared" si="155"/>
        <v/>
      </c>
      <c r="L156" s="3" t="str">
        <f t="shared" si="155"/>
        <v/>
      </c>
      <c r="M156" s="3" t="str">
        <f t="shared" si="155"/>
        <v/>
      </c>
      <c r="N156" s="3" t="str">
        <f t="shared" si="155"/>
        <v/>
      </c>
      <c r="O156" s="3" t="str">
        <f t="shared" si="155"/>
        <v/>
      </c>
      <c r="P156" s="3" t="str">
        <f t="shared" si="155"/>
        <v/>
      </c>
      <c r="Q156" s="3" t="str">
        <f t="shared" si="155"/>
        <v/>
      </c>
      <c r="R156" s="3" t="str">
        <f t="shared" si="155"/>
        <v/>
      </c>
      <c r="S156" s="32" t="str">
        <f t="shared" si="155"/>
        <v/>
      </c>
      <c r="T156" s="5">
        <f t="shared" si="150"/>
        <v>23286.038436353494</v>
      </c>
    </row>
    <row r="157" spans="1:20" ht="13.5" thickBot="1">
      <c r="A157" s="15" t="s">
        <v>7</v>
      </c>
      <c r="B157" s="31" t="str">
        <f t="shared" ref="B157:S157" si="156">IF($A134=B$126,SUMPRODUCT(B$127:B$144,$T$127:$T$144)+SUMPRODUCT($B134:$S134,$B$145:$S$145),"")</f>
        <v/>
      </c>
      <c r="C157" s="3" t="str">
        <f t="shared" si="156"/>
        <v/>
      </c>
      <c r="D157" s="3" t="str">
        <f t="shared" si="156"/>
        <v/>
      </c>
      <c r="E157" s="3" t="str">
        <f t="shared" si="156"/>
        <v/>
      </c>
      <c r="F157" s="3" t="str">
        <f t="shared" si="156"/>
        <v/>
      </c>
      <c r="G157" s="3" t="str">
        <f t="shared" si="156"/>
        <v/>
      </c>
      <c r="H157" s="3" t="str">
        <f t="shared" si="156"/>
        <v/>
      </c>
      <c r="I157" s="3">
        <f t="shared" si="156"/>
        <v>18254.933201719767</v>
      </c>
      <c r="J157" s="3" t="str">
        <f t="shared" si="156"/>
        <v/>
      </c>
      <c r="K157" s="3" t="str">
        <f t="shared" si="156"/>
        <v/>
      </c>
      <c r="L157" s="3" t="str">
        <f t="shared" si="156"/>
        <v/>
      </c>
      <c r="M157" s="3" t="str">
        <f t="shared" si="156"/>
        <v/>
      </c>
      <c r="N157" s="3" t="str">
        <f t="shared" si="156"/>
        <v/>
      </c>
      <c r="O157" s="3" t="str">
        <f t="shared" si="156"/>
        <v/>
      </c>
      <c r="P157" s="3" t="str">
        <f t="shared" si="156"/>
        <v/>
      </c>
      <c r="Q157" s="3" t="str">
        <f t="shared" si="156"/>
        <v/>
      </c>
      <c r="R157" s="3" t="str">
        <f t="shared" si="156"/>
        <v/>
      </c>
      <c r="S157" s="32" t="str">
        <f t="shared" si="156"/>
        <v/>
      </c>
      <c r="T157" s="5">
        <f t="shared" si="150"/>
        <v>18254.933201719767</v>
      </c>
    </row>
    <row r="158" spans="1:20" ht="13.5" thickBot="1">
      <c r="A158" s="15" t="s">
        <v>8</v>
      </c>
      <c r="B158" s="31" t="str">
        <f t="shared" ref="B158:S158" si="157">IF($A135=B$126,SUMPRODUCT(B$127:B$144,$T$127:$T$144)+SUMPRODUCT($B135:$S135,$B$145:$S$145),"")</f>
        <v/>
      </c>
      <c r="C158" s="3" t="str">
        <f t="shared" si="157"/>
        <v/>
      </c>
      <c r="D158" s="3" t="str">
        <f t="shared" si="157"/>
        <v/>
      </c>
      <c r="E158" s="3" t="str">
        <f t="shared" si="157"/>
        <v/>
      </c>
      <c r="F158" s="3" t="str">
        <f t="shared" si="157"/>
        <v/>
      </c>
      <c r="G158" s="3" t="str">
        <f t="shared" si="157"/>
        <v/>
      </c>
      <c r="H158" s="3" t="str">
        <f t="shared" si="157"/>
        <v/>
      </c>
      <c r="I158" s="3" t="str">
        <f t="shared" si="157"/>
        <v/>
      </c>
      <c r="J158" s="3">
        <f t="shared" si="157"/>
        <v>73531.23757976506</v>
      </c>
      <c r="K158" s="3" t="str">
        <f t="shared" si="157"/>
        <v/>
      </c>
      <c r="L158" s="3" t="str">
        <f t="shared" si="157"/>
        <v/>
      </c>
      <c r="M158" s="3" t="str">
        <f t="shared" si="157"/>
        <v/>
      </c>
      <c r="N158" s="3" t="str">
        <f t="shared" si="157"/>
        <v/>
      </c>
      <c r="O158" s="3" t="str">
        <f t="shared" si="157"/>
        <v/>
      </c>
      <c r="P158" s="3" t="str">
        <f t="shared" si="157"/>
        <v/>
      </c>
      <c r="Q158" s="3" t="str">
        <f t="shared" si="157"/>
        <v/>
      </c>
      <c r="R158" s="3" t="str">
        <f t="shared" si="157"/>
        <v/>
      </c>
      <c r="S158" s="32" t="str">
        <f t="shared" si="157"/>
        <v/>
      </c>
      <c r="T158" s="5">
        <f t="shared" si="150"/>
        <v>73531.23757976506</v>
      </c>
    </row>
    <row r="159" spans="1:20" ht="13.5" thickBot="1">
      <c r="A159" s="15" t="s">
        <v>9</v>
      </c>
      <c r="B159" s="31" t="str">
        <f t="shared" ref="B159:S159" si="158">IF($A136=B$126,SUMPRODUCT(B$127:B$144,$T$127:$T$144)+SUMPRODUCT($B136:$S136,$B$145:$S$145),"")</f>
        <v/>
      </c>
      <c r="C159" s="3" t="str">
        <f t="shared" si="158"/>
        <v/>
      </c>
      <c r="D159" s="3" t="str">
        <f t="shared" si="158"/>
        <v/>
      </c>
      <c r="E159" s="3" t="str">
        <f t="shared" si="158"/>
        <v/>
      </c>
      <c r="F159" s="3" t="str">
        <f t="shared" si="158"/>
        <v/>
      </c>
      <c r="G159" s="3" t="str">
        <f t="shared" si="158"/>
        <v/>
      </c>
      <c r="H159" s="3" t="str">
        <f t="shared" si="158"/>
        <v/>
      </c>
      <c r="I159" s="3" t="str">
        <f t="shared" si="158"/>
        <v/>
      </c>
      <c r="J159" s="3" t="str">
        <f t="shared" si="158"/>
        <v/>
      </c>
      <c r="K159" s="3">
        <f t="shared" si="158"/>
        <v>42713.466587043746</v>
      </c>
      <c r="L159" s="3" t="str">
        <f t="shared" si="158"/>
        <v/>
      </c>
      <c r="M159" s="3" t="str">
        <f t="shared" si="158"/>
        <v/>
      </c>
      <c r="N159" s="3" t="str">
        <f t="shared" si="158"/>
        <v/>
      </c>
      <c r="O159" s="3" t="str">
        <f t="shared" si="158"/>
        <v/>
      </c>
      <c r="P159" s="3" t="str">
        <f t="shared" si="158"/>
        <v/>
      </c>
      <c r="Q159" s="3" t="str">
        <f t="shared" si="158"/>
        <v/>
      </c>
      <c r="R159" s="3" t="str">
        <f t="shared" si="158"/>
        <v/>
      </c>
      <c r="S159" s="32" t="str">
        <f t="shared" si="158"/>
        <v/>
      </c>
      <c r="T159" s="5">
        <f t="shared" si="150"/>
        <v>42713.466587043746</v>
      </c>
    </row>
    <row r="160" spans="1:20" ht="13.5" thickBot="1">
      <c r="A160" s="15" t="s">
        <v>10</v>
      </c>
      <c r="B160" s="31" t="str">
        <f t="shared" ref="B160:S160" si="159">IF($A137=B$126,SUMPRODUCT(B$127:B$144,$T$127:$T$144)+SUMPRODUCT($B137:$S137,$B$145:$S$145),"")</f>
        <v/>
      </c>
      <c r="C160" s="3" t="str">
        <f t="shared" si="159"/>
        <v/>
      </c>
      <c r="D160" s="3" t="str">
        <f t="shared" si="159"/>
        <v/>
      </c>
      <c r="E160" s="3" t="str">
        <f t="shared" si="159"/>
        <v/>
      </c>
      <c r="F160" s="3" t="str">
        <f t="shared" si="159"/>
        <v/>
      </c>
      <c r="G160" s="3" t="str">
        <f t="shared" si="159"/>
        <v/>
      </c>
      <c r="H160" s="3" t="str">
        <f t="shared" si="159"/>
        <v/>
      </c>
      <c r="I160" s="3" t="str">
        <f t="shared" si="159"/>
        <v/>
      </c>
      <c r="J160" s="3" t="str">
        <f t="shared" si="159"/>
        <v/>
      </c>
      <c r="K160" s="3" t="str">
        <f t="shared" si="159"/>
        <v/>
      </c>
      <c r="L160" s="3">
        <f t="shared" si="159"/>
        <v>8569.8148833541418</v>
      </c>
      <c r="M160" s="3" t="str">
        <f t="shared" si="159"/>
        <v/>
      </c>
      <c r="N160" s="3" t="str">
        <f t="shared" si="159"/>
        <v/>
      </c>
      <c r="O160" s="3" t="str">
        <f t="shared" si="159"/>
        <v/>
      </c>
      <c r="P160" s="3" t="str">
        <f t="shared" si="159"/>
        <v/>
      </c>
      <c r="Q160" s="3" t="str">
        <f t="shared" si="159"/>
        <v/>
      </c>
      <c r="R160" s="3" t="str">
        <f t="shared" si="159"/>
        <v/>
      </c>
      <c r="S160" s="32" t="str">
        <f t="shared" si="159"/>
        <v/>
      </c>
      <c r="T160" s="5">
        <f t="shared" si="150"/>
        <v>8569.8148833541418</v>
      </c>
    </row>
    <row r="161" spans="1:20" ht="13.5" thickBot="1">
      <c r="A161" s="15" t="s">
        <v>11</v>
      </c>
      <c r="B161" s="31" t="str">
        <f t="shared" ref="B161:S161" si="160">IF($A138=B$126,SUMPRODUCT(B$127:B$144,$T$127:$T$144)+SUMPRODUCT($B138:$S138,$B$145:$S$145),"")</f>
        <v/>
      </c>
      <c r="C161" s="3" t="str">
        <f t="shared" si="160"/>
        <v/>
      </c>
      <c r="D161" s="3" t="str">
        <f t="shared" si="160"/>
        <v/>
      </c>
      <c r="E161" s="3" t="str">
        <f t="shared" si="160"/>
        <v/>
      </c>
      <c r="F161" s="3" t="str">
        <f t="shared" si="160"/>
        <v/>
      </c>
      <c r="G161" s="3" t="str">
        <f t="shared" si="160"/>
        <v/>
      </c>
      <c r="H161" s="3" t="str">
        <f t="shared" si="160"/>
        <v/>
      </c>
      <c r="I161" s="3" t="str">
        <f t="shared" si="160"/>
        <v/>
      </c>
      <c r="J161" s="3" t="str">
        <f t="shared" si="160"/>
        <v/>
      </c>
      <c r="K161" s="3" t="str">
        <f t="shared" si="160"/>
        <v/>
      </c>
      <c r="L161" s="3" t="str">
        <f t="shared" si="160"/>
        <v/>
      </c>
      <c r="M161" s="3">
        <f t="shared" si="160"/>
        <v>23159.245401443175</v>
      </c>
      <c r="N161" s="3" t="str">
        <f t="shared" si="160"/>
        <v/>
      </c>
      <c r="O161" s="3" t="str">
        <f t="shared" si="160"/>
        <v/>
      </c>
      <c r="P161" s="3" t="str">
        <f t="shared" si="160"/>
        <v/>
      </c>
      <c r="Q161" s="3" t="str">
        <f t="shared" si="160"/>
        <v/>
      </c>
      <c r="R161" s="3" t="str">
        <f t="shared" si="160"/>
        <v/>
      </c>
      <c r="S161" s="32" t="str">
        <f t="shared" si="160"/>
        <v/>
      </c>
      <c r="T161" s="5">
        <f t="shared" si="150"/>
        <v>23159.245401443175</v>
      </c>
    </row>
    <row r="162" spans="1:20" ht="13.5" thickBot="1">
      <c r="A162" s="15" t="s">
        <v>12</v>
      </c>
      <c r="B162" s="31" t="str">
        <f t="shared" ref="B162:S162" si="161">IF($A139=B$126,SUMPRODUCT(B$127:B$144,$T$127:$T$144)+SUMPRODUCT($B139:$S139,$B$145:$S$145),"")</f>
        <v/>
      </c>
      <c r="C162" s="3" t="str">
        <f t="shared" si="161"/>
        <v/>
      </c>
      <c r="D162" s="3" t="str">
        <f t="shared" si="161"/>
        <v/>
      </c>
      <c r="E162" s="3" t="str">
        <f t="shared" si="161"/>
        <v/>
      </c>
      <c r="F162" s="3" t="str">
        <f t="shared" si="161"/>
        <v/>
      </c>
      <c r="G162" s="3" t="str">
        <f t="shared" si="161"/>
        <v/>
      </c>
      <c r="H162" s="3" t="str">
        <f t="shared" si="161"/>
        <v/>
      </c>
      <c r="I162" s="3" t="str">
        <f t="shared" si="161"/>
        <v/>
      </c>
      <c r="J162" s="3" t="str">
        <f t="shared" si="161"/>
        <v/>
      </c>
      <c r="K162" s="3" t="str">
        <f t="shared" si="161"/>
        <v/>
      </c>
      <c r="L162" s="3" t="str">
        <f t="shared" si="161"/>
        <v/>
      </c>
      <c r="M162" s="3" t="str">
        <f t="shared" si="161"/>
        <v/>
      </c>
      <c r="N162" s="3">
        <f t="shared" si="161"/>
        <v>58178.88617275859</v>
      </c>
      <c r="O162" s="3" t="str">
        <f t="shared" si="161"/>
        <v/>
      </c>
      <c r="P162" s="3" t="str">
        <f t="shared" si="161"/>
        <v/>
      </c>
      <c r="Q162" s="3" t="str">
        <f t="shared" si="161"/>
        <v/>
      </c>
      <c r="R162" s="3" t="str">
        <f t="shared" si="161"/>
        <v/>
      </c>
      <c r="S162" s="32" t="str">
        <f t="shared" si="161"/>
        <v/>
      </c>
      <c r="T162" s="5">
        <f t="shared" si="150"/>
        <v>58178.88617275859</v>
      </c>
    </row>
    <row r="163" spans="1:20" ht="13.5" thickBot="1">
      <c r="A163" s="15" t="s">
        <v>13</v>
      </c>
      <c r="B163" s="31" t="str">
        <f t="shared" ref="B163:S163" si="162">IF($A140=B$126,SUMPRODUCT(B$127:B$144,$T$127:$T$144)+SUMPRODUCT($B140:$S140,$B$145:$S$145),"")</f>
        <v/>
      </c>
      <c r="C163" s="3" t="str">
        <f t="shared" si="162"/>
        <v/>
      </c>
      <c r="D163" s="3" t="str">
        <f t="shared" si="162"/>
        <v/>
      </c>
      <c r="E163" s="3" t="str">
        <f t="shared" si="162"/>
        <v/>
      </c>
      <c r="F163" s="3" t="str">
        <f t="shared" si="162"/>
        <v/>
      </c>
      <c r="G163" s="3" t="str">
        <f t="shared" si="162"/>
        <v/>
      </c>
      <c r="H163" s="3" t="str">
        <f t="shared" si="162"/>
        <v/>
      </c>
      <c r="I163" s="3" t="str">
        <f t="shared" si="162"/>
        <v/>
      </c>
      <c r="J163" s="3" t="str">
        <f t="shared" si="162"/>
        <v/>
      </c>
      <c r="K163" s="3" t="str">
        <f t="shared" si="162"/>
        <v/>
      </c>
      <c r="L163" s="3" t="str">
        <f t="shared" si="162"/>
        <v/>
      </c>
      <c r="M163" s="3" t="str">
        <f t="shared" si="162"/>
        <v/>
      </c>
      <c r="N163" s="3" t="str">
        <f t="shared" si="162"/>
        <v/>
      </c>
      <c r="O163" s="3">
        <f t="shared" si="162"/>
        <v>12082.689276520439</v>
      </c>
      <c r="P163" s="3" t="str">
        <f t="shared" si="162"/>
        <v/>
      </c>
      <c r="Q163" s="3" t="str">
        <f t="shared" si="162"/>
        <v/>
      </c>
      <c r="R163" s="3" t="str">
        <f t="shared" si="162"/>
        <v/>
      </c>
      <c r="S163" s="32" t="str">
        <f t="shared" si="162"/>
        <v/>
      </c>
      <c r="T163" s="5">
        <f t="shared" si="150"/>
        <v>12082.689276520439</v>
      </c>
    </row>
    <row r="164" spans="1:20" ht="13.5" thickBot="1">
      <c r="A164" s="15" t="s">
        <v>14</v>
      </c>
      <c r="B164" s="31" t="str">
        <f t="shared" ref="B164:S164" si="163">IF($A141=B$126,SUMPRODUCT(B$127:B$144,$T$127:$T$144)+SUMPRODUCT($B141:$S141,$B$145:$S$145),"")</f>
        <v/>
      </c>
      <c r="C164" s="3" t="str">
        <f t="shared" si="163"/>
        <v/>
      </c>
      <c r="D164" s="3" t="str">
        <f t="shared" si="163"/>
        <v/>
      </c>
      <c r="E164" s="3" t="str">
        <f t="shared" si="163"/>
        <v/>
      </c>
      <c r="F164" s="3" t="str">
        <f t="shared" si="163"/>
        <v/>
      </c>
      <c r="G164" s="3" t="str">
        <f t="shared" si="163"/>
        <v/>
      </c>
      <c r="H164" s="3" t="str">
        <f t="shared" si="163"/>
        <v/>
      </c>
      <c r="I164" s="3" t="str">
        <f t="shared" si="163"/>
        <v/>
      </c>
      <c r="J164" s="3" t="str">
        <f t="shared" si="163"/>
        <v/>
      </c>
      <c r="K164" s="3" t="str">
        <f t="shared" si="163"/>
        <v/>
      </c>
      <c r="L164" s="3" t="str">
        <f t="shared" si="163"/>
        <v/>
      </c>
      <c r="M164" s="3" t="str">
        <f t="shared" si="163"/>
        <v/>
      </c>
      <c r="N164" s="3" t="str">
        <f t="shared" si="163"/>
        <v/>
      </c>
      <c r="O164" s="3" t="str">
        <f t="shared" si="163"/>
        <v/>
      </c>
      <c r="P164" s="3">
        <f t="shared" si="163"/>
        <v>6478.4713082117632</v>
      </c>
      <c r="Q164" s="3" t="str">
        <f t="shared" si="163"/>
        <v/>
      </c>
      <c r="R164" s="3" t="str">
        <f t="shared" si="163"/>
        <v/>
      </c>
      <c r="S164" s="32" t="str">
        <f t="shared" si="163"/>
        <v/>
      </c>
      <c r="T164" s="5">
        <f t="shared" si="150"/>
        <v>6478.4713082117632</v>
      </c>
    </row>
    <row r="165" spans="1:20" ht="13.5" thickBot="1">
      <c r="A165" s="15" t="s">
        <v>15</v>
      </c>
      <c r="B165" s="31" t="str">
        <f t="shared" ref="B165:S165" si="164">IF($A142=B$126,SUMPRODUCT(B$127:B$144,$T$127:$T$144)+SUMPRODUCT($B142:$S142,$B$145:$S$145),"")</f>
        <v/>
      </c>
      <c r="C165" s="3" t="str">
        <f t="shared" si="164"/>
        <v/>
      </c>
      <c r="D165" s="3" t="str">
        <f t="shared" si="164"/>
        <v/>
      </c>
      <c r="E165" s="3" t="str">
        <f t="shared" si="164"/>
        <v/>
      </c>
      <c r="F165" s="3" t="str">
        <f t="shared" si="164"/>
        <v/>
      </c>
      <c r="G165" s="3" t="str">
        <f t="shared" si="164"/>
        <v/>
      </c>
      <c r="H165" s="3" t="str">
        <f t="shared" si="164"/>
        <v/>
      </c>
      <c r="I165" s="3" t="str">
        <f t="shared" si="164"/>
        <v/>
      </c>
      <c r="J165" s="3" t="str">
        <f t="shared" si="164"/>
        <v/>
      </c>
      <c r="K165" s="3" t="str">
        <f t="shared" si="164"/>
        <v/>
      </c>
      <c r="L165" s="3" t="str">
        <f t="shared" si="164"/>
        <v/>
      </c>
      <c r="M165" s="3" t="str">
        <f t="shared" si="164"/>
        <v/>
      </c>
      <c r="N165" s="3" t="str">
        <f t="shared" si="164"/>
        <v/>
      </c>
      <c r="O165" s="3" t="str">
        <f t="shared" si="164"/>
        <v/>
      </c>
      <c r="P165" s="3" t="str">
        <f t="shared" si="164"/>
        <v/>
      </c>
      <c r="Q165" s="3">
        <f t="shared" si="164"/>
        <v>23208.322966992146</v>
      </c>
      <c r="R165" s="3" t="str">
        <f t="shared" si="164"/>
        <v/>
      </c>
      <c r="S165" s="32" t="str">
        <f t="shared" si="164"/>
        <v/>
      </c>
      <c r="T165" s="5">
        <f t="shared" si="150"/>
        <v>23208.322966992146</v>
      </c>
    </row>
    <row r="166" spans="1:20" ht="13.5" thickBot="1">
      <c r="A166" s="15" t="s">
        <v>16</v>
      </c>
      <c r="B166" s="31" t="str">
        <f t="shared" ref="B166:S166" si="165">IF($A143=B$126,SUMPRODUCT(B$127:B$144,$T$127:$T$144)+SUMPRODUCT($B143:$S143,$B$145:$S$145),"")</f>
        <v/>
      </c>
      <c r="C166" s="3" t="str">
        <f t="shared" si="165"/>
        <v/>
      </c>
      <c r="D166" s="3" t="str">
        <f t="shared" si="165"/>
        <v/>
      </c>
      <c r="E166" s="3" t="str">
        <f t="shared" si="165"/>
        <v/>
      </c>
      <c r="F166" s="3" t="str">
        <f t="shared" si="165"/>
        <v/>
      </c>
      <c r="G166" s="3" t="str">
        <f t="shared" si="165"/>
        <v/>
      </c>
      <c r="H166" s="3" t="str">
        <f t="shared" si="165"/>
        <v/>
      </c>
      <c r="I166" s="3" t="str">
        <f t="shared" si="165"/>
        <v/>
      </c>
      <c r="J166" s="3" t="str">
        <f t="shared" si="165"/>
        <v/>
      </c>
      <c r="K166" s="3" t="str">
        <f t="shared" si="165"/>
        <v/>
      </c>
      <c r="L166" s="3" t="str">
        <f t="shared" si="165"/>
        <v/>
      </c>
      <c r="M166" s="3" t="str">
        <f t="shared" si="165"/>
        <v/>
      </c>
      <c r="N166" s="3" t="str">
        <f t="shared" si="165"/>
        <v/>
      </c>
      <c r="O166" s="3" t="str">
        <f t="shared" si="165"/>
        <v/>
      </c>
      <c r="P166" s="3" t="str">
        <f t="shared" si="165"/>
        <v/>
      </c>
      <c r="Q166" s="3" t="str">
        <f t="shared" si="165"/>
        <v/>
      </c>
      <c r="R166" s="3">
        <f t="shared" si="165"/>
        <v>3036.5152110311969</v>
      </c>
      <c r="S166" s="32" t="str">
        <f t="shared" si="165"/>
        <v/>
      </c>
      <c r="T166" s="5">
        <f t="shared" si="150"/>
        <v>3036.5152110311969</v>
      </c>
    </row>
    <row r="167" spans="1:20" ht="13.5" thickBot="1">
      <c r="A167" s="15" t="s">
        <v>17</v>
      </c>
      <c r="B167" s="33" t="str">
        <f t="shared" ref="B167:S167" si="166">IF($A144=B$126,SUMPRODUCT(B$127:B$144,$T$127:$T$144)+SUMPRODUCT($B144:$S144,$B$145:$S$145),"")</f>
        <v/>
      </c>
      <c r="C167" s="34" t="str">
        <f t="shared" si="166"/>
        <v/>
      </c>
      <c r="D167" s="34" t="str">
        <f t="shared" si="166"/>
        <v/>
      </c>
      <c r="E167" s="34" t="str">
        <f t="shared" si="166"/>
        <v/>
      </c>
      <c r="F167" s="34" t="str">
        <f t="shared" si="166"/>
        <v/>
      </c>
      <c r="G167" s="34" t="str">
        <f t="shared" si="166"/>
        <v/>
      </c>
      <c r="H167" s="34" t="str">
        <f t="shared" si="166"/>
        <v/>
      </c>
      <c r="I167" s="34" t="str">
        <f t="shared" si="166"/>
        <v/>
      </c>
      <c r="J167" s="34" t="str">
        <f t="shared" si="166"/>
        <v/>
      </c>
      <c r="K167" s="34" t="str">
        <f t="shared" si="166"/>
        <v/>
      </c>
      <c r="L167" s="34" t="str">
        <f t="shared" si="166"/>
        <v/>
      </c>
      <c r="M167" s="34" t="str">
        <f t="shared" si="166"/>
        <v/>
      </c>
      <c r="N167" s="34" t="str">
        <f t="shared" si="166"/>
        <v/>
      </c>
      <c r="O167" s="34" t="str">
        <f t="shared" si="166"/>
        <v/>
      </c>
      <c r="P167" s="34" t="str">
        <f t="shared" si="166"/>
        <v/>
      </c>
      <c r="Q167" s="34" t="str">
        <f t="shared" si="166"/>
        <v/>
      </c>
      <c r="R167" s="34" t="str">
        <f t="shared" si="166"/>
        <v/>
      </c>
      <c r="S167" s="35">
        <f t="shared" si="166"/>
        <v>1330.4095242416481</v>
      </c>
      <c r="T167" s="5">
        <f t="shared" si="150"/>
        <v>1330.4095242416481</v>
      </c>
    </row>
    <row r="168" spans="1:20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27">
        <f>SUM(T150:T167)</f>
        <v>411310.77291557816</v>
      </c>
    </row>
  </sheetData>
  <conditionalFormatting sqref="AI6:AI23">
    <cfRule type="cellIs" dxfId="37" priority="16" operator="equal">
      <formula>1</formula>
    </cfRule>
  </conditionalFormatting>
  <conditionalFormatting sqref="AJ5:BA5">
    <cfRule type="cellIs" dxfId="36" priority="15" operator="equal">
      <formula>1</formula>
    </cfRule>
  </conditionalFormatting>
  <conditionalFormatting sqref="B150:S167">
    <cfRule type="containsBlanks" dxfId="35" priority="18">
      <formula>LEN(TRIM(B150))=0</formula>
    </cfRule>
  </conditionalFormatting>
  <conditionalFormatting sqref="AJ6:BA23">
    <cfRule type="expression" dxfId="34" priority="3">
      <formula>BC6="d"</formula>
    </cfRule>
    <cfRule type="expression" dxfId="33" priority="4">
      <formula>BC6="i"</formula>
    </cfRule>
    <cfRule type="expression" dxfId="32" priority="5">
      <formula>BC6="t"</formula>
    </cfRule>
  </conditionalFormatting>
  <hyperlinks>
    <hyperlink ref="B29" r:id="rId1"/>
    <hyperlink ref="A2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53"/>
  <sheetViews>
    <sheetView topLeftCell="A70" workbookViewId="0">
      <selection activeCell="D77" sqref="D77"/>
    </sheetView>
  </sheetViews>
  <sheetFormatPr baseColWidth="10" defaultRowHeight="12.75"/>
  <cols>
    <col min="1" max="1" width="20.5703125" customWidth="1"/>
    <col min="2" max="2" width="12.42578125" bestFit="1" customWidth="1"/>
    <col min="3" max="3" width="12.7109375" customWidth="1"/>
    <col min="4" max="4" width="13.28515625" customWidth="1"/>
    <col min="5" max="5" width="12.42578125" customWidth="1"/>
    <col min="6" max="6" width="12.7109375" customWidth="1"/>
    <col min="7" max="7" width="13.28515625" customWidth="1"/>
    <col min="8" max="8" width="15.7109375" customWidth="1"/>
    <col min="9" max="9" width="18.42578125" customWidth="1"/>
    <col min="10" max="10" width="17.85546875" customWidth="1"/>
    <col min="11" max="11" width="16.85546875" customWidth="1"/>
    <col min="12" max="12" width="17.85546875" customWidth="1"/>
    <col min="13" max="13" width="12.7109375" customWidth="1"/>
    <col min="14" max="17" width="13.28515625" bestFit="1" customWidth="1"/>
    <col min="18" max="18" width="15" customWidth="1"/>
    <col min="19" max="19" width="16.28515625" customWidth="1"/>
  </cols>
  <sheetData>
    <row r="3" spans="1:26" ht="21.75" customHeight="1" thickBot="1">
      <c r="C3" s="86" t="s">
        <v>318</v>
      </c>
      <c r="D3" s="86" t="s">
        <v>194</v>
      </c>
      <c r="E3" s="49" t="s">
        <v>319</v>
      </c>
      <c r="F3" s="86" t="s">
        <v>152</v>
      </c>
      <c r="G3" s="86" t="s">
        <v>38</v>
      </c>
      <c r="H3" s="86"/>
      <c r="I3" s="86" t="s">
        <v>56</v>
      </c>
      <c r="K3" s="139" t="s">
        <v>91</v>
      </c>
      <c r="O3" s="86" t="s">
        <v>195</v>
      </c>
      <c r="P3" s="86" t="s">
        <v>85</v>
      </c>
      <c r="Q3" s="86" t="s">
        <v>154</v>
      </c>
      <c r="R3" s="204" t="s">
        <v>235</v>
      </c>
    </row>
    <row r="4" spans="1:26" ht="45.75" thickBot="1">
      <c r="A4" s="36" t="s">
        <v>39</v>
      </c>
      <c r="B4" s="13" t="s">
        <v>286</v>
      </c>
      <c r="C4" s="8" t="s">
        <v>166</v>
      </c>
      <c r="D4" s="8" t="s">
        <v>192</v>
      </c>
      <c r="E4" s="8" t="s">
        <v>61</v>
      </c>
      <c r="F4" s="9" t="s">
        <v>214</v>
      </c>
      <c r="G4" s="9" t="s">
        <v>57</v>
      </c>
      <c r="H4" s="90" t="s">
        <v>180</v>
      </c>
      <c r="I4" s="8" t="s">
        <v>53</v>
      </c>
      <c r="J4" s="9" t="s">
        <v>157</v>
      </c>
      <c r="K4" s="9" t="s">
        <v>298</v>
      </c>
      <c r="L4" s="9" t="s">
        <v>297</v>
      </c>
      <c r="M4" s="9" t="s">
        <v>320</v>
      </c>
      <c r="N4" s="9" t="s">
        <v>68</v>
      </c>
      <c r="O4" s="9" t="s">
        <v>232</v>
      </c>
      <c r="P4" s="9" t="s">
        <v>233</v>
      </c>
      <c r="Q4" s="9" t="s">
        <v>234</v>
      </c>
      <c r="R4" s="9" t="s">
        <v>236</v>
      </c>
      <c r="S4" s="9"/>
      <c r="Z4" s="97"/>
    </row>
    <row r="5" spans="1:26" ht="15.75" thickBot="1">
      <c r="A5" s="7" t="s">
        <v>0</v>
      </c>
      <c r="B5" t="s">
        <v>19</v>
      </c>
      <c r="C5" s="5">
        <f>'Dates 2011'!G6</f>
        <v>60927.686955749305</v>
      </c>
      <c r="D5" s="5">
        <f>'Dates 2011'!H6</f>
        <v>68319.894753237386</v>
      </c>
      <c r="E5" s="5">
        <f>C5-D5</f>
        <v>-7392.2077974880813</v>
      </c>
      <c r="F5" s="164">
        <f>'Dates 2011'!K6</f>
        <v>8.3831354082229996</v>
      </c>
      <c r="G5" s="5">
        <f>'Dates 2011'!R6</f>
        <v>58256.235807979763</v>
      </c>
      <c r="H5" s="5">
        <f>G5-D5</f>
        <v>-10063.658945257623</v>
      </c>
      <c r="I5" s="5">
        <f>'Dates 2011'!O6</f>
        <v>73235.495393021178</v>
      </c>
      <c r="J5" s="5">
        <f>G5-I5</f>
        <v>-14979.259585041415</v>
      </c>
      <c r="K5" s="5">
        <f>'Dates 2011'!P6</f>
        <v>58812.131734943221</v>
      </c>
      <c r="L5" s="5">
        <f>'Dates 2011'!Q6</f>
        <v>61725.375553376667</v>
      </c>
      <c r="M5" s="5">
        <f>C5</f>
        <v>60927.686955749305</v>
      </c>
      <c r="N5" s="5">
        <f>'Dates 2011'!M6</f>
        <v>134378.58220048394</v>
      </c>
      <c r="O5" s="5">
        <f t="shared" ref="O5:O22" si="0">N5+D5-C5</f>
        <v>141770.78999797202</v>
      </c>
      <c r="P5" s="5">
        <f t="shared" ref="P5:P22" si="1">N5+I5-C5</f>
        <v>146686.3906377558</v>
      </c>
      <c r="Q5" s="5">
        <f t="shared" ref="Q5:Q22" si="2">N5-C5+K5</f>
        <v>132263.02697967784</v>
      </c>
      <c r="R5" s="5">
        <f t="shared" ref="R5:R22" si="3">N5-C5+L5</f>
        <v>135176.27079811131</v>
      </c>
      <c r="S5" s="5"/>
      <c r="Y5" s="10"/>
    </row>
    <row r="6" spans="1:26" ht="15.75" thickBot="1">
      <c r="A6" s="7" t="s">
        <v>1</v>
      </c>
      <c r="B6" t="s">
        <v>34</v>
      </c>
      <c r="C6" s="5">
        <f>'Dates 2011'!G7</f>
        <v>12481.746641192682</v>
      </c>
      <c r="D6" s="5">
        <f>'Dates 2011'!H7</f>
        <v>13108.308844775265</v>
      </c>
      <c r="E6" s="5">
        <f t="shared" ref="E6:E22" si="4">C6-D6</f>
        <v>-626.56220358258361</v>
      </c>
      <c r="F6" s="164">
        <f>'Dates 2011'!K7</f>
        <v>1.340729667492</v>
      </c>
      <c r="G6" s="5">
        <f>'Dates 2011'!R7</f>
        <v>11758.305317400136</v>
      </c>
      <c r="H6" s="5">
        <f t="shared" ref="H6:H22" si="5">G6-D6</f>
        <v>-1350.0035273751291</v>
      </c>
      <c r="I6" s="5">
        <f>'Dates 2011'!O7</f>
        <v>11712.682260933514</v>
      </c>
      <c r="J6" s="5">
        <f>G6-I6</f>
        <v>45.623056466622074</v>
      </c>
      <c r="K6" s="5">
        <f>'Dates 2011'!P7</f>
        <v>14489.945018886698</v>
      </c>
      <c r="L6" s="5">
        <f>'Dates 2011'!Q7</f>
        <v>14639.093755975626</v>
      </c>
      <c r="M6" s="5">
        <f t="shared" ref="M6:M22" si="6">C6</f>
        <v>12481.746641192682</v>
      </c>
      <c r="N6" s="5">
        <f>'Dates 2011'!M7</f>
        <v>32403.862394129694</v>
      </c>
      <c r="O6" s="5">
        <f t="shared" si="0"/>
        <v>33030.424597712277</v>
      </c>
      <c r="P6" s="5">
        <f t="shared" si="1"/>
        <v>31634.798013870524</v>
      </c>
      <c r="Q6" s="5">
        <f t="shared" si="2"/>
        <v>34412.060771823708</v>
      </c>
      <c r="R6" s="5">
        <f t="shared" si="3"/>
        <v>34561.209508912638</v>
      </c>
      <c r="S6" s="5"/>
      <c r="Y6" s="10"/>
    </row>
    <row r="7" spans="1:26" ht="15.75" thickBot="1">
      <c r="A7" s="7" t="s">
        <v>2</v>
      </c>
      <c r="B7" t="s">
        <v>35</v>
      </c>
      <c r="C7" s="5">
        <f>'Dates 2011'!G8</f>
        <v>9891.9873165226363</v>
      </c>
      <c r="D7" s="5">
        <f>'Dates 2011'!H8</f>
        <v>11556.24318520276</v>
      </c>
      <c r="E7" s="5">
        <f t="shared" si="4"/>
        <v>-1664.255868680124</v>
      </c>
      <c r="F7" s="164">
        <f>'Dates 2011'!K8</f>
        <v>1.0706860955490001</v>
      </c>
      <c r="G7" s="5">
        <f>'Dates 2011'!R8</f>
        <v>9362.156264598696</v>
      </c>
      <c r="H7" s="5">
        <f t="shared" si="5"/>
        <v>-2194.0869206040643</v>
      </c>
      <c r="I7" s="5">
        <f>'Dates 2011'!O8</f>
        <v>9353.56794321087</v>
      </c>
      <c r="J7" s="5">
        <f t="shared" ref="J7:J22" si="7">G7-I7</f>
        <v>8.5883213878259994</v>
      </c>
      <c r="K7" s="5">
        <f>'Dates 2011'!P8</f>
        <v>9572.3504703012859</v>
      </c>
      <c r="L7" s="5">
        <f>'Dates 2011'!Q8</f>
        <v>9898.0795868927253</v>
      </c>
      <c r="M7" s="5">
        <f t="shared" si="6"/>
        <v>9891.9873165226363</v>
      </c>
      <c r="N7" s="5">
        <f>'Dates 2011'!M8</f>
        <v>20125.647900327793</v>
      </c>
      <c r="O7" s="5">
        <f t="shared" si="0"/>
        <v>21789.903769007913</v>
      </c>
      <c r="P7" s="5">
        <f t="shared" si="1"/>
        <v>19587.228527016028</v>
      </c>
      <c r="Q7" s="5">
        <f t="shared" si="2"/>
        <v>19806.011054106442</v>
      </c>
      <c r="R7" s="5">
        <f t="shared" si="3"/>
        <v>20131.740170697882</v>
      </c>
      <c r="S7" s="5"/>
      <c r="Y7" s="10"/>
    </row>
    <row r="8" spans="1:26" ht="15.75" thickBot="1">
      <c r="A8" s="7" t="s">
        <v>3</v>
      </c>
      <c r="B8" t="s">
        <v>20</v>
      </c>
      <c r="C8" s="5">
        <f>'Dates 2011'!G9</f>
        <v>9932.0822795874392</v>
      </c>
      <c r="D8" s="5">
        <f>'Dates 2011'!H9</f>
        <v>8449.927094196275</v>
      </c>
      <c r="E8" s="5">
        <f t="shared" si="4"/>
        <v>1482.1551853911642</v>
      </c>
      <c r="F8" s="164">
        <f>'Dates 2011'!K9</f>
        <v>1.1043222035010001</v>
      </c>
      <c r="G8" s="5">
        <f>'Dates 2011'!R9</f>
        <v>9673.5649167908523</v>
      </c>
      <c r="H8" s="5">
        <f t="shared" si="5"/>
        <v>1223.6378225945773</v>
      </c>
      <c r="I8" s="5">
        <f>'Dates 2011'!O9</f>
        <v>9647.4146853905986</v>
      </c>
      <c r="J8" s="5">
        <f t="shared" si="7"/>
        <v>26.150231400253688</v>
      </c>
      <c r="K8" s="5">
        <f>'Dates 2011'!P9</f>
        <v>10465.001766538029</v>
      </c>
      <c r="L8" s="5">
        <f>'Dates 2011'!Q9</f>
        <v>10297.081428677348</v>
      </c>
      <c r="M8" s="5">
        <f t="shared" si="6"/>
        <v>9932.0822795874392</v>
      </c>
      <c r="N8" s="5">
        <f>'Dates 2011'!M9</f>
        <v>27668.324637777601</v>
      </c>
      <c r="O8" s="5">
        <f t="shared" si="0"/>
        <v>26186.169452386435</v>
      </c>
      <c r="P8" s="5">
        <f t="shared" si="1"/>
        <v>27383.657043580759</v>
      </c>
      <c r="Q8" s="5">
        <f t="shared" si="2"/>
        <v>28201.244124728189</v>
      </c>
      <c r="R8" s="5">
        <f t="shared" si="3"/>
        <v>28033.323786867506</v>
      </c>
      <c r="S8" s="5"/>
      <c r="Y8" s="10"/>
    </row>
    <row r="9" spans="1:26" ht="15.75" thickBot="1">
      <c r="A9" s="7" t="s">
        <v>4</v>
      </c>
      <c r="B9" t="s">
        <v>21</v>
      </c>
      <c r="C9" s="5">
        <f>'Dates 2011'!G10</f>
        <v>13086.586350504613</v>
      </c>
      <c r="D9" s="5">
        <f>'Dates 2011'!H10</f>
        <v>17149.42717404657</v>
      </c>
      <c r="E9" s="5">
        <f t="shared" si="4"/>
        <v>-4062.8408235419574</v>
      </c>
      <c r="F9" s="164">
        <f>'Dates 2011'!K10</f>
        <v>2.0928264676850001</v>
      </c>
      <c r="G9" s="5">
        <f>'Dates 2011'!R10</f>
        <v>12547.283622795821</v>
      </c>
      <c r="H9" s="5">
        <f t="shared" si="5"/>
        <v>-4602.1435512507487</v>
      </c>
      <c r="I9" s="5">
        <f>'Dates 2011'!O10</f>
        <v>18283.03798864995</v>
      </c>
      <c r="J9" s="5">
        <f t="shared" si="7"/>
        <v>-5735.754365854129</v>
      </c>
      <c r="K9" s="5">
        <f>'Dates 2011'!P10</f>
        <v>14016.714089909437</v>
      </c>
      <c r="L9" s="5">
        <f>'Dates 2011'!Q10</f>
        <v>14665.531776363261</v>
      </c>
      <c r="M9" s="5">
        <f t="shared" si="6"/>
        <v>13086.586350504613</v>
      </c>
      <c r="N9" s="5">
        <f>'Dates 2011'!M10</f>
        <v>36547.36989497074</v>
      </c>
      <c r="O9" s="5">
        <f t="shared" si="0"/>
        <v>40610.210718512695</v>
      </c>
      <c r="P9" s="5">
        <f t="shared" si="1"/>
        <v>41743.821533116075</v>
      </c>
      <c r="Q9" s="5">
        <f t="shared" si="2"/>
        <v>37477.497634375562</v>
      </c>
      <c r="R9" s="5">
        <f t="shared" si="3"/>
        <v>38126.315320829388</v>
      </c>
      <c r="S9" s="5"/>
      <c r="Y9" s="10"/>
    </row>
    <row r="10" spans="1:26" ht="15.75" thickBot="1">
      <c r="A10" s="7" t="s">
        <v>5</v>
      </c>
      <c r="B10" t="s">
        <v>22</v>
      </c>
      <c r="C10" s="5">
        <f>'Dates 2011'!G11</f>
        <v>5366.699646327731</v>
      </c>
      <c r="D10" s="5">
        <f>'Dates 2011'!H11</f>
        <v>5568.2645276451358</v>
      </c>
      <c r="E10" s="5">
        <f t="shared" si="4"/>
        <v>-201.5648813174048</v>
      </c>
      <c r="F10" s="164">
        <f>'Dates 2011'!K11</f>
        <v>0.59108254799999993</v>
      </c>
      <c r="G10" s="5">
        <f>'Dates 2011'!R11</f>
        <v>5055.6863568605759</v>
      </c>
      <c r="H10" s="5">
        <f t="shared" si="5"/>
        <v>-512.57817078455992</v>
      </c>
      <c r="I10" s="5">
        <f>'Dates 2011'!O11</f>
        <v>5163.7270678567211</v>
      </c>
      <c r="J10" s="5">
        <f t="shared" si="7"/>
        <v>-108.04071099614521</v>
      </c>
      <c r="K10" s="5">
        <f>'Dates 2011'!P11</f>
        <v>5463.6603911503826</v>
      </c>
      <c r="L10" s="5">
        <f>'Dates 2011'!Q11</f>
        <v>5643.1740037820164</v>
      </c>
      <c r="M10" s="5">
        <f t="shared" si="6"/>
        <v>5366.699646327731</v>
      </c>
      <c r="N10" s="5">
        <f>'Dates 2011'!M11</f>
        <v>12174.964143821302</v>
      </c>
      <c r="O10" s="5">
        <f t="shared" si="0"/>
        <v>12376.529025138705</v>
      </c>
      <c r="P10" s="5">
        <f t="shared" si="1"/>
        <v>11971.99156535029</v>
      </c>
      <c r="Q10" s="5">
        <f t="shared" si="2"/>
        <v>12271.924888643953</v>
      </c>
      <c r="R10" s="5">
        <f t="shared" si="3"/>
        <v>12451.438501275588</v>
      </c>
      <c r="S10" s="5"/>
      <c r="Y10" s="10"/>
    </row>
    <row r="11" spans="1:26" ht="15.75" thickBot="1">
      <c r="A11" s="7" t="s">
        <v>6</v>
      </c>
      <c r="B11" t="s">
        <v>36</v>
      </c>
      <c r="C11" s="5">
        <f>'Dates 2011'!G12</f>
        <v>21506.003823805404</v>
      </c>
      <c r="D11" s="5">
        <f>'Dates 2011'!H12</f>
        <v>25435.38835134168</v>
      </c>
      <c r="E11" s="5">
        <f t="shared" si="4"/>
        <v>-3929.3845275362764</v>
      </c>
      <c r="F11" s="164">
        <f>'Dates 2011'!K12</f>
        <v>2.5269733695539998</v>
      </c>
      <c r="G11" s="5">
        <f>'Dates 2011'!R12</f>
        <v>20304.170751405192</v>
      </c>
      <c r="H11" s="5">
        <f t="shared" si="5"/>
        <v>-5131.2175999364881</v>
      </c>
      <c r="I11" s="5">
        <f>'Dates 2011'!O12</f>
        <v>22075.767305718346</v>
      </c>
      <c r="J11" s="5">
        <f t="shared" si="7"/>
        <v>-1771.5965543131533</v>
      </c>
      <c r="K11" s="5">
        <f>'Dates 2011'!P12</f>
        <v>22983.432837517918</v>
      </c>
      <c r="L11" s="5">
        <f>'Dates 2011'!Q12</f>
        <v>23920.883924332411</v>
      </c>
      <c r="M11" s="5">
        <f t="shared" si="6"/>
        <v>21506.003823805404</v>
      </c>
      <c r="N11" s="5">
        <f>'Dates 2011'!M12</f>
        <v>50263.476291208812</v>
      </c>
      <c r="O11" s="5">
        <f t="shared" si="0"/>
        <v>54192.860818745095</v>
      </c>
      <c r="P11" s="5">
        <f t="shared" si="1"/>
        <v>50833.239773121757</v>
      </c>
      <c r="Q11" s="5">
        <f t="shared" si="2"/>
        <v>51740.905304921325</v>
      </c>
      <c r="R11" s="5">
        <f t="shared" si="3"/>
        <v>52678.356391735819</v>
      </c>
      <c r="S11" s="5"/>
      <c r="Y11" s="10"/>
    </row>
    <row r="12" spans="1:26" ht="15.75" thickBot="1">
      <c r="A12" s="7" t="s">
        <v>7</v>
      </c>
      <c r="B12" t="s">
        <v>23</v>
      </c>
      <c r="C12" s="5">
        <f>'Dates 2011'!G13</f>
        <v>15883.87656260841</v>
      </c>
      <c r="D12" s="5">
        <f>'Dates 2011'!H13</f>
        <v>17925.100458077981</v>
      </c>
      <c r="E12" s="5">
        <f t="shared" si="4"/>
        <v>-2041.2238954695713</v>
      </c>
      <c r="F12" s="164">
        <f>'Dates 2011'!K13</f>
        <v>2.099405396901</v>
      </c>
      <c r="G12" s="5">
        <f>'Dates 2011'!R13</f>
        <v>14725.338703084479</v>
      </c>
      <c r="H12" s="5">
        <f t="shared" si="5"/>
        <v>-3199.7617549935021</v>
      </c>
      <c r="I12" s="5">
        <f>'Dates 2011'!O13</f>
        <v>18340.511847394584</v>
      </c>
      <c r="J12" s="5">
        <f t="shared" si="7"/>
        <v>-3615.1731443101053</v>
      </c>
      <c r="K12" s="5">
        <f>'Dates 2011'!P13</f>
        <v>17136.029065613271</v>
      </c>
      <c r="L12" s="5">
        <f>'Dates 2011'!Q13</f>
        <v>18774.978832247245</v>
      </c>
      <c r="M12" s="5">
        <f t="shared" si="6"/>
        <v>15883.87656260841</v>
      </c>
      <c r="N12" s="5">
        <f>'Dates 2011'!M13</f>
        <v>36151.685462974572</v>
      </c>
      <c r="O12" s="5">
        <f t="shared" si="0"/>
        <v>38192.909358444143</v>
      </c>
      <c r="P12" s="5">
        <f t="shared" si="1"/>
        <v>38608.32074776075</v>
      </c>
      <c r="Q12" s="5">
        <f t="shared" si="2"/>
        <v>37403.83796597943</v>
      </c>
      <c r="R12" s="5">
        <f t="shared" si="3"/>
        <v>39042.787732613404</v>
      </c>
      <c r="S12" s="5"/>
      <c r="Y12" s="10"/>
    </row>
    <row r="13" spans="1:26" ht="15.75" thickBot="1">
      <c r="A13" s="7" t="s">
        <v>8</v>
      </c>
      <c r="B13" t="s">
        <v>24</v>
      </c>
      <c r="C13" s="5">
        <f>'Dates 2011'!G14</f>
        <v>74737.97497281144</v>
      </c>
      <c r="D13" s="5">
        <f>'Dates 2011'!H14</f>
        <v>66267.790564409108</v>
      </c>
      <c r="E13" s="5">
        <f t="shared" si="4"/>
        <v>8470.1844084023323</v>
      </c>
      <c r="F13" s="164">
        <f>'Dates 2011'!K14</f>
        <v>7.4963687349750003</v>
      </c>
      <c r="G13" s="5">
        <f>'Dates 2011'!R14</f>
        <v>71994.657429961211</v>
      </c>
      <c r="H13" s="5">
        <f t="shared" si="5"/>
        <v>5726.8668655521033</v>
      </c>
      <c r="I13" s="5">
        <f>'Dates 2011'!O14</f>
        <v>65488.656835500515</v>
      </c>
      <c r="J13" s="5">
        <f t="shared" si="7"/>
        <v>6506.0005944606964</v>
      </c>
      <c r="K13" s="5">
        <f>'Dates 2011'!P14</f>
        <v>73892.017795800231</v>
      </c>
      <c r="L13" s="5">
        <f>'Dates 2011'!Q14</f>
        <v>71842.036961443635</v>
      </c>
      <c r="M13" s="5">
        <f t="shared" si="6"/>
        <v>74737.97497281144</v>
      </c>
      <c r="N13" s="5">
        <f>'Dates 2011'!M14</f>
        <v>206878.60927087115</v>
      </c>
      <c r="O13" s="5">
        <f t="shared" si="0"/>
        <v>198408.42486246882</v>
      </c>
      <c r="P13" s="5">
        <f t="shared" si="1"/>
        <v>197629.29113356021</v>
      </c>
      <c r="Q13" s="5">
        <f t="shared" si="2"/>
        <v>206032.65209385994</v>
      </c>
      <c r="R13" s="5">
        <f t="shared" si="3"/>
        <v>203982.67125950335</v>
      </c>
      <c r="S13" s="5"/>
      <c r="Y13" s="10"/>
    </row>
    <row r="14" spans="1:26" ht="15.75" thickBot="1">
      <c r="A14" s="7" t="s">
        <v>9</v>
      </c>
      <c r="B14" t="s">
        <v>25</v>
      </c>
      <c r="C14" s="5">
        <f>'Dates 2011'!G15</f>
        <v>39624.363169460434</v>
      </c>
      <c r="D14" s="5">
        <f>'Dates 2011'!H15</f>
        <v>37681.459187802677</v>
      </c>
      <c r="E14" s="5">
        <f t="shared" si="4"/>
        <v>1942.903981657757</v>
      </c>
      <c r="F14" s="164">
        <f>'Dates 2011'!K15</f>
        <v>4.9993387024680001</v>
      </c>
      <c r="G14" s="5">
        <f>'Dates 2011'!R15</f>
        <v>37868.805205482975</v>
      </c>
      <c r="H14" s="5">
        <f t="shared" si="5"/>
        <v>187.34601768029825</v>
      </c>
      <c r="I14" s="5">
        <f>'Dates 2011'!O15</f>
        <v>43674.476038358211</v>
      </c>
      <c r="J14" s="5">
        <f t="shared" si="7"/>
        <v>-5805.6708328752356</v>
      </c>
      <c r="K14" s="5">
        <f>'Dates 2011'!P15</f>
        <v>40436.71370894702</v>
      </c>
      <c r="L14" s="5">
        <f>'Dates 2011'!Q15</f>
        <v>41378.288184792851</v>
      </c>
      <c r="M14" s="5">
        <f t="shared" si="6"/>
        <v>39624.363169460434</v>
      </c>
      <c r="N14" s="5">
        <f>'Dates 2011'!M15</f>
        <v>100136.68655454028</v>
      </c>
      <c r="O14" s="5">
        <f t="shared" si="0"/>
        <v>98193.782572882512</v>
      </c>
      <c r="P14" s="5">
        <f t="shared" si="1"/>
        <v>104186.79942343806</v>
      </c>
      <c r="Q14" s="5">
        <f t="shared" si="2"/>
        <v>100949.03709402686</v>
      </c>
      <c r="R14" s="5">
        <f t="shared" si="3"/>
        <v>101890.61156987271</v>
      </c>
      <c r="S14" s="5"/>
      <c r="Y14" s="10"/>
    </row>
    <row r="15" spans="1:26" ht="15.75" thickBot="1">
      <c r="A15" s="7" t="s">
        <v>10</v>
      </c>
      <c r="B15" t="s">
        <v>18</v>
      </c>
      <c r="C15" s="5">
        <f>'Dates 2011'!G16</f>
        <v>7839.2916539459511</v>
      </c>
      <c r="D15" s="5">
        <f>'Dates 2011'!H16</f>
        <v>10825.746330223341</v>
      </c>
      <c r="E15" s="5">
        <f t="shared" si="4"/>
        <v>-2986.4546762773898</v>
      </c>
      <c r="F15" s="164">
        <f>'Dates 2011'!K16</f>
        <v>1.1020174951019999</v>
      </c>
      <c r="G15" s="5">
        <f>'Dates 2011'!R16</f>
        <v>7423.540228296185</v>
      </c>
      <c r="H15" s="5">
        <f t="shared" si="5"/>
        <v>-3402.2061019271559</v>
      </c>
      <c r="I15" s="5">
        <f>'Dates 2011'!O16</f>
        <v>9627.2806361216717</v>
      </c>
      <c r="J15" s="5">
        <f t="shared" si="7"/>
        <v>-2203.7404078254867</v>
      </c>
      <c r="K15" s="5">
        <f>'Dates 2011'!P16</f>
        <v>7992.0290653626471</v>
      </c>
      <c r="L15" s="5">
        <f>'Dates 2011'!Q16</f>
        <v>8744.4419056500628</v>
      </c>
      <c r="M15" s="5">
        <f t="shared" si="6"/>
        <v>7839.2916539459511</v>
      </c>
      <c r="N15" s="5">
        <f>'Dates 2011'!M16</f>
        <v>14050.311864249863</v>
      </c>
      <c r="O15" s="5">
        <f t="shared" si="0"/>
        <v>17036.766540527253</v>
      </c>
      <c r="P15" s="5">
        <f t="shared" si="1"/>
        <v>15838.300846425584</v>
      </c>
      <c r="Q15" s="5">
        <f t="shared" si="2"/>
        <v>14203.049275666559</v>
      </c>
      <c r="R15" s="5">
        <f t="shared" si="3"/>
        <v>14955.462115953975</v>
      </c>
      <c r="S15" s="5"/>
      <c r="Y15" s="10"/>
    </row>
    <row r="16" spans="1:26" ht="15.75" thickBot="1">
      <c r="A16" s="7" t="s">
        <v>11</v>
      </c>
      <c r="B16" t="s">
        <v>26</v>
      </c>
      <c r="C16" s="5">
        <f>'Dates 2011'!G17</f>
        <v>22498.726286840149</v>
      </c>
      <c r="D16" s="5">
        <f>'Dates 2011'!H17</f>
        <v>25734.593726547489</v>
      </c>
      <c r="E16" s="5">
        <f t="shared" si="4"/>
        <v>-3235.867439707341</v>
      </c>
      <c r="F16" s="164">
        <f>'Dates 2011'!K17</f>
        <v>2.7657466187069999</v>
      </c>
      <c r="G16" s="5">
        <f>'Dates 2011'!R17</f>
        <v>21676.886949847547</v>
      </c>
      <c r="H16" s="5">
        <f t="shared" si="5"/>
        <v>-4057.7067766999426</v>
      </c>
      <c r="I16" s="5">
        <f>'Dates 2011'!O17</f>
        <v>24161.702500224284</v>
      </c>
      <c r="J16" s="5">
        <f t="shared" si="7"/>
        <v>-2484.8155503767375</v>
      </c>
      <c r="K16" s="5">
        <f>'Dates 2011'!P17</f>
        <v>22703.150335269755</v>
      </c>
      <c r="L16" s="5">
        <f>'Dates 2011'!Q17</f>
        <v>23383.895722853653</v>
      </c>
      <c r="M16" s="5">
        <f t="shared" si="6"/>
        <v>22498.726286840149</v>
      </c>
      <c r="N16" s="5">
        <f>'Dates 2011'!M17</f>
        <v>51530.95954692323</v>
      </c>
      <c r="O16" s="5">
        <f t="shared" si="0"/>
        <v>54766.826986630578</v>
      </c>
      <c r="P16" s="5">
        <f t="shared" si="1"/>
        <v>53193.935760307373</v>
      </c>
      <c r="Q16" s="5">
        <f t="shared" si="2"/>
        <v>51735.383595352832</v>
      </c>
      <c r="R16" s="5">
        <f t="shared" si="3"/>
        <v>52416.128982936731</v>
      </c>
      <c r="S16" s="5"/>
      <c r="Y16" s="10"/>
    </row>
    <row r="17" spans="1:25" ht="15.75" thickBot="1">
      <c r="A17" s="7" t="s">
        <v>12</v>
      </c>
      <c r="B17" t="s">
        <v>27</v>
      </c>
      <c r="C17" s="5">
        <f>'Dates 2011'!G18</f>
        <v>70442.102011732393</v>
      </c>
      <c r="D17" s="5">
        <f>'Dates 2011'!H18</f>
        <v>53723.431970662627</v>
      </c>
      <c r="E17" s="5">
        <f t="shared" si="4"/>
        <v>16718.670041069767</v>
      </c>
      <c r="F17" s="164">
        <f>'Dates 2011'!K18</f>
        <v>6.4262286746250004</v>
      </c>
      <c r="G17" s="5">
        <f>'Dates 2011'!R18</f>
        <v>66208.067029224214</v>
      </c>
      <c r="H17" s="5">
        <f t="shared" si="5"/>
        <v>12484.635058561587</v>
      </c>
      <c r="I17" s="5">
        <f>'Dates 2011'!O18</f>
        <v>56139.859083435746</v>
      </c>
      <c r="J17" s="5">
        <f t="shared" si="7"/>
        <v>10068.207945788468</v>
      </c>
      <c r="K17" s="5">
        <f>'Dates 2011'!P18</f>
        <v>63491.620262151802</v>
      </c>
      <c r="L17" s="5">
        <f>'Dates 2011'!Q18</f>
        <v>57133.628749621974</v>
      </c>
      <c r="M17" s="5">
        <f t="shared" si="6"/>
        <v>70442.102011732393</v>
      </c>
      <c r="N17" s="5">
        <f>'Dates 2011'!M18</f>
        <v>215487.97806435532</v>
      </c>
      <c r="O17" s="5">
        <f t="shared" si="0"/>
        <v>198769.30802328553</v>
      </c>
      <c r="P17" s="5">
        <f t="shared" si="1"/>
        <v>201185.73513605865</v>
      </c>
      <c r="Q17" s="5">
        <f t="shared" si="2"/>
        <v>208537.49631477473</v>
      </c>
      <c r="R17" s="5">
        <f t="shared" si="3"/>
        <v>202179.50480224489</v>
      </c>
      <c r="S17" s="5"/>
      <c r="Y17" s="10"/>
    </row>
    <row r="18" spans="1:25" ht="15.75" thickBot="1">
      <c r="A18" s="7" t="s">
        <v>13</v>
      </c>
      <c r="B18" t="s">
        <v>28</v>
      </c>
      <c r="C18" s="5">
        <f>'Dates 2011'!G19</f>
        <v>10780.436369231524</v>
      </c>
      <c r="D18" s="5">
        <f>'Dates 2011'!H19</f>
        <v>10949.881304634344</v>
      </c>
      <c r="E18" s="5">
        <f t="shared" si="4"/>
        <v>-169.44493540282019</v>
      </c>
      <c r="F18" s="164">
        <f>'Dates 2011'!K19</f>
        <v>1.4612558587090001</v>
      </c>
      <c r="G18" s="5">
        <f>'Dates 2011'!R19</f>
        <v>10167.18423659676</v>
      </c>
      <c r="H18" s="5">
        <f t="shared" si="5"/>
        <v>-782.69706803758345</v>
      </c>
      <c r="I18" s="5">
        <f>'Dates 2011'!O19</f>
        <v>12765.605170058045</v>
      </c>
      <c r="J18" s="5">
        <f t="shared" si="7"/>
        <v>-2598.4209334612842</v>
      </c>
      <c r="K18" s="5">
        <f>'Dates 2011'!P19</f>
        <v>11582.217014361078</v>
      </c>
      <c r="L18" s="5">
        <f>'Dates 2011'!Q19</f>
        <v>11956.789614712779</v>
      </c>
      <c r="M18" s="5">
        <f t="shared" si="6"/>
        <v>10780.436369231524</v>
      </c>
      <c r="N18" s="5">
        <f>'Dates 2011'!M19</f>
        <v>26852.066469635938</v>
      </c>
      <c r="O18" s="5">
        <f t="shared" si="0"/>
        <v>27021.511405038756</v>
      </c>
      <c r="P18" s="5">
        <f t="shared" si="1"/>
        <v>28837.235270462457</v>
      </c>
      <c r="Q18" s="5">
        <f t="shared" si="2"/>
        <v>27653.847114765493</v>
      </c>
      <c r="R18" s="5">
        <f t="shared" si="3"/>
        <v>28028.419715117194</v>
      </c>
      <c r="S18" s="5"/>
      <c r="Y18" s="10"/>
    </row>
    <row r="19" spans="1:25" ht="15.75" thickBot="1">
      <c r="A19" s="7" t="s">
        <v>14</v>
      </c>
      <c r="B19" t="s">
        <v>29</v>
      </c>
      <c r="C19" s="5">
        <f>'Dates 2011'!G20</f>
        <v>6296.6758427928989</v>
      </c>
      <c r="D19" s="5">
        <f>'Dates 2011'!H20</f>
        <v>6328.8646728955828</v>
      </c>
      <c r="E19" s="5">
        <f t="shared" si="4"/>
        <v>-32.188830102683823</v>
      </c>
      <c r="F19" s="164">
        <f>'Dates 2011'!K20</f>
        <v>0.63937384484000004</v>
      </c>
      <c r="G19" s="5">
        <f>'Dates 2011'!R20</f>
        <v>5943.8526143321269</v>
      </c>
      <c r="H19" s="5">
        <f t="shared" si="5"/>
        <v>-385.01205856345587</v>
      </c>
      <c r="I19" s="5">
        <f>'Dates 2011'!O20</f>
        <v>5585.6022822042996</v>
      </c>
      <c r="J19" s="5">
        <f t="shared" si="7"/>
        <v>358.25033212782728</v>
      </c>
      <c r="K19" s="5">
        <f>'Dates 2011'!P20</f>
        <v>6947.6840594491623</v>
      </c>
      <c r="L19" s="5">
        <f>'Dates 2011'!Q20</f>
        <v>6768.2299373508813</v>
      </c>
      <c r="M19" s="5">
        <f t="shared" si="6"/>
        <v>6296.6758427928989</v>
      </c>
      <c r="N19" s="5">
        <f>'Dates 2011'!M20</f>
        <v>17764.935387710582</v>
      </c>
      <c r="O19" s="5">
        <f t="shared" si="0"/>
        <v>17797.124217813267</v>
      </c>
      <c r="P19" s="5">
        <f t="shared" si="1"/>
        <v>17053.861827121986</v>
      </c>
      <c r="Q19" s="5">
        <f t="shared" si="2"/>
        <v>18415.943604366847</v>
      </c>
      <c r="R19" s="5">
        <f t="shared" si="3"/>
        <v>18236.489482268567</v>
      </c>
      <c r="S19" s="5"/>
      <c r="Y19" s="10"/>
    </row>
    <row r="20" spans="1:25" ht="15.75" thickBot="1">
      <c r="A20" s="7" t="s">
        <v>15</v>
      </c>
      <c r="B20" t="s">
        <v>30</v>
      </c>
      <c r="C20" s="5">
        <f>'Dates 2011'!G21</f>
        <v>23297.550851364507</v>
      </c>
      <c r="D20" s="5">
        <f>'Dates 2011'!H21</f>
        <v>24860.516596182988</v>
      </c>
      <c r="E20" s="5">
        <f t="shared" si="4"/>
        <v>-1562.9657448184807</v>
      </c>
      <c r="F20" s="164">
        <f>'Dates 2011'!K21</f>
        <v>2.1799843402780001</v>
      </c>
      <c r="G20" s="5">
        <f>'Dates 2011'!R21</f>
        <v>22278.149508799921</v>
      </c>
      <c r="H20" s="5">
        <f t="shared" si="5"/>
        <v>-2582.367087383067</v>
      </c>
      <c r="I20" s="5">
        <f>'Dates 2011'!O21</f>
        <v>19044.453576723245</v>
      </c>
      <c r="J20" s="5">
        <f t="shared" si="7"/>
        <v>3233.6959320766764</v>
      </c>
      <c r="K20" s="5">
        <f>'Dates 2011'!P21</f>
        <v>24280.362477195849</v>
      </c>
      <c r="L20" s="5">
        <f>'Dates 2011'!Q21</f>
        <v>23353.881682966436</v>
      </c>
      <c r="M20" s="5">
        <f t="shared" si="6"/>
        <v>23297.550851364507</v>
      </c>
      <c r="N20" s="5">
        <f>'Dates 2011'!M21</f>
        <v>62738.70096747674</v>
      </c>
      <c r="O20" s="5">
        <f t="shared" si="0"/>
        <v>64301.66671229522</v>
      </c>
      <c r="P20" s="5">
        <f t="shared" si="1"/>
        <v>58485.603692835488</v>
      </c>
      <c r="Q20" s="5">
        <f t="shared" si="2"/>
        <v>63721.512593308078</v>
      </c>
      <c r="R20" s="5">
        <f t="shared" si="3"/>
        <v>62795.031799078664</v>
      </c>
      <c r="S20" s="5"/>
      <c r="Y20" s="10"/>
    </row>
    <row r="21" spans="1:25" ht="15.75" thickBot="1">
      <c r="A21" s="7" t="s">
        <v>16</v>
      </c>
      <c r="B21" t="s">
        <v>31</v>
      </c>
      <c r="C21" s="5">
        <f>'Dates 2011'!G22</f>
        <v>2919.3053053200501</v>
      </c>
      <c r="D21" s="5">
        <f>'Dates 2011'!H22</f>
        <v>2931.8003071996932</v>
      </c>
      <c r="E21" s="5">
        <f t="shared" si="4"/>
        <v>-12.495001879643041</v>
      </c>
      <c r="F21" s="164">
        <f>'Dates 2011'!K22</f>
        <v>0.32008072873400001</v>
      </c>
      <c r="G21" s="5">
        <f>'Dates 2011'!R22</f>
        <v>2721.3490387699585</v>
      </c>
      <c r="H21" s="5">
        <f t="shared" si="5"/>
        <v>-210.45126842973468</v>
      </c>
      <c r="I21" s="5">
        <f>'Dates 2011'!O22</f>
        <v>2796.2414530010124</v>
      </c>
      <c r="J21" s="5">
        <f t="shared" si="7"/>
        <v>-74.892414231053863</v>
      </c>
      <c r="K21" s="5">
        <f>'Dates 2011'!P22</f>
        <v>3156.4231748081102</v>
      </c>
      <c r="L21" s="5">
        <f>'Dates 2011'!Q22</f>
        <v>3160.5636439529953</v>
      </c>
      <c r="M21" s="5">
        <f t="shared" si="6"/>
        <v>2919.3053053200501</v>
      </c>
      <c r="N21" s="5">
        <f>'Dates 2011'!M22</f>
        <v>7751.7417685207329</v>
      </c>
      <c r="O21" s="5">
        <f t="shared" si="0"/>
        <v>7764.2367704003764</v>
      </c>
      <c r="P21" s="5">
        <f t="shared" si="1"/>
        <v>7628.6779162016946</v>
      </c>
      <c r="Q21" s="5">
        <f t="shared" si="2"/>
        <v>7988.8596380087929</v>
      </c>
      <c r="R21" s="5">
        <f t="shared" si="3"/>
        <v>7993.0001071536781</v>
      </c>
      <c r="S21" s="5"/>
      <c r="Y21" s="10"/>
    </row>
    <row r="22" spans="1:25" ht="15.75" thickBot="1">
      <c r="A22" s="7" t="s">
        <v>17</v>
      </c>
      <c r="B22" t="s">
        <v>32</v>
      </c>
      <c r="C22" s="5">
        <f>'Dates 2011'!G23</f>
        <v>1040.5721221407257</v>
      </c>
      <c r="D22" s="5">
        <f>'Dates 2011'!H23</f>
        <v>1737.0291128574331</v>
      </c>
      <c r="E22" s="5">
        <f t="shared" si="4"/>
        <v>-696.45699071670742</v>
      </c>
      <c r="F22" s="164">
        <f>'Dates 2011'!K23</f>
        <v>0.16684725802299999</v>
      </c>
      <c r="G22" s="5">
        <f>'Dates 2011'!R23</f>
        <v>940.98137682458059</v>
      </c>
      <c r="H22" s="5">
        <f t="shared" si="5"/>
        <v>-796.04773603285253</v>
      </c>
      <c r="I22" s="5">
        <f>'Dates 2011'!O23</f>
        <v>1457.5860941356023</v>
      </c>
      <c r="J22" s="5">
        <f t="shared" si="7"/>
        <v>-516.60471731102166</v>
      </c>
      <c r="K22" s="5">
        <f>'Dates 2011'!P23</f>
        <v>1132.1848937323668</v>
      </c>
      <c r="L22" s="5">
        <f>'Dates 2011'!Q23</f>
        <v>1267.7128969457153</v>
      </c>
      <c r="M22" s="5">
        <f t="shared" si="6"/>
        <v>1040.5721221407257</v>
      </c>
      <c r="N22" s="5">
        <f>'Dates 2011'!M23</f>
        <v>2252.0971800211732</v>
      </c>
      <c r="O22" s="5">
        <f t="shared" si="0"/>
        <v>2948.5541707378807</v>
      </c>
      <c r="P22" s="5">
        <f t="shared" si="1"/>
        <v>2669.1111520160498</v>
      </c>
      <c r="Q22" s="5">
        <f t="shared" si="2"/>
        <v>2343.7099516128146</v>
      </c>
      <c r="R22" s="5">
        <f t="shared" si="3"/>
        <v>2479.2379548261629</v>
      </c>
      <c r="S22" s="5"/>
      <c r="Y22" s="10"/>
    </row>
    <row r="23" spans="1:25" ht="15">
      <c r="A23" s="4" t="s">
        <v>33</v>
      </c>
      <c r="B23" s="4"/>
      <c r="C23" s="37">
        <f>SUM(C5:C22)</f>
        <v>408553.66816193832</v>
      </c>
      <c r="D23" s="37">
        <f>SUM(D5:D22)</f>
        <v>408553.66816193832</v>
      </c>
      <c r="E23" s="6">
        <f>SUM(E5:E22)</f>
        <v>-4.4565240386873484E-11</v>
      </c>
      <c r="F23" s="166">
        <f>SUM(F5:F22)</f>
        <v>46.766403413365992</v>
      </c>
      <c r="G23" s="6">
        <f>SUM(G5:G22)</f>
        <v>388906.21535905107</v>
      </c>
      <c r="H23" s="6"/>
      <c r="I23" s="6">
        <f>SUM(I5:I22)</f>
        <v>408553.66816193837</v>
      </c>
      <c r="J23" s="6"/>
      <c r="K23" s="6">
        <f>SUM(K5:K22)</f>
        <v>408553.66816193826</v>
      </c>
      <c r="L23" s="6">
        <f>SUM(L5:L22)</f>
        <v>408553.66816193826</v>
      </c>
      <c r="M23" s="6">
        <f>SUM(M5:M22)</f>
        <v>408553.66816193832</v>
      </c>
      <c r="N23" s="6">
        <f t="shared" ref="N23:R23" si="8">SUM(N5:N22)</f>
        <v>1055157.9999999995</v>
      </c>
      <c r="O23" s="6">
        <f t="shared" si="8"/>
        <v>1055157.9999999995</v>
      </c>
      <c r="P23" s="6">
        <f t="shared" si="8"/>
        <v>1055157.9999999995</v>
      </c>
      <c r="Q23" s="6">
        <f t="shared" si="8"/>
        <v>1055157.9999999998</v>
      </c>
      <c r="R23" s="6">
        <f t="shared" si="8"/>
        <v>1055157.9999999995</v>
      </c>
      <c r="S23" s="6"/>
    </row>
    <row r="25" spans="1:25" ht="13.5" thickBot="1"/>
    <row r="26" spans="1:25" ht="15.75" thickBot="1">
      <c r="A26" s="40" t="s">
        <v>193</v>
      </c>
      <c r="O26" t="s">
        <v>273</v>
      </c>
    </row>
    <row r="27" spans="1:25" ht="31.5" thickBot="1">
      <c r="A27" s="39" t="s">
        <v>39</v>
      </c>
      <c r="B27" s="13" t="s">
        <v>286</v>
      </c>
      <c r="C27" s="8" t="s">
        <v>247</v>
      </c>
      <c r="D27" s="8" t="s">
        <v>321</v>
      </c>
      <c r="E27" s="8" t="s">
        <v>322</v>
      </c>
      <c r="F27" s="9" t="s">
        <v>239</v>
      </c>
      <c r="G27" s="9" t="s">
        <v>243</v>
      </c>
      <c r="I27" s="9" t="s">
        <v>239</v>
      </c>
      <c r="J27" s="9" t="s">
        <v>243</v>
      </c>
      <c r="K27" s="9" t="s">
        <v>242</v>
      </c>
      <c r="L27" s="206" t="s">
        <v>240</v>
      </c>
      <c r="M27" s="205" t="s">
        <v>241</v>
      </c>
      <c r="O27" s="9" t="s">
        <v>239</v>
      </c>
      <c r="P27" s="9" t="s">
        <v>243</v>
      </c>
      <c r="Q27" s="9" t="s">
        <v>242</v>
      </c>
      <c r="R27" s="206" t="s">
        <v>240</v>
      </c>
      <c r="S27" s="205" t="s">
        <v>241</v>
      </c>
      <c r="Y27" s="47"/>
    </row>
    <row r="28" spans="1:25" ht="15.75" thickBot="1">
      <c r="A28" s="7" t="s">
        <v>0</v>
      </c>
      <c r="B28" t="s">
        <v>19</v>
      </c>
      <c r="C28" s="5">
        <f t="shared" ref="C28:C45" si="9">D5/F5</f>
        <v>8149.6828365938773</v>
      </c>
      <c r="D28" s="5">
        <f>E5</f>
        <v>-7392.2077974880813</v>
      </c>
      <c r="E28" s="5">
        <f>-E5/F5</f>
        <v>881.79510857442199</v>
      </c>
      <c r="F28" s="5">
        <f t="shared" ref="F28:F45" si="10">I28</f>
        <v>16029.632787354512</v>
      </c>
      <c r="G28" s="5">
        <f t="shared" ref="G28:G45" si="11">J28</f>
        <v>16911.427895928933</v>
      </c>
      <c r="I28" s="10">
        <f t="shared" ref="I28:I45" si="12">N5/$F5</f>
        <v>16029.632787354512</v>
      </c>
      <c r="J28" s="10">
        <f t="shared" ref="J28:J45" si="13">O5/$F5</f>
        <v>16911.427895928933</v>
      </c>
      <c r="K28" s="10">
        <f t="shared" ref="K28:K45" si="14">P5/$F5</f>
        <v>17497.795692751359</v>
      </c>
      <c r="L28" s="10">
        <f t="shared" ref="L28:L45" si="15">Q5/$F5</f>
        <v>15777.274317905127</v>
      </c>
      <c r="M28" s="10">
        <f t="shared" ref="M28:M45" si="16">R5/$F5</f>
        <v>16124.786755265481</v>
      </c>
      <c r="N28" s="47" t="s">
        <v>19</v>
      </c>
      <c r="O28" s="11">
        <f t="shared" ref="O28:O45" si="17">_xlfn.RANK.EQ(I28,I$28:I$45)</f>
        <v>16</v>
      </c>
      <c r="P28">
        <f t="shared" ref="P28:P45" si="18">_xlfn.RANK.EQ(J28,J$28:J$45)</f>
        <v>17</v>
      </c>
      <c r="Q28">
        <f t="shared" ref="Q28:Q45" si="19">_xlfn.RANK.EQ(K28,K$28:K$45)</f>
        <v>16</v>
      </c>
      <c r="R28">
        <f t="shared" ref="R28:R45" si="20">_xlfn.RANK.EQ(L28,L$28:L$45)</f>
        <v>16</v>
      </c>
      <c r="S28">
        <f t="shared" ref="S28:S45" si="21">_xlfn.RANK.EQ(M28,M$28:M$45)</f>
        <v>16</v>
      </c>
      <c r="Y28" s="47"/>
    </row>
    <row r="29" spans="1:25" ht="15.75" thickBot="1">
      <c r="A29" s="7" t="s">
        <v>1</v>
      </c>
      <c r="B29" t="s">
        <v>34</v>
      </c>
      <c r="C29" s="5">
        <f t="shared" si="9"/>
        <v>9776.996185439808</v>
      </c>
      <c r="D29" s="5">
        <f t="shared" ref="D29:D45" si="22">E6</f>
        <v>-626.56220358258361</v>
      </c>
      <c r="E29" s="5">
        <f t="shared" ref="E29:E45" si="23">-E6/F6</f>
        <v>467.32926015924255</v>
      </c>
      <c r="F29" s="5">
        <f t="shared" si="10"/>
        <v>24168.826259170582</v>
      </c>
      <c r="G29" s="5">
        <f t="shared" si="11"/>
        <v>24636.155519329826</v>
      </c>
      <c r="I29" s="10">
        <f t="shared" si="12"/>
        <v>24168.826259170582</v>
      </c>
      <c r="J29" s="10">
        <f t="shared" si="13"/>
        <v>24636.155519329826</v>
      </c>
      <c r="K29" s="10">
        <f t="shared" si="14"/>
        <v>23595.20996730632</v>
      </c>
      <c r="L29" s="10">
        <f t="shared" si="15"/>
        <v>25666.666149184053</v>
      </c>
      <c r="M29" s="10">
        <f t="shared" si="16"/>
        <v>25777.910601145748</v>
      </c>
      <c r="N29" s="47" t="s">
        <v>34</v>
      </c>
      <c r="O29" s="11">
        <f t="shared" si="17"/>
        <v>7</v>
      </c>
      <c r="P29">
        <f t="shared" si="18"/>
        <v>5</v>
      </c>
      <c r="Q29">
        <f t="shared" si="19"/>
        <v>7</v>
      </c>
      <c r="R29">
        <f t="shared" si="20"/>
        <v>5</v>
      </c>
      <c r="S29">
        <f t="shared" si="21"/>
        <v>5</v>
      </c>
      <c r="Y29" s="47"/>
    </row>
    <row r="30" spans="1:25" ht="15.75" thickBot="1">
      <c r="A30" s="7" t="s">
        <v>2</v>
      </c>
      <c r="B30" t="s">
        <v>35</v>
      </c>
      <c r="C30" s="5">
        <f t="shared" si="9"/>
        <v>10793.306491271127</v>
      </c>
      <c r="D30" s="5">
        <f t="shared" si="22"/>
        <v>-1664.255868680124</v>
      </c>
      <c r="E30" s="5">
        <f t="shared" si="23"/>
        <v>1554.3826296042146</v>
      </c>
      <c r="F30" s="5">
        <f t="shared" si="10"/>
        <v>18796.963913132968</v>
      </c>
      <c r="G30" s="5">
        <f t="shared" si="11"/>
        <v>20351.346542737181</v>
      </c>
      <c r="I30" s="10">
        <f t="shared" si="12"/>
        <v>18796.963913132968</v>
      </c>
      <c r="J30" s="10">
        <f t="shared" si="13"/>
        <v>20351.346542737181</v>
      </c>
      <c r="K30" s="10">
        <f t="shared" si="14"/>
        <v>18294.090684882362</v>
      </c>
      <c r="L30" s="10">
        <f t="shared" si="15"/>
        <v>18498.429312235352</v>
      </c>
      <c r="M30" s="10">
        <f t="shared" si="16"/>
        <v>18802.65397522999</v>
      </c>
      <c r="N30" s="47" t="s">
        <v>35</v>
      </c>
      <c r="O30" s="11">
        <f t="shared" si="17"/>
        <v>11</v>
      </c>
      <c r="P30">
        <f t="shared" si="18"/>
        <v>10</v>
      </c>
      <c r="Q30">
        <f t="shared" si="19"/>
        <v>15</v>
      </c>
      <c r="R30">
        <f t="shared" si="20"/>
        <v>13</v>
      </c>
      <c r="S30">
        <f t="shared" si="21"/>
        <v>13</v>
      </c>
      <c r="Y30" s="47"/>
    </row>
    <row r="31" spans="1:25" ht="15.75" thickBot="1">
      <c r="A31" s="7" t="s">
        <v>3</v>
      </c>
      <c r="B31" t="s">
        <v>20</v>
      </c>
      <c r="C31" s="5">
        <f t="shared" si="9"/>
        <v>7651.6863170981442</v>
      </c>
      <c r="D31" s="5">
        <f t="shared" si="22"/>
        <v>1482.1551853911642</v>
      </c>
      <c r="E31" s="5">
        <f t="shared" si="23"/>
        <v>-1342.1401658794248</v>
      </c>
      <c r="F31" s="5">
        <f t="shared" si="10"/>
        <v>25054.576055848131</v>
      </c>
      <c r="G31" s="5">
        <f t="shared" si="11"/>
        <v>23712.435889968703</v>
      </c>
      <c r="I31" s="10">
        <f t="shared" si="12"/>
        <v>25054.576055848131</v>
      </c>
      <c r="J31" s="10">
        <f t="shared" si="13"/>
        <v>23712.435889968703</v>
      </c>
      <c r="K31" s="10">
        <f t="shared" si="14"/>
        <v>24796.800206286862</v>
      </c>
      <c r="L31" s="10">
        <f t="shared" si="15"/>
        <v>25537.152142121762</v>
      </c>
      <c r="M31" s="10">
        <f t="shared" si="16"/>
        <v>25385.094764910355</v>
      </c>
      <c r="N31" s="47" t="s">
        <v>20</v>
      </c>
      <c r="O31" s="11">
        <f t="shared" si="17"/>
        <v>5</v>
      </c>
      <c r="P31">
        <f t="shared" si="18"/>
        <v>7</v>
      </c>
      <c r="Q31">
        <f t="shared" si="19"/>
        <v>5</v>
      </c>
      <c r="R31">
        <f t="shared" si="20"/>
        <v>6</v>
      </c>
      <c r="S31">
        <f t="shared" si="21"/>
        <v>6</v>
      </c>
      <c r="Y31" s="47"/>
    </row>
    <row r="32" spans="1:25" ht="15.75" thickBot="1">
      <c r="A32" s="7" t="s">
        <v>4</v>
      </c>
      <c r="B32" t="s">
        <v>21</v>
      </c>
      <c r="C32" s="5">
        <f t="shared" si="9"/>
        <v>8194.3856496695462</v>
      </c>
      <c r="D32" s="5">
        <f t="shared" si="22"/>
        <v>-4062.8408235419574</v>
      </c>
      <c r="E32" s="5">
        <f t="shared" si="23"/>
        <v>1941.3175847475341</v>
      </c>
      <c r="F32" s="5">
        <f t="shared" si="10"/>
        <v>17463.163076008859</v>
      </c>
      <c r="G32" s="5">
        <f t="shared" si="11"/>
        <v>19404.480660756391</v>
      </c>
      <c r="I32" s="10">
        <f t="shared" si="12"/>
        <v>17463.163076008859</v>
      </c>
      <c r="J32" s="10">
        <f t="shared" si="13"/>
        <v>19404.480660756391</v>
      </c>
      <c r="K32" s="10">
        <f t="shared" si="14"/>
        <v>19946.145644503147</v>
      </c>
      <c r="L32" s="10">
        <f t="shared" si="15"/>
        <v>17907.599226720242</v>
      </c>
      <c r="M32" s="10">
        <f t="shared" si="16"/>
        <v>18217.619047509073</v>
      </c>
      <c r="N32" s="47" t="s">
        <v>21</v>
      </c>
      <c r="O32" s="11">
        <f t="shared" si="17"/>
        <v>14</v>
      </c>
      <c r="P32">
        <f t="shared" si="18"/>
        <v>13</v>
      </c>
      <c r="Q32">
        <f t="shared" si="19"/>
        <v>11</v>
      </c>
      <c r="R32">
        <f t="shared" si="20"/>
        <v>14</v>
      </c>
      <c r="S32">
        <f t="shared" si="21"/>
        <v>15</v>
      </c>
      <c r="Y32" s="47"/>
    </row>
    <row r="33" spans="1:25" ht="15.75" thickBot="1">
      <c r="A33" s="7" t="s">
        <v>5</v>
      </c>
      <c r="B33" t="s">
        <v>22</v>
      </c>
      <c r="C33" s="5">
        <f t="shared" si="9"/>
        <v>9420.4515874915269</v>
      </c>
      <c r="D33" s="5">
        <f t="shared" si="22"/>
        <v>-201.5648813174048</v>
      </c>
      <c r="E33" s="5">
        <f t="shared" si="23"/>
        <v>341.0096982213808</v>
      </c>
      <c r="F33" s="5">
        <f t="shared" si="10"/>
        <v>20597.739156767158</v>
      </c>
      <c r="G33" s="5">
        <f t="shared" si="11"/>
        <v>20938.748854988535</v>
      </c>
      <c r="I33" s="10">
        <f t="shared" si="12"/>
        <v>20597.739156767158</v>
      </c>
      <c r="J33" s="10">
        <f t="shared" si="13"/>
        <v>20938.748854988535</v>
      </c>
      <c r="K33" s="10">
        <f t="shared" si="14"/>
        <v>20254.347900913312</v>
      </c>
      <c r="L33" s="10">
        <f t="shared" si="15"/>
        <v>20761.77841854325</v>
      </c>
      <c r="M33" s="10">
        <f t="shared" si="16"/>
        <v>21065.481536219522</v>
      </c>
      <c r="N33" s="47" t="s">
        <v>22</v>
      </c>
      <c r="O33" s="11">
        <f t="shared" si="17"/>
        <v>8</v>
      </c>
      <c r="P33">
        <f t="shared" si="18"/>
        <v>9</v>
      </c>
      <c r="Q33">
        <f t="shared" si="19"/>
        <v>9</v>
      </c>
      <c r="R33">
        <f t="shared" si="20"/>
        <v>8</v>
      </c>
      <c r="S33">
        <f t="shared" si="21"/>
        <v>8</v>
      </c>
      <c r="Y33" s="47"/>
    </row>
    <row r="34" spans="1:25" ht="15.75" thickBot="1">
      <c r="A34" s="7" t="s">
        <v>6</v>
      </c>
      <c r="B34" t="s">
        <v>36</v>
      </c>
      <c r="C34" s="5">
        <f t="shared" si="9"/>
        <v>10065.554571250159</v>
      </c>
      <c r="D34" s="5">
        <f t="shared" si="22"/>
        <v>-3929.3845275362764</v>
      </c>
      <c r="E34" s="5">
        <f t="shared" si="23"/>
        <v>1554.9766273278124</v>
      </c>
      <c r="F34" s="5">
        <f t="shared" si="10"/>
        <v>19890.781951564495</v>
      </c>
      <c r="G34" s="5">
        <f t="shared" si="11"/>
        <v>21445.75857889231</v>
      </c>
      <c r="I34" s="10">
        <f t="shared" si="12"/>
        <v>19890.781951564495</v>
      </c>
      <c r="J34" s="10">
        <f t="shared" si="13"/>
        <v>21445.75857889231</v>
      </c>
      <c r="K34" s="10">
        <f t="shared" si="14"/>
        <v>20116.254641058451</v>
      </c>
      <c r="L34" s="10">
        <f t="shared" si="15"/>
        <v>20475.445419534983</v>
      </c>
      <c r="M34" s="10">
        <f t="shared" si="16"/>
        <v>20846.423245462745</v>
      </c>
      <c r="N34" s="47" t="s">
        <v>36</v>
      </c>
      <c r="O34" s="11">
        <f t="shared" si="17"/>
        <v>10</v>
      </c>
      <c r="P34">
        <f t="shared" si="18"/>
        <v>8</v>
      </c>
      <c r="Q34">
        <f t="shared" si="19"/>
        <v>10</v>
      </c>
      <c r="R34">
        <f t="shared" si="20"/>
        <v>9</v>
      </c>
      <c r="S34">
        <f t="shared" si="21"/>
        <v>9</v>
      </c>
      <c r="Y34" s="47"/>
    </row>
    <row r="35" spans="1:25" ht="15.75" thickBot="1">
      <c r="A35" s="7" t="s">
        <v>7</v>
      </c>
      <c r="B35" t="s">
        <v>23</v>
      </c>
      <c r="C35" s="5">
        <f t="shared" si="9"/>
        <v>8538.1796600779435</v>
      </c>
      <c r="D35" s="5">
        <f t="shared" si="22"/>
        <v>-2041.2238954695713</v>
      </c>
      <c r="E35" s="5">
        <f t="shared" si="23"/>
        <v>972.28667625732874</v>
      </c>
      <c r="F35" s="5">
        <f t="shared" si="10"/>
        <v>17219.964050935203</v>
      </c>
      <c r="G35" s="5">
        <f t="shared" si="11"/>
        <v>18192.250727192531</v>
      </c>
      <c r="I35" s="10">
        <f t="shared" si="12"/>
        <v>17219.964050935203</v>
      </c>
      <c r="J35" s="10">
        <f t="shared" si="13"/>
        <v>18192.250727192531</v>
      </c>
      <c r="K35" s="10">
        <f t="shared" si="14"/>
        <v>18390.12170053089</v>
      </c>
      <c r="L35" s="10">
        <f t="shared" si="15"/>
        <v>17816.396023937272</v>
      </c>
      <c r="M35" s="10">
        <f t="shared" si="16"/>
        <v>18597.069336987377</v>
      </c>
      <c r="N35" s="47" t="s">
        <v>23</v>
      </c>
      <c r="O35" s="11">
        <f t="shared" si="17"/>
        <v>15</v>
      </c>
      <c r="P35">
        <f t="shared" si="18"/>
        <v>15</v>
      </c>
      <c r="Q35">
        <f t="shared" si="19"/>
        <v>14</v>
      </c>
      <c r="R35">
        <f t="shared" si="20"/>
        <v>15</v>
      </c>
      <c r="S35">
        <f t="shared" si="21"/>
        <v>14</v>
      </c>
      <c r="Y35" s="47"/>
    </row>
    <row r="36" spans="1:25" ht="15.75" thickBot="1">
      <c r="A36" s="7" t="s">
        <v>8</v>
      </c>
      <c r="B36" t="s">
        <v>24</v>
      </c>
      <c r="C36" s="5">
        <f t="shared" si="9"/>
        <v>8839.9854525872797</v>
      </c>
      <c r="D36" s="5">
        <f t="shared" si="22"/>
        <v>8470.1844084023323</v>
      </c>
      <c r="E36" s="5">
        <f t="shared" si="23"/>
        <v>-1129.9049857144707</v>
      </c>
      <c r="F36" s="5">
        <f t="shared" si="10"/>
        <v>27597.176257573872</v>
      </c>
      <c r="G36" s="5">
        <f t="shared" si="11"/>
        <v>26467.271271859401</v>
      </c>
      <c r="I36" s="10">
        <f t="shared" si="12"/>
        <v>27597.176257573872</v>
      </c>
      <c r="J36" s="10">
        <f t="shared" si="13"/>
        <v>26467.271271859401</v>
      </c>
      <c r="K36" s="10">
        <f t="shared" si="14"/>
        <v>26363.336452688422</v>
      </c>
      <c r="L36" s="10">
        <f t="shared" si="15"/>
        <v>27484.327329390238</v>
      </c>
      <c r="M36" s="10">
        <f t="shared" si="16"/>
        <v>27210.864149171768</v>
      </c>
      <c r="N36" s="47" t="s">
        <v>24</v>
      </c>
      <c r="O36" s="11">
        <f t="shared" si="17"/>
        <v>4</v>
      </c>
      <c r="P36">
        <f t="shared" si="18"/>
        <v>4</v>
      </c>
      <c r="Q36">
        <f t="shared" si="19"/>
        <v>4</v>
      </c>
      <c r="R36">
        <f t="shared" si="20"/>
        <v>4</v>
      </c>
      <c r="S36">
        <f t="shared" si="21"/>
        <v>4</v>
      </c>
      <c r="Y36" s="47"/>
    </row>
    <row r="37" spans="1:25" ht="15.75" thickBot="1">
      <c r="A37" s="7" t="s">
        <v>9</v>
      </c>
      <c r="B37" t="s">
        <v>25</v>
      </c>
      <c r="C37" s="5">
        <f t="shared" si="9"/>
        <v>7537.2887156456609</v>
      </c>
      <c r="D37" s="5">
        <f t="shared" si="22"/>
        <v>1942.903981657757</v>
      </c>
      <c r="E37" s="5">
        <f t="shared" si="23"/>
        <v>-388.63219663404936</v>
      </c>
      <c r="F37" s="5">
        <f t="shared" si="10"/>
        <v>20029.986467031384</v>
      </c>
      <c r="G37" s="5">
        <f t="shared" si="11"/>
        <v>19641.354270397333</v>
      </c>
      <c r="I37" s="10">
        <f t="shared" si="12"/>
        <v>20029.986467031384</v>
      </c>
      <c r="J37" s="10">
        <f t="shared" si="13"/>
        <v>19641.354270397333</v>
      </c>
      <c r="K37" s="10">
        <f t="shared" si="14"/>
        <v>20840.116188167976</v>
      </c>
      <c r="L37" s="10">
        <f t="shared" si="15"/>
        <v>20192.478065987372</v>
      </c>
      <c r="M37" s="10">
        <f t="shared" si="16"/>
        <v>20380.817870886174</v>
      </c>
      <c r="N37" s="47" t="s">
        <v>25</v>
      </c>
      <c r="O37" s="11">
        <f t="shared" si="17"/>
        <v>9</v>
      </c>
      <c r="P37">
        <f t="shared" si="18"/>
        <v>12</v>
      </c>
      <c r="Q37">
        <f t="shared" si="19"/>
        <v>8</v>
      </c>
      <c r="R37">
        <f t="shared" si="20"/>
        <v>10</v>
      </c>
      <c r="S37">
        <f t="shared" si="21"/>
        <v>10</v>
      </c>
      <c r="Y37" s="47"/>
    </row>
    <row r="38" spans="1:25" ht="15.75" thickBot="1">
      <c r="A38" s="7" t="s">
        <v>10</v>
      </c>
      <c r="B38" t="s">
        <v>18</v>
      </c>
      <c r="C38" s="5">
        <f t="shared" si="9"/>
        <v>9823.5702956978348</v>
      </c>
      <c r="D38" s="5">
        <f t="shared" si="22"/>
        <v>-2986.4546762773898</v>
      </c>
      <c r="E38" s="5">
        <f t="shared" si="23"/>
        <v>2709.9884435146569</v>
      </c>
      <c r="F38" s="5">
        <f t="shared" si="10"/>
        <v>12749.62686771992</v>
      </c>
      <c r="G38" s="5">
        <f t="shared" si="11"/>
        <v>15459.615311234576</v>
      </c>
      <c r="I38" s="10">
        <f t="shared" si="12"/>
        <v>12749.62686771992</v>
      </c>
      <c r="J38" s="10">
        <f t="shared" si="13"/>
        <v>15459.615311234576</v>
      </c>
      <c r="K38" s="10">
        <f t="shared" si="14"/>
        <v>14372.095648953044</v>
      </c>
      <c r="L38" s="10">
        <f t="shared" si="15"/>
        <v>12888.224859217831</v>
      </c>
      <c r="M38" s="10">
        <f t="shared" si="16"/>
        <v>13570.984292377079</v>
      </c>
      <c r="N38" s="47" t="s">
        <v>18</v>
      </c>
      <c r="O38" s="11">
        <f t="shared" si="17"/>
        <v>18</v>
      </c>
      <c r="P38">
        <f t="shared" si="18"/>
        <v>18</v>
      </c>
      <c r="Q38">
        <f t="shared" si="19"/>
        <v>18</v>
      </c>
      <c r="R38">
        <f t="shared" si="20"/>
        <v>18</v>
      </c>
      <c r="S38">
        <f t="shared" si="21"/>
        <v>18</v>
      </c>
      <c r="Y38" s="47"/>
    </row>
    <row r="39" spans="1:25" ht="15.75" thickBot="1">
      <c r="A39" s="7" t="s">
        <v>11</v>
      </c>
      <c r="B39" t="s">
        <v>26</v>
      </c>
      <c r="C39" s="5">
        <f t="shared" si="9"/>
        <v>9304.7546555723675</v>
      </c>
      <c r="D39" s="5">
        <f t="shared" si="22"/>
        <v>-3235.867439707341</v>
      </c>
      <c r="E39" s="5">
        <f t="shared" si="23"/>
        <v>1169.979714634931</v>
      </c>
      <c r="F39" s="5">
        <f t="shared" si="10"/>
        <v>18631.844001318605</v>
      </c>
      <c r="G39" s="5">
        <f t="shared" si="11"/>
        <v>19801.823715953538</v>
      </c>
      <c r="I39" s="10">
        <f t="shared" si="12"/>
        <v>18631.844001318605</v>
      </c>
      <c r="J39" s="10">
        <f t="shared" si="13"/>
        <v>19801.823715953538</v>
      </c>
      <c r="K39" s="10">
        <f t="shared" si="14"/>
        <v>19233.119693797475</v>
      </c>
      <c r="L39" s="10">
        <f t="shared" si="15"/>
        <v>18705.756791104523</v>
      </c>
      <c r="M39" s="10">
        <f t="shared" si="16"/>
        <v>18951.891192202391</v>
      </c>
      <c r="N39" s="47" t="s">
        <v>26</v>
      </c>
      <c r="O39" s="11">
        <f t="shared" si="17"/>
        <v>12</v>
      </c>
      <c r="P39">
        <f t="shared" si="18"/>
        <v>11</v>
      </c>
      <c r="Q39">
        <f t="shared" si="19"/>
        <v>13</v>
      </c>
      <c r="R39">
        <f t="shared" si="20"/>
        <v>12</v>
      </c>
      <c r="S39">
        <f t="shared" si="21"/>
        <v>12</v>
      </c>
      <c r="Y39" s="47"/>
    </row>
    <row r="40" spans="1:25" ht="15.75" thickBot="1">
      <c r="A40" s="7" t="s">
        <v>12</v>
      </c>
      <c r="B40" t="s">
        <v>27</v>
      </c>
      <c r="C40" s="5">
        <f t="shared" si="9"/>
        <v>8360.0249369895992</v>
      </c>
      <c r="D40" s="5">
        <f t="shared" si="22"/>
        <v>16718.670041069767</v>
      </c>
      <c r="E40" s="5">
        <f t="shared" si="23"/>
        <v>-2601.630114266884</v>
      </c>
      <c r="F40" s="5">
        <f t="shared" si="10"/>
        <v>33532.572364759493</v>
      </c>
      <c r="G40" s="5">
        <f t="shared" si="11"/>
        <v>30930.942250492608</v>
      </c>
      <c r="I40" s="10">
        <f t="shared" si="12"/>
        <v>33532.572364759493</v>
      </c>
      <c r="J40" s="10">
        <f t="shared" si="13"/>
        <v>30930.942250492608</v>
      </c>
      <c r="K40" s="10">
        <f t="shared" si="14"/>
        <v>31306.967946919311</v>
      </c>
      <c r="L40" s="10">
        <f t="shared" si="15"/>
        <v>32450.992156288907</v>
      </c>
      <c r="M40" s="10">
        <f t="shared" si="16"/>
        <v>31461.61069564537</v>
      </c>
      <c r="N40" s="47" t="s">
        <v>27</v>
      </c>
      <c r="O40" s="11">
        <f t="shared" si="17"/>
        <v>1</v>
      </c>
      <c r="P40">
        <f t="shared" si="18"/>
        <v>1</v>
      </c>
      <c r="Q40">
        <f t="shared" si="19"/>
        <v>1</v>
      </c>
      <c r="R40">
        <f t="shared" si="20"/>
        <v>1</v>
      </c>
      <c r="S40">
        <f t="shared" si="21"/>
        <v>1</v>
      </c>
      <c r="Y40" s="47"/>
    </row>
    <row r="41" spans="1:25" ht="15.75" thickBot="1">
      <c r="A41" s="7" t="s">
        <v>13</v>
      </c>
      <c r="B41" t="s">
        <v>28</v>
      </c>
      <c r="C41" s="5">
        <f t="shared" si="9"/>
        <v>7493.4729872073303</v>
      </c>
      <c r="D41" s="5">
        <f t="shared" si="22"/>
        <v>-169.44493540282019</v>
      </c>
      <c r="E41" s="5">
        <f t="shared" si="23"/>
        <v>115.95843013592604</v>
      </c>
      <c r="F41" s="5">
        <f t="shared" si="10"/>
        <v>18376.019715917086</v>
      </c>
      <c r="G41" s="5">
        <f t="shared" si="11"/>
        <v>18491.97814605301</v>
      </c>
      <c r="I41" s="10">
        <f t="shared" si="12"/>
        <v>18376.019715917086</v>
      </c>
      <c r="J41" s="10">
        <f t="shared" si="13"/>
        <v>18491.97814605301</v>
      </c>
      <c r="K41" s="10">
        <f t="shared" si="14"/>
        <v>19734.555792261985</v>
      </c>
      <c r="L41" s="10">
        <f t="shared" si="15"/>
        <v>18924.71256826802</v>
      </c>
      <c r="M41" s="10">
        <f t="shared" si="16"/>
        <v>19181.048649399378</v>
      </c>
      <c r="N41" s="47" t="s">
        <v>28</v>
      </c>
      <c r="O41" s="11">
        <f t="shared" si="17"/>
        <v>13</v>
      </c>
      <c r="P41">
        <f t="shared" si="18"/>
        <v>14</v>
      </c>
      <c r="Q41">
        <f t="shared" si="19"/>
        <v>12</v>
      </c>
      <c r="R41">
        <f t="shared" si="20"/>
        <v>11</v>
      </c>
      <c r="S41">
        <f t="shared" si="21"/>
        <v>11</v>
      </c>
      <c r="Y41" s="47"/>
    </row>
    <row r="42" spans="1:25" ht="15.75" thickBot="1">
      <c r="A42" s="7" t="s">
        <v>14</v>
      </c>
      <c r="B42" t="s">
        <v>29</v>
      </c>
      <c r="C42" s="5">
        <f t="shared" si="9"/>
        <v>9898.5354561686017</v>
      </c>
      <c r="D42" s="5">
        <f t="shared" si="22"/>
        <v>-32.188830102683823</v>
      </c>
      <c r="E42" s="5">
        <f t="shared" si="23"/>
        <v>50.344302261439722</v>
      </c>
      <c r="F42" s="5">
        <f t="shared" si="10"/>
        <v>27784.895380192109</v>
      </c>
      <c r="G42" s="5">
        <f t="shared" si="11"/>
        <v>27835.23968245355</v>
      </c>
      <c r="I42" s="10">
        <f t="shared" si="12"/>
        <v>27784.895380192109</v>
      </c>
      <c r="J42" s="10">
        <f t="shared" si="13"/>
        <v>27835.23968245355</v>
      </c>
      <c r="K42" s="10">
        <f t="shared" si="14"/>
        <v>26672.754859701254</v>
      </c>
      <c r="L42" s="10">
        <f t="shared" si="15"/>
        <v>28803.091889026738</v>
      </c>
      <c r="M42" s="10">
        <f t="shared" si="16"/>
        <v>28522.420223229736</v>
      </c>
      <c r="N42" s="47" t="s">
        <v>29</v>
      </c>
      <c r="O42" s="11">
        <f t="shared" si="17"/>
        <v>3</v>
      </c>
      <c r="P42">
        <f t="shared" si="18"/>
        <v>3</v>
      </c>
      <c r="Q42">
        <f t="shared" si="19"/>
        <v>3</v>
      </c>
      <c r="R42">
        <f t="shared" si="20"/>
        <v>3</v>
      </c>
      <c r="S42">
        <f t="shared" si="21"/>
        <v>3</v>
      </c>
      <c r="Y42" s="47"/>
    </row>
    <row r="43" spans="1:25" ht="15.75" thickBot="1">
      <c r="A43" s="7" t="s">
        <v>15</v>
      </c>
      <c r="B43" t="s">
        <v>30</v>
      </c>
      <c r="C43" s="5">
        <f t="shared" si="9"/>
        <v>11403.988614437789</v>
      </c>
      <c r="D43" s="5">
        <f t="shared" si="22"/>
        <v>-1562.9657448184807</v>
      </c>
      <c r="E43" s="5">
        <f t="shared" si="23"/>
        <v>716.96191387281488</v>
      </c>
      <c r="F43" s="5">
        <f t="shared" si="10"/>
        <v>28779.427360233265</v>
      </c>
      <c r="G43" s="5">
        <f t="shared" si="11"/>
        <v>29496.389274106081</v>
      </c>
      <c r="I43" s="10">
        <f t="shared" si="12"/>
        <v>28779.427360233265</v>
      </c>
      <c r="J43" s="10">
        <f t="shared" si="13"/>
        <v>29496.389274106081</v>
      </c>
      <c r="K43" s="10">
        <f t="shared" si="14"/>
        <v>26828.451293084599</v>
      </c>
      <c r="L43" s="10">
        <f t="shared" si="15"/>
        <v>29230.261619761022</v>
      </c>
      <c r="M43" s="10">
        <f t="shared" si="16"/>
        <v>28805.26737686143</v>
      </c>
      <c r="N43" s="47" t="s">
        <v>30</v>
      </c>
      <c r="O43" s="11">
        <f t="shared" si="17"/>
        <v>2</v>
      </c>
      <c r="P43">
        <f t="shared" si="18"/>
        <v>2</v>
      </c>
      <c r="Q43">
        <f t="shared" si="19"/>
        <v>2</v>
      </c>
      <c r="R43">
        <f t="shared" si="20"/>
        <v>2</v>
      </c>
      <c r="S43">
        <f t="shared" si="21"/>
        <v>2</v>
      </c>
      <c r="Y43" s="47"/>
    </row>
    <row r="44" spans="1:25" ht="15.75" thickBot="1">
      <c r="A44" s="7" t="s">
        <v>16</v>
      </c>
      <c r="B44" t="s">
        <v>31</v>
      </c>
      <c r="C44" s="5">
        <f t="shared" si="9"/>
        <v>9159.5652096760168</v>
      </c>
      <c r="D44" s="5">
        <f t="shared" si="22"/>
        <v>-12.495001879643041</v>
      </c>
      <c r="E44" s="5">
        <f t="shared" si="23"/>
        <v>39.037032716914652</v>
      </c>
      <c r="F44" s="5">
        <f t="shared" si="10"/>
        <v>24218.083354098904</v>
      </c>
      <c r="G44" s="5">
        <f t="shared" si="11"/>
        <v>24257.120386815823</v>
      </c>
      <c r="I44" s="10">
        <f t="shared" si="12"/>
        <v>24218.083354098904</v>
      </c>
      <c r="J44" s="10">
        <f t="shared" si="13"/>
        <v>24257.120386815823</v>
      </c>
      <c r="K44" s="10">
        <f t="shared" si="14"/>
        <v>23833.605810556102</v>
      </c>
      <c r="L44" s="10">
        <f t="shared" si="15"/>
        <v>24958.889807601812</v>
      </c>
      <c r="M44" s="10">
        <f t="shared" si="16"/>
        <v>24971.825510295508</v>
      </c>
      <c r="N44" s="47" t="s">
        <v>31</v>
      </c>
      <c r="O44" s="11">
        <f t="shared" si="17"/>
        <v>6</v>
      </c>
      <c r="P44">
        <f t="shared" si="18"/>
        <v>6</v>
      </c>
      <c r="Q44">
        <f t="shared" si="19"/>
        <v>6</v>
      </c>
      <c r="R44">
        <f t="shared" si="20"/>
        <v>7</v>
      </c>
      <c r="S44">
        <f t="shared" si="21"/>
        <v>7</v>
      </c>
      <c r="Y44" s="47"/>
    </row>
    <row r="45" spans="1:25" ht="15.75" thickBot="1">
      <c r="A45" s="7" t="s">
        <v>17</v>
      </c>
      <c r="B45" t="s">
        <v>32</v>
      </c>
      <c r="C45" s="5">
        <f t="shared" si="9"/>
        <v>10410.893972365928</v>
      </c>
      <c r="D45" s="5">
        <f t="shared" si="22"/>
        <v>-696.45699071670742</v>
      </c>
      <c r="E45" s="5">
        <f t="shared" si="23"/>
        <v>4174.2189771000039</v>
      </c>
      <c r="F45" s="5">
        <f t="shared" si="10"/>
        <v>13497.957393526482</v>
      </c>
      <c r="G45" s="5">
        <f t="shared" si="11"/>
        <v>17672.176370626486</v>
      </c>
      <c r="I45" s="10">
        <f t="shared" si="12"/>
        <v>13497.957393526482</v>
      </c>
      <c r="J45" s="10">
        <f t="shared" si="13"/>
        <v>17672.176370626486</v>
      </c>
      <c r="K45" s="10">
        <f t="shared" si="14"/>
        <v>15997.333031676861</v>
      </c>
      <c r="L45" s="10">
        <f t="shared" si="15"/>
        <v>14047.039066651805</v>
      </c>
      <c r="M45" s="10">
        <f t="shared" si="16"/>
        <v>14859.326932926871</v>
      </c>
      <c r="N45" s="47" t="s">
        <v>32</v>
      </c>
      <c r="O45" s="11">
        <f t="shared" si="17"/>
        <v>17</v>
      </c>
      <c r="P45">
        <f t="shared" si="18"/>
        <v>16</v>
      </c>
      <c r="Q45">
        <f t="shared" si="19"/>
        <v>17</v>
      </c>
      <c r="R45">
        <f t="shared" si="20"/>
        <v>17</v>
      </c>
      <c r="S45">
        <f t="shared" si="21"/>
        <v>17</v>
      </c>
      <c r="Y45" s="47"/>
    </row>
    <row r="46" spans="1:25">
      <c r="C46" s="5">
        <f>MAX(C28:C45)-MIN(C28:C45)</f>
        <v>3910.5156272304584</v>
      </c>
      <c r="D46" s="5">
        <f>SUMIF(D28:D45,"&gt;0")</f>
        <v>28613.913616521022</v>
      </c>
      <c r="E46" s="5"/>
      <c r="F46" s="5">
        <f>MAX(F28:F45)-MIN(F28:F45)</f>
        <v>20782.945497039575</v>
      </c>
      <c r="G46" s="5">
        <f>MAX(G28:G45)-MIN(G28:G45)</f>
        <v>15471.326939258031</v>
      </c>
      <c r="I46" s="143">
        <f>N23/$F23</f>
        <v>22562.308045660659</v>
      </c>
      <c r="N46" s="47"/>
      <c r="O46" s="11"/>
      <c r="P46" s="11"/>
      <c r="Y46" s="47"/>
    </row>
    <row r="75" spans="1:14" ht="13.5" thickBot="1"/>
    <row r="76" spans="1:14" ht="30.75" thickBot="1">
      <c r="A76" s="41" t="s">
        <v>274</v>
      </c>
      <c r="I76" t="s">
        <v>64</v>
      </c>
      <c r="J76" t="s">
        <v>65</v>
      </c>
    </row>
    <row r="77" spans="1:14" ht="31.5" thickBot="1">
      <c r="A77" s="39" t="s">
        <v>39</v>
      </c>
      <c r="B77" s="208" t="s">
        <v>246</v>
      </c>
      <c r="C77" s="139" t="s">
        <v>323</v>
      </c>
      <c r="D77" s="9" t="s">
        <v>328</v>
      </c>
      <c r="E77" s="9" t="s">
        <v>239</v>
      </c>
      <c r="F77" s="205" t="s">
        <v>241</v>
      </c>
      <c r="G77" s="47"/>
      <c r="H77" s="9" t="s">
        <v>239</v>
      </c>
      <c r="I77" s="9" t="s">
        <v>39</v>
      </c>
      <c r="J77" s="8" t="s">
        <v>39</v>
      </c>
      <c r="K77" s="205" t="s">
        <v>241</v>
      </c>
    </row>
    <row r="78" spans="1:14" ht="15.75" thickBot="1">
      <c r="A78" s="7" t="s">
        <v>0</v>
      </c>
      <c r="B78" s="5">
        <f t="shared" ref="B78:B95" si="24">L5/F5</f>
        <v>7363.0416959304248</v>
      </c>
      <c r="C78" s="5">
        <f>C5-L5</f>
        <v>-797.68859762736247</v>
      </c>
      <c r="D78" s="5">
        <f>-(C78)/F5</f>
        <v>95.153967910969371</v>
      </c>
      <c r="E78" s="5">
        <f>F28</f>
        <v>16029.632787354512</v>
      </c>
      <c r="F78" s="5">
        <f t="shared" ref="F78:F95" si="25">M28</f>
        <v>16124.786755265481</v>
      </c>
      <c r="H78" s="167">
        <v>33313.902861385104</v>
      </c>
      <c r="I78" s="47" t="s">
        <v>27</v>
      </c>
      <c r="J78" s="47" t="s">
        <v>27</v>
      </c>
      <c r="K78" s="167">
        <v>31468.837743593118</v>
      </c>
      <c r="N78" s="149"/>
    </row>
    <row r="79" spans="1:14" ht="15.75" thickBot="1">
      <c r="A79" s="7" t="s">
        <v>1</v>
      </c>
      <c r="B79" s="5">
        <f t="shared" si="24"/>
        <v>10918.751267255728</v>
      </c>
      <c r="C79" s="5">
        <f t="shared" ref="C79:C95" si="26">C6-L6</f>
        <v>-2157.3471147829441</v>
      </c>
      <c r="D79" s="5">
        <f t="shared" ref="D79:D95" si="27">-(C79)/F6</f>
        <v>1609.0843419751632</v>
      </c>
      <c r="E79" s="5">
        <f t="shared" ref="E79:E95" si="28">F29</f>
        <v>24168.826259170582</v>
      </c>
      <c r="F79" s="5">
        <f t="shared" si="25"/>
        <v>25777.910601145748</v>
      </c>
      <c r="H79" s="167">
        <v>27680.33967129248</v>
      </c>
      <c r="I79" s="47" t="s">
        <v>29</v>
      </c>
      <c r="J79" s="47" t="s">
        <v>29</v>
      </c>
      <c r="K79" s="167">
        <v>28051.46355207375</v>
      </c>
    </row>
    <row r="80" spans="1:14" ht="15.75" thickBot="1">
      <c r="A80" s="7" t="s">
        <v>2</v>
      </c>
      <c r="B80" s="5">
        <f t="shared" si="24"/>
        <v>9244.6139237639309</v>
      </c>
      <c r="C80" s="5">
        <f t="shared" si="26"/>
        <v>-6.0922703700889542</v>
      </c>
      <c r="D80" s="5">
        <f t="shared" si="27"/>
        <v>5.6900620970193039</v>
      </c>
      <c r="E80" s="5">
        <f t="shared" si="28"/>
        <v>18796.963913132968</v>
      </c>
      <c r="F80" s="5">
        <f t="shared" si="25"/>
        <v>18802.65397522999</v>
      </c>
      <c r="H80" s="167">
        <v>27669.697982839669</v>
      </c>
      <c r="I80" s="47" t="s">
        <v>30</v>
      </c>
      <c r="J80" s="47" t="s">
        <v>30</v>
      </c>
      <c r="K80" s="167">
        <v>27841.514666233779</v>
      </c>
    </row>
    <row r="81" spans="1:14" ht="15.75" thickBot="1">
      <c r="A81" s="7" t="s">
        <v>3</v>
      </c>
      <c r="B81" s="5">
        <f t="shared" si="24"/>
        <v>9324.3451920398002</v>
      </c>
      <c r="C81" s="5">
        <f t="shared" si="26"/>
        <v>-364.99914908990831</v>
      </c>
      <c r="D81" s="5">
        <f t="shared" si="27"/>
        <v>330.51870906223047</v>
      </c>
      <c r="E81" s="5">
        <f t="shared" si="28"/>
        <v>25054.576055848131</v>
      </c>
      <c r="F81" s="5">
        <f t="shared" si="25"/>
        <v>25385.094764910355</v>
      </c>
      <c r="H81" s="167">
        <v>27519.507157333446</v>
      </c>
      <c r="I81" s="47" t="s">
        <v>24</v>
      </c>
      <c r="J81" s="47" t="s">
        <v>24</v>
      </c>
      <c r="K81" s="167">
        <v>27226.575099024016</v>
      </c>
    </row>
    <row r="82" spans="1:14" ht="15.75" thickBot="1">
      <c r="A82" s="7" t="s">
        <v>4</v>
      </c>
      <c r="B82" s="5">
        <f t="shared" si="24"/>
        <v>7007.5240364222254</v>
      </c>
      <c r="C82" s="5">
        <f t="shared" si="26"/>
        <v>-1578.9454258586484</v>
      </c>
      <c r="D82" s="5">
        <f t="shared" si="27"/>
        <v>754.45597150021422</v>
      </c>
      <c r="E82" s="5">
        <f t="shared" si="28"/>
        <v>17463.163076008859</v>
      </c>
      <c r="F82" s="5">
        <f t="shared" si="25"/>
        <v>18217.619047509073</v>
      </c>
      <c r="H82" s="167">
        <v>25181.944733625958</v>
      </c>
      <c r="I82" s="47" t="s">
        <v>20</v>
      </c>
      <c r="J82" s="47" t="s">
        <v>34</v>
      </c>
      <c r="K82" s="167">
        <v>25553.608319897827</v>
      </c>
    </row>
    <row r="83" spans="1:14" ht="15.75" thickBot="1">
      <c r="A83" s="7" t="s">
        <v>5</v>
      </c>
      <c r="B83" s="5">
        <f t="shared" si="24"/>
        <v>9547.1842687225089</v>
      </c>
      <c r="C83" s="5">
        <f t="shared" si="26"/>
        <v>-276.47435745428538</v>
      </c>
      <c r="D83" s="5">
        <f t="shared" si="27"/>
        <v>467.74237945236274</v>
      </c>
      <c r="E83" s="5">
        <f t="shared" si="28"/>
        <v>20597.739156767158</v>
      </c>
      <c r="F83" s="5">
        <f t="shared" si="25"/>
        <v>21065.481536219522</v>
      </c>
      <c r="H83" s="167">
        <v>24152.488795881261</v>
      </c>
      <c r="I83" s="47" t="s">
        <v>34</v>
      </c>
      <c r="J83" s="47" t="s">
        <v>20</v>
      </c>
      <c r="K83" s="167">
        <v>25280.151633301404</v>
      </c>
    </row>
    <row r="84" spans="1:14" ht="15.75" thickBot="1">
      <c r="A84" s="7" t="s">
        <v>6</v>
      </c>
      <c r="B84" s="5">
        <f t="shared" si="24"/>
        <v>9466.2192378205982</v>
      </c>
      <c r="C84" s="5">
        <f t="shared" si="26"/>
        <v>-2414.880100527007</v>
      </c>
      <c r="D84" s="5">
        <f t="shared" si="27"/>
        <v>955.64129389825075</v>
      </c>
      <c r="E84" s="5">
        <f t="shared" si="28"/>
        <v>19890.781951564495</v>
      </c>
      <c r="F84" s="5">
        <f t="shared" si="25"/>
        <v>20846.423245462745</v>
      </c>
      <c r="H84" s="167">
        <v>23897.064269812166</v>
      </c>
      <c r="I84" s="47" t="s">
        <v>31</v>
      </c>
      <c r="J84" s="47" t="s">
        <v>31</v>
      </c>
      <c r="K84" s="167">
        <v>24320.499410876018</v>
      </c>
    </row>
    <row r="85" spans="1:14" ht="15.75" thickBot="1">
      <c r="A85" s="7" t="s">
        <v>7</v>
      </c>
      <c r="B85" s="5">
        <f t="shared" si="24"/>
        <v>8942.9982698727927</v>
      </c>
      <c r="C85" s="5">
        <f t="shared" si="26"/>
        <v>-2891.1022696388354</v>
      </c>
      <c r="D85" s="5">
        <f t="shared" si="27"/>
        <v>1377.1052860521768</v>
      </c>
      <c r="E85" s="5">
        <f t="shared" si="28"/>
        <v>17219.964050935203</v>
      </c>
      <c r="F85" s="5">
        <f t="shared" si="25"/>
        <v>18597.069336987377</v>
      </c>
      <c r="H85" s="167">
        <v>19840.695727159185</v>
      </c>
      <c r="I85" s="47" t="s">
        <v>25</v>
      </c>
      <c r="J85" s="47" t="s">
        <v>25</v>
      </c>
      <c r="K85" s="167">
        <v>20285.016971414967</v>
      </c>
    </row>
    <row r="86" spans="1:14" ht="15.75" thickBot="1">
      <c r="A86" s="7" t="s">
        <v>8</v>
      </c>
      <c r="B86" s="5">
        <f t="shared" si="24"/>
        <v>9583.5783298996466</v>
      </c>
      <c r="C86" s="5">
        <f t="shared" si="26"/>
        <v>2895.9380113678053</v>
      </c>
      <c r="D86" s="5">
        <f t="shared" si="27"/>
        <v>-386.31210840210395</v>
      </c>
      <c r="E86" s="5">
        <f t="shared" si="28"/>
        <v>27597.176257573872</v>
      </c>
      <c r="F86" s="5">
        <f t="shared" si="25"/>
        <v>27210.864149171768</v>
      </c>
      <c r="H86" s="167">
        <v>19475.990645587874</v>
      </c>
      <c r="I86" s="47" t="s">
        <v>22</v>
      </c>
      <c r="J86" s="47" t="s">
        <v>36</v>
      </c>
      <c r="K86" s="167">
        <v>19976.694411616852</v>
      </c>
      <c r="N86" s="149"/>
    </row>
    <row r="87" spans="1:14" ht="15.75" thickBot="1">
      <c r="A87" s="7" t="s">
        <v>9</v>
      </c>
      <c r="B87" s="5">
        <f t="shared" si="24"/>
        <v>8276.752316134498</v>
      </c>
      <c r="C87" s="5">
        <f t="shared" si="26"/>
        <v>-1753.9250153324174</v>
      </c>
      <c r="D87" s="5">
        <f t="shared" si="27"/>
        <v>350.83140385478691</v>
      </c>
      <c r="E87" s="5">
        <f t="shared" si="28"/>
        <v>20029.986467031384</v>
      </c>
      <c r="F87" s="5">
        <f t="shared" si="25"/>
        <v>20380.817870886174</v>
      </c>
      <c r="H87" s="167">
        <v>19186.289940239585</v>
      </c>
      <c r="I87" s="47" t="s">
        <v>36</v>
      </c>
      <c r="J87" s="47" t="s">
        <v>22</v>
      </c>
      <c r="K87" s="167">
        <v>19965.582372081011</v>
      </c>
    </row>
    <row r="88" spans="1:14" ht="15.75" thickBot="1">
      <c r="A88" s="7" t="s">
        <v>10</v>
      </c>
      <c r="B88" s="5">
        <f t="shared" si="24"/>
        <v>7934.9392768403377</v>
      </c>
      <c r="C88" s="5">
        <f t="shared" si="26"/>
        <v>-905.15025170411172</v>
      </c>
      <c r="D88" s="5">
        <f t="shared" si="27"/>
        <v>821.35742465715884</v>
      </c>
      <c r="E88" s="5">
        <f t="shared" si="28"/>
        <v>12749.62686771992</v>
      </c>
      <c r="F88" s="5">
        <f t="shared" si="25"/>
        <v>13570.984292377079</v>
      </c>
      <c r="H88" s="167">
        <v>18323.860631912004</v>
      </c>
      <c r="I88" s="47" t="s">
        <v>26</v>
      </c>
      <c r="J88" s="47" t="s">
        <v>28</v>
      </c>
      <c r="K88" s="167">
        <v>18792.506663070602</v>
      </c>
    </row>
    <row r="89" spans="1:14" ht="15.75" thickBot="1">
      <c r="A89" s="7" t="s">
        <v>11</v>
      </c>
      <c r="B89" s="5">
        <f t="shared" si="24"/>
        <v>8454.8221318212218</v>
      </c>
      <c r="C89" s="5">
        <f t="shared" si="26"/>
        <v>-885.16943601350431</v>
      </c>
      <c r="D89" s="5">
        <f t="shared" si="27"/>
        <v>320.04719088378579</v>
      </c>
      <c r="E89" s="5">
        <f t="shared" si="28"/>
        <v>18631.844001318605</v>
      </c>
      <c r="F89" s="5">
        <f t="shared" si="25"/>
        <v>18951.891192202391</v>
      </c>
      <c r="H89" s="167">
        <v>18045.365183972201</v>
      </c>
      <c r="I89" s="47" t="s">
        <v>28</v>
      </c>
      <c r="J89" s="47" t="s">
        <v>26</v>
      </c>
      <c r="K89" s="167">
        <v>18576.575054029814</v>
      </c>
    </row>
    <row r="90" spans="1:14" ht="15.75" thickBot="1">
      <c r="A90" s="7" t="s">
        <v>12</v>
      </c>
      <c r="B90" s="5">
        <f t="shared" si="24"/>
        <v>8890.6933821423627</v>
      </c>
      <c r="C90" s="5">
        <f t="shared" si="26"/>
        <v>13308.473262110419</v>
      </c>
      <c r="D90" s="5">
        <f t="shared" si="27"/>
        <v>-2070.9616691141214</v>
      </c>
      <c r="E90" s="5">
        <f t="shared" si="28"/>
        <v>33532.572364759493</v>
      </c>
      <c r="F90" s="5">
        <f t="shared" si="25"/>
        <v>31461.61069564537</v>
      </c>
      <c r="H90" s="167">
        <v>17490.840401778205</v>
      </c>
      <c r="I90" s="47" t="s">
        <v>35</v>
      </c>
      <c r="J90" s="47" t="s">
        <v>35</v>
      </c>
      <c r="K90" s="167">
        <v>17853.292072515687</v>
      </c>
    </row>
    <row r="91" spans="1:14" ht="15.75" thickBot="1">
      <c r="A91" s="7" t="s">
        <v>13</v>
      </c>
      <c r="B91" s="5">
        <f t="shared" si="24"/>
        <v>8182.5434905536958</v>
      </c>
      <c r="C91" s="5">
        <f t="shared" si="26"/>
        <v>-1176.3532454812557</v>
      </c>
      <c r="D91" s="5">
        <f t="shared" si="27"/>
        <v>805.028933482291</v>
      </c>
      <c r="E91" s="5">
        <f t="shared" si="28"/>
        <v>18376.019715917086</v>
      </c>
      <c r="F91" s="5">
        <f t="shared" si="25"/>
        <v>19181.048649399378</v>
      </c>
      <c r="H91" s="167">
        <v>16873.371667607182</v>
      </c>
      <c r="I91" s="47" t="s">
        <v>21</v>
      </c>
      <c r="J91" s="47" t="s">
        <v>23</v>
      </c>
      <c r="K91" s="167">
        <v>17596.109228002115</v>
      </c>
    </row>
    <row r="92" spans="1:14" ht="15.75" thickBot="1">
      <c r="A92" s="7" t="s">
        <v>14</v>
      </c>
      <c r="B92" s="5">
        <f>L19/F19</f>
        <v>10585.715996944786</v>
      </c>
      <c r="C92" s="5">
        <f t="shared" si="26"/>
        <v>-471.55409455798235</v>
      </c>
      <c r="D92" s="5">
        <f t="shared" si="27"/>
        <v>737.52484303762265</v>
      </c>
      <c r="E92" s="5">
        <f t="shared" si="28"/>
        <v>27784.895380192109</v>
      </c>
      <c r="F92" s="5">
        <f t="shared" si="25"/>
        <v>28522.420223229736</v>
      </c>
      <c r="H92" s="167">
        <v>16479.073745332724</v>
      </c>
      <c r="I92" s="47" t="s">
        <v>23</v>
      </c>
      <c r="J92" s="47" t="s">
        <v>21</v>
      </c>
      <c r="K92" s="167">
        <v>17267.284525554336</v>
      </c>
    </row>
    <row r="93" spans="1:14" ht="15.75" thickBot="1">
      <c r="A93" s="7" t="s">
        <v>15</v>
      </c>
      <c r="B93" s="5">
        <f t="shared" si="24"/>
        <v>10712.866717193141</v>
      </c>
      <c r="C93" s="5">
        <f t="shared" si="26"/>
        <v>-56.330831601928367</v>
      </c>
      <c r="D93" s="5">
        <f t="shared" si="27"/>
        <v>25.84001662816754</v>
      </c>
      <c r="E93" s="5">
        <f t="shared" si="28"/>
        <v>28779.427360233265</v>
      </c>
      <c r="F93" s="5">
        <f t="shared" si="25"/>
        <v>28805.26737686143</v>
      </c>
      <c r="H93" s="167">
        <v>15600.4405634948</v>
      </c>
      <c r="I93" s="47" t="s">
        <v>19</v>
      </c>
      <c r="J93" s="47" t="s">
        <v>19</v>
      </c>
      <c r="K93" s="167">
        <v>15652.497199240088</v>
      </c>
      <c r="N93" s="149"/>
    </row>
    <row r="94" spans="1:14" ht="15.75" thickBot="1">
      <c r="A94" s="7" t="s">
        <v>16</v>
      </c>
      <c r="B94" s="5">
        <f t="shared" si="24"/>
        <v>9874.2703331557059</v>
      </c>
      <c r="C94" s="5">
        <f t="shared" si="26"/>
        <v>-241.2583386329452</v>
      </c>
      <c r="D94" s="5">
        <f t="shared" si="27"/>
        <v>753.7421561966031</v>
      </c>
      <c r="E94" s="5">
        <f t="shared" si="28"/>
        <v>24218.083354098904</v>
      </c>
      <c r="F94" s="5">
        <f t="shared" si="25"/>
        <v>24971.825510295508</v>
      </c>
      <c r="H94" s="167">
        <v>12623.034788469793</v>
      </c>
      <c r="I94" s="47" t="s">
        <v>18</v>
      </c>
      <c r="J94" s="47" t="s">
        <v>32</v>
      </c>
      <c r="K94" s="167">
        <v>14302.90195667391</v>
      </c>
    </row>
    <row r="95" spans="1:14" ht="15.75" thickBot="1">
      <c r="A95" s="7" t="s">
        <v>17</v>
      </c>
      <c r="B95" s="5">
        <f t="shared" si="24"/>
        <v>7598.0445346663137</v>
      </c>
      <c r="C95" s="5">
        <f t="shared" si="26"/>
        <v>-227.14077480498963</v>
      </c>
      <c r="D95" s="5">
        <f t="shared" si="27"/>
        <v>1361.3695394003907</v>
      </c>
      <c r="E95" s="5">
        <f t="shared" si="28"/>
        <v>13497.957393526482</v>
      </c>
      <c r="F95" s="5">
        <f t="shared" si="25"/>
        <v>14859.326932926871</v>
      </c>
      <c r="H95" s="167">
        <v>12542.829248088847</v>
      </c>
      <c r="I95" s="47" t="s">
        <v>32</v>
      </c>
      <c r="J95" s="47" t="s">
        <v>18</v>
      </c>
      <c r="K95" s="167">
        <v>13416.223387145914</v>
      </c>
    </row>
    <row r="96" spans="1:14">
      <c r="B96" s="5">
        <f>MAX(B78:B95)-MIN(B78:B95)</f>
        <v>3911.2272308335023</v>
      </c>
      <c r="C96" s="5">
        <f>SUMIF(C78:C95,"&gt;0")</f>
        <v>16204.411273478225</v>
      </c>
      <c r="D96" s="5"/>
      <c r="E96" s="5">
        <f>MAX(E78:E95)-MIN(E78:E95)</f>
        <v>20782.945497039575</v>
      </c>
      <c r="F96" s="5">
        <f>MAX(F78:F95)-MIN(F78:F95)</f>
        <v>17890.626403268288</v>
      </c>
      <c r="H96" s="16"/>
      <c r="K96" s="16"/>
    </row>
    <row r="126" spans="1:14" ht="13.5" thickBot="1"/>
    <row r="127" spans="1:14" ht="15.75" thickBot="1">
      <c r="A127" s="41" t="s">
        <v>66</v>
      </c>
      <c r="I127" t="s">
        <v>64</v>
      </c>
      <c r="J127" t="s">
        <v>65</v>
      </c>
    </row>
    <row r="128" spans="1:14" ht="31.5" thickBot="1">
      <c r="A128" s="39" t="s">
        <v>39</v>
      </c>
      <c r="B128" s="207" t="s">
        <v>244</v>
      </c>
      <c r="C128" s="237" t="s">
        <v>324</v>
      </c>
      <c r="D128" s="8" t="s">
        <v>325</v>
      </c>
      <c r="E128" s="9" t="s">
        <v>239</v>
      </c>
      <c r="F128" s="206" t="s">
        <v>240</v>
      </c>
      <c r="H128" s="9" t="s">
        <v>239</v>
      </c>
      <c r="I128" s="8" t="s">
        <v>39</v>
      </c>
      <c r="J128" s="8" t="s">
        <v>39</v>
      </c>
      <c r="K128" s="206" t="s">
        <v>240</v>
      </c>
      <c r="M128" s="8"/>
      <c r="N128" s="9"/>
    </row>
    <row r="129" spans="1:14" ht="15.75" thickBot="1">
      <c r="A129" s="7" t="s">
        <v>0</v>
      </c>
      <c r="B129" s="5">
        <f>K5/F5</f>
        <v>7015.5292585700727</v>
      </c>
      <c r="C129" s="5">
        <f>C5-K5</f>
        <v>2115.5552208060835</v>
      </c>
      <c r="D129" s="5">
        <f>-C129/F5</f>
        <v>-252.35846944938285</v>
      </c>
      <c r="E129" s="5">
        <f>I28</f>
        <v>16029.632787354512</v>
      </c>
      <c r="F129" s="5">
        <f>L28</f>
        <v>15777.274317905127</v>
      </c>
      <c r="H129" s="42">
        <v>33.247089304882735</v>
      </c>
      <c r="I129" t="s">
        <v>27</v>
      </c>
      <c r="J129" t="s">
        <v>27</v>
      </c>
      <c r="K129" s="42">
        <v>32.263237788097811</v>
      </c>
      <c r="N129" s="42"/>
    </row>
    <row r="130" spans="1:14" ht="15.75" thickBot="1">
      <c r="A130" s="7" t="s">
        <v>1</v>
      </c>
      <c r="B130" s="5">
        <f t="shared" ref="B130:B146" si="29">K6/F6</f>
        <v>10807.506815294037</v>
      </c>
      <c r="C130" s="5">
        <f t="shared" ref="C130:C146" si="30">C6-K6</f>
        <v>-2008.198377694016</v>
      </c>
      <c r="D130" s="5">
        <f t="shared" ref="D130:D146" si="31">-C130/F6</f>
        <v>1497.8398900134719</v>
      </c>
      <c r="E130" s="5">
        <f t="shared" ref="E130:E146" si="32">I29</f>
        <v>24168.826259170582</v>
      </c>
      <c r="F130" s="5">
        <f t="shared" ref="F130:F146" si="33">L29</f>
        <v>25666.666149184053</v>
      </c>
      <c r="H130" s="42">
        <v>27.565149962612757</v>
      </c>
      <c r="I130" t="s">
        <v>24</v>
      </c>
      <c r="J130" t="s">
        <v>29</v>
      </c>
      <c r="K130" s="42">
        <v>27.82637460095961</v>
      </c>
      <c r="N130" s="42"/>
    </row>
    <row r="131" spans="1:14" ht="15.75" thickBot="1">
      <c r="A131" s="7" t="s">
        <v>2</v>
      </c>
      <c r="B131" s="5">
        <f t="shared" si="29"/>
        <v>8940.3892607692942</v>
      </c>
      <c r="C131" s="5">
        <f t="shared" si="30"/>
        <v>319.63684622135042</v>
      </c>
      <c r="D131" s="5">
        <f t="shared" si="31"/>
        <v>-298.53460089761876</v>
      </c>
      <c r="E131" s="5">
        <f t="shared" si="32"/>
        <v>18796.963913132968</v>
      </c>
      <c r="F131" s="5">
        <f t="shared" si="33"/>
        <v>18498.429312235352</v>
      </c>
      <c r="H131" s="42">
        <v>27.360797611733386</v>
      </c>
      <c r="I131" t="s">
        <v>30</v>
      </c>
      <c r="J131" t="s">
        <v>30</v>
      </c>
      <c r="K131" s="42">
        <v>27.658936192966937</v>
      </c>
      <c r="N131" s="42"/>
    </row>
    <row r="132" spans="1:14" ht="15.75" thickBot="1">
      <c r="A132" s="7" t="s">
        <v>3</v>
      </c>
      <c r="B132" s="5">
        <f t="shared" si="29"/>
        <v>9476.4025692512041</v>
      </c>
      <c r="C132" s="5">
        <f t="shared" si="30"/>
        <v>-532.91948695059</v>
      </c>
      <c r="D132" s="5">
        <f t="shared" si="31"/>
        <v>482.57608627363561</v>
      </c>
      <c r="E132" s="5">
        <f t="shared" si="32"/>
        <v>25054.576055848131</v>
      </c>
      <c r="F132" s="5">
        <f t="shared" si="33"/>
        <v>25537.152142121762</v>
      </c>
      <c r="H132" s="42">
        <v>27.179223763097031</v>
      </c>
      <c r="I132" t="s">
        <v>29</v>
      </c>
      <c r="J132" t="s">
        <v>24</v>
      </c>
      <c r="K132" s="42">
        <v>27.405926139840961</v>
      </c>
      <c r="N132" s="42"/>
    </row>
    <row r="133" spans="1:14" ht="15.75" thickBot="1">
      <c r="A133" s="7" t="s">
        <v>4</v>
      </c>
      <c r="B133" s="5">
        <f t="shared" si="29"/>
        <v>6697.5042156333957</v>
      </c>
      <c r="C133" s="5">
        <f t="shared" si="30"/>
        <v>-930.12773940482475</v>
      </c>
      <c r="D133" s="5">
        <f t="shared" si="31"/>
        <v>444.4361507113843</v>
      </c>
      <c r="E133" s="5">
        <f t="shared" si="32"/>
        <v>17463.163076008859</v>
      </c>
      <c r="F133" s="5">
        <f t="shared" si="33"/>
        <v>17907.599226720242</v>
      </c>
      <c r="H133" s="42">
        <v>24.563550017443088</v>
      </c>
      <c r="I133" t="s">
        <v>20</v>
      </c>
      <c r="J133" t="s">
        <v>20</v>
      </c>
      <c r="K133" s="42">
        <v>25.282113949784634</v>
      </c>
      <c r="N133" s="42"/>
    </row>
    <row r="134" spans="1:14" ht="15.75" thickBot="1">
      <c r="A134" s="7" t="s">
        <v>5</v>
      </c>
      <c r="B134" s="5">
        <f t="shared" si="29"/>
        <v>9243.4811510462387</v>
      </c>
      <c r="C134" s="5">
        <f t="shared" si="30"/>
        <v>-96.960744822651577</v>
      </c>
      <c r="D134" s="5">
        <f t="shared" si="31"/>
        <v>164.03926177609222</v>
      </c>
      <c r="E134" s="5">
        <f t="shared" si="32"/>
        <v>20597.739156767158</v>
      </c>
      <c r="F134" s="5">
        <f t="shared" si="33"/>
        <v>20761.77841854325</v>
      </c>
      <c r="H134" s="42">
        <v>24.094572161850415</v>
      </c>
      <c r="I134" t="s">
        <v>31</v>
      </c>
      <c r="J134" t="s">
        <v>34</v>
      </c>
      <c r="K134" s="42">
        <v>24.876519915206472</v>
      </c>
      <c r="N134" s="42"/>
    </row>
    <row r="135" spans="1:14" ht="15.75" thickBot="1">
      <c r="A135" s="7" t="s">
        <v>6</v>
      </c>
      <c r="B135" s="5">
        <f t="shared" si="29"/>
        <v>9095.2414118928355</v>
      </c>
      <c r="C135" s="5">
        <f t="shared" si="30"/>
        <v>-1477.4290137125136</v>
      </c>
      <c r="D135" s="5">
        <f t="shared" si="31"/>
        <v>584.66346797048902</v>
      </c>
      <c r="E135" s="5">
        <f t="shared" si="32"/>
        <v>19890.781951564495</v>
      </c>
      <c r="F135" s="5">
        <f t="shared" si="33"/>
        <v>20475.445419534983</v>
      </c>
      <c r="H135" s="42">
        <v>23.574223051717681</v>
      </c>
      <c r="I135" t="s">
        <v>34</v>
      </c>
      <c r="J135" t="s">
        <v>31</v>
      </c>
      <c r="K135" s="42">
        <v>24.154036280504982</v>
      </c>
      <c r="N135" s="42"/>
    </row>
    <row r="136" spans="1:14" ht="15.75" thickBot="1">
      <c r="A136" s="7" t="s">
        <v>7</v>
      </c>
      <c r="B136" s="5">
        <f t="shared" si="29"/>
        <v>8162.3249568226865</v>
      </c>
      <c r="C136" s="5">
        <f t="shared" si="30"/>
        <v>-1252.1525030048615</v>
      </c>
      <c r="D136" s="5">
        <f t="shared" si="31"/>
        <v>596.43197300207203</v>
      </c>
      <c r="E136" s="5">
        <f t="shared" si="32"/>
        <v>17219.964050935203</v>
      </c>
      <c r="F136" s="5">
        <f t="shared" si="33"/>
        <v>17816.396023937272</v>
      </c>
      <c r="H136" s="42">
        <v>19.664685951212132</v>
      </c>
      <c r="I136" t="s">
        <v>25</v>
      </c>
      <c r="J136" t="s">
        <v>36</v>
      </c>
      <c r="K136" s="42">
        <v>20.017018969502892</v>
      </c>
      <c r="N136" s="42"/>
    </row>
    <row r="137" spans="1:14" ht="15.75" thickBot="1">
      <c r="A137" s="7" t="s">
        <v>8</v>
      </c>
      <c r="B137" s="5">
        <f t="shared" si="29"/>
        <v>9857.0415101181188</v>
      </c>
      <c r="C137" s="5">
        <f t="shared" si="30"/>
        <v>845.95717701120884</v>
      </c>
      <c r="D137" s="5">
        <f t="shared" si="31"/>
        <v>-112.84892818363076</v>
      </c>
      <c r="E137" s="5">
        <f t="shared" si="32"/>
        <v>27597.176257573872</v>
      </c>
      <c r="F137" s="5">
        <f t="shared" si="33"/>
        <v>27484.327329390238</v>
      </c>
      <c r="H137" s="42">
        <v>19.242189198064793</v>
      </c>
      <c r="I137" t="s">
        <v>36</v>
      </c>
      <c r="J137" t="s">
        <v>25</v>
      </c>
      <c r="K137" s="42">
        <v>19.997640514533611</v>
      </c>
      <c r="N137" s="42"/>
    </row>
    <row r="138" spans="1:14" ht="15.75" thickBot="1">
      <c r="A138" s="7" t="s">
        <v>9</v>
      </c>
      <c r="B138" s="5">
        <f t="shared" si="29"/>
        <v>8088.4125112356996</v>
      </c>
      <c r="C138" s="5">
        <f t="shared" si="30"/>
        <v>-812.35053948658606</v>
      </c>
      <c r="D138" s="5">
        <f t="shared" si="31"/>
        <v>162.49159895598928</v>
      </c>
      <c r="E138" s="5">
        <f t="shared" si="32"/>
        <v>20029.986467031384</v>
      </c>
      <c r="F138" s="5">
        <f t="shared" si="33"/>
        <v>20192.478065987372</v>
      </c>
      <c r="H138" s="42">
        <v>19.221185763735711</v>
      </c>
      <c r="I138" t="s">
        <v>22</v>
      </c>
      <c r="J138" t="s">
        <v>22</v>
      </c>
      <c r="K138" s="42">
        <v>19.671986676386581</v>
      </c>
      <c r="N138" s="42"/>
    </row>
    <row r="139" spans="1:14" ht="15.75" thickBot="1">
      <c r="A139" s="7" t="s">
        <v>10</v>
      </c>
      <c r="B139" s="5">
        <f t="shared" si="29"/>
        <v>7252.1798436810896</v>
      </c>
      <c r="C139" s="5">
        <f t="shared" si="30"/>
        <v>-152.73741141669598</v>
      </c>
      <c r="D139" s="5">
        <f t="shared" si="31"/>
        <v>138.59799149791084</v>
      </c>
      <c r="E139" s="5">
        <f t="shared" si="32"/>
        <v>12749.62686771992</v>
      </c>
      <c r="F139" s="5">
        <f t="shared" si="33"/>
        <v>12888.224859217831</v>
      </c>
      <c r="H139" s="42">
        <v>17.845895809770511</v>
      </c>
      <c r="I139" t="s">
        <v>26</v>
      </c>
      <c r="J139" t="s">
        <v>28</v>
      </c>
      <c r="K139" s="42">
        <v>18.20987228568266</v>
      </c>
      <c r="N139" s="42"/>
    </row>
    <row r="140" spans="1:14" ht="15.75" thickBot="1">
      <c r="A140" s="7" t="s">
        <v>11</v>
      </c>
      <c r="B140" s="5">
        <f t="shared" si="29"/>
        <v>8208.6877307233553</v>
      </c>
      <c r="C140" s="5">
        <f t="shared" si="30"/>
        <v>-204.42404842960605</v>
      </c>
      <c r="D140" s="5">
        <f t="shared" si="31"/>
        <v>73.912789785918747</v>
      </c>
      <c r="E140" s="5">
        <f t="shared" si="32"/>
        <v>18631.844001318605</v>
      </c>
      <c r="F140" s="5">
        <f t="shared" si="33"/>
        <v>18705.756791104523</v>
      </c>
      <c r="H140" s="42">
        <v>17.705355499126561</v>
      </c>
      <c r="I140" t="s">
        <v>28</v>
      </c>
      <c r="J140" t="s">
        <v>35</v>
      </c>
      <c r="K140" s="42">
        <v>17.779254852287902</v>
      </c>
      <c r="N140" s="42"/>
    </row>
    <row r="141" spans="1:14" ht="15.75" thickBot="1">
      <c r="A141" s="7" t="s">
        <v>12</v>
      </c>
      <c r="B141" s="5">
        <f t="shared" si="29"/>
        <v>9880.0748427858944</v>
      </c>
      <c r="C141" s="5">
        <f t="shared" si="30"/>
        <v>6950.481749580591</v>
      </c>
      <c r="D141" s="5">
        <f t="shared" si="31"/>
        <v>-1081.5802084705899</v>
      </c>
      <c r="E141" s="5">
        <f t="shared" si="32"/>
        <v>33532.572364759493</v>
      </c>
      <c r="F141" s="5">
        <f t="shared" si="33"/>
        <v>32450.992156288907</v>
      </c>
      <c r="H141" s="42">
        <v>17.589138312472343</v>
      </c>
      <c r="I141" t="s">
        <v>35</v>
      </c>
      <c r="J141" t="s">
        <v>26</v>
      </c>
      <c r="K141" s="42">
        <v>17.613224035444716</v>
      </c>
      <c r="N141" s="42"/>
    </row>
    <row r="142" spans="1:14" ht="15.75" thickBot="1">
      <c r="A142" s="7" t="s">
        <v>13</v>
      </c>
      <c r="B142" s="5">
        <f t="shared" si="29"/>
        <v>7926.2074094223381</v>
      </c>
      <c r="C142" s="5">
        <f t="shared" si="30"/>
        <v>-801.78064512955461</v>
      </c>
      <c r="D142" s="5">
        <f t="shared" si="31"/>
        <v>548.692852350934</v>
      </c>
      <c r="E142" s="5">
        <f t="shared" si="32"/>
        <v>18376.019715917086</v>
      </c>
      <c r="F142" s="5">
        <f t="shared" si="33"/>
        <v>18924.71256826802</v>
      </c>
      <c r="H142" s="42">
        <v>16.820727495450516</v>
      </c>
      <c r="I142" t="s">
        <v>21</v>
      </c>
      <c r="J142" t="s">
        <v>21</v>
      </c>
      <c r="K142" s="42">
        <v>17.493942144498796</v>
      </c>
      <c r="N142" s="42"/>
    </row>
    <row r="143" spans="1:14" ht="15.75" thickBot="1">
      <c r="A143" s="7" t="s">
        <v>14</v>
      </c>
      <c r="B143" s="5">
        <f t="shared" si="29"/>
        <v>10866.387662741794</v>
      </c>
      <c r="C143" s="5">
        <f t="shared" si="30"/>
        <v>-651.00821665626336</v>
      </c>
      <c r="D143" s="5">
        <f t="shared" si="31"/>
        <v>1018.1965088346315</v>
      </c>
      <c r="E143" s="5">
        <f t="shared" si="32"/>
        <v>27784.895380192109</v>
      </c>
      <c r="F143" s="5">
        <f t="shared" si="33"/>
        <v>28803.091889026738</v>
      </c>
      <c r="H143" s="42">
        <v>16.753617916743924</v>
      </c>
      <c r="I143" t="s">
        <v>23</v>
      </c>
      <c r="J143" t="s">
        <v>23</v>
      </c>
      <c r="K143" s="42">
        <v>17.212063827537378</v>
      </c>
      <c r="N143" s="42"/>
    </row>
    <row r="144" spans="1:14" ht="15.75" thickBot="1">
      <c r="A144" s="7" t="s">
        <v>15</v>
      </c>
      <c r="B144" s="5">
        <f t="shared" si="29"/>
        <v>11137.860960092732</v>
      </c>
      <c r="C144" s="5">
        <f t="shared" si="30"/>
        <v>-982.8116258313421</v>
      </c>
      <c r="D144" s="5">
        <f t="shared" si="31"/>
        <v>450.83425952775883</v>
      </c>
      <c r="E144" s="5">
        <f t="shared" si="32"/>
        <v>28779.427360233265</v>
      </c>
      <c r="F144" s="5">
        <f t="shared" si="33"/>
        <v>29230.261619761022</v>
      </c>
      <c r="H144" s="42">
        <v>15.211313702479396</v>
      </c>
      <c r="I144" t="s">
        <v>19</v>
      </c>
      <c r="J144" t="s">
        <v>19</v>
      </c>
      <c r="K144" s="42">
        <v>14.836830611943048</v>
      </c>
      <c r="N144" s="42"/>
    </row>
    <row r="145" spans="1:14" ht="15.75" thickBot="1">
      <c r="A145" s="7" t="s">
        <v>16</v>
      </c>
      <c r="B145" s="5">
        <f t="shared" si="29"/>
        <v>9861.3346304620081</v>
      </c>
      <c r="C145" s="5">
        <f t="shared" si="30"/>
        <v>-237.11786948806002</v>
      </c>
      <c r="D145" s="5">
        <f t="shared" si="31"/>
        <v>740.80645350290536</v>
      </c>
      <c r="E145" s="5">
        <f t="shared" si="32"/>
        <v>24218.083354098904</v>
      </c>
      <c r="F145" s="5">
        <f t="shared" si="33"/>
        <v>24958.889807601812</v>
      </c>
      <c r="H145" s="42">
        <v>12.40392416354077</v>
      </c>
      <c r="I145" t="s">
        <v>18</v>
      </c>
      <c r="J145" t="s">
        <v>32</v>
      </c>
      <c r="K145" s="42">
        <v>13.297762489953453</v>
      </c>
      <c r="N145" s="42"/>
    </row>
    <row r="146" spans="1:14" ht="15.75" thickBot="1">
      <c r="A146" s="7" t="s">
        <v>17</v>
      </c>
      <c r="B146" s="5">
        <f t="shared" si="29"/>
        <v>6785.7566683912455</v>
      </c>
      <c r="C146" s="5">
        <f t="shared" si="30"/>
        <v>-91.612771591641149</v>
      </c>
      <c r="D146" s="5">
        <f t="shared" si="31"/>
        <v>549.08167312532203</v>
      </c>
      <c r="E146" s="5">
        <f t="shared" si="32"/>
        <v>13497.957393526482</v>
      </c>
      <c r="F146" s="5">
        <f t="shared" si="33"/>
        <v>14047.039066651805</v>
      </c>
      <c r="H146" s="42">
        <v>12.06646808527039</v>
      </c>
      <c r="I146" t="s">
        <v>32</v>
      </c>
      <c r="J146" t="s">
        <v>18</v>
      </c>
      <c r="K146" s="42">
        <v>12.644639472116117</v>
      </c>
      <c r="N146" s="42"/>
    </row>
    <row r="147" spans="1:14">
      <c r="B147" s="5">
        <f>MAX(B129:B146)-MIN(B129:B146)</f>
        <v>4440.3567444593364</v>
      </c>
      <c r="C147" s="5">
        <f>SUMIF(C129:C146,"&gt;0")</f>
        <v>10231.630993619234</v>
      </c>
      <c r="D147" s="5"/>
      <c r="E147" s="5">
        <f>MAX(E129:E146)-MIN(E129:E146)</f>
        <v>20782.945497039575</v>
      </c>
      <c r="F147" s="5">
        <f>MAX(F129:F146)-MIN(F129:F146)</f>
        <v>19562.767297071077</v>
      </c>
      <c r="H147" s="16"/>
      <c r="K147" s="16"/>
    </row>
    <row r="177" spans="1:11" ht="13.5" thickBot="1"/>
    <row r="178" spans="1:11" ht="30.75" thickBot="1">
      <c r="A178" s="41" t="s">
        <v>67</v>
      </c>
      <c r="I178" t="s">
        <v>64</v>
      </c>
      <c r="J178" t="s">
        <v>65</v>
      </c>
    </row>
    <row r="179" spans="1:11" ht="31.5" thickBot="1">
      <c r="A179" s="39" t="s">
        <v>39</v>
      </c>
      <c r="B179" s="9" t="s">
        <v>245</v>
      </c>
      <c r="C179" s="86" t="s">
        <v>326</v>
      </c>
      <c r="D179" s="9" t="s">
        <v>327</v>
      </c>
      <c r="E179" s="9" t="s">
        <v>239</v>
      </c>
      <c r="F179" s="9" t="s">
        <v>294</v>
      </c>
      <c r="H179" s="9" t="s">
        <v>239</v>
      </c>
      <c r="I179" s="8" t="s">
        <v>39</v>
      </c>
      <c r="J179" s="8" t="s">
        <v>39</v>
      </c>
      <c r="K179" s="9" t="s">
        <v>294</v>
      </c>
    </row>
    <row r="180" spans="1:11" ht="15.75" thickBot="1">
      <c r="A180" s="7" t="s">
        <v>0</v>
      </c>
      <c r="B180" s="5">
        <f t="shared" ref="B180:B197" si="34">I5/F5</f>
        <v>8736.0506334163038</v>
      </c>
      <c r="C180" s="5">
        <f>C5-I5</f>
        <v>-12307.808437271873</v>
      </c>
      <c r="D180" s="5">
        <f>-C180/F5</f>
        <v>1468.1629053968484</v>
      </c>
      <c r="E180" s="5">
        <f t="shared" ref="E180:E197" si="35">I28</f>
        <v>16029.632787354512</v>
      </c>
      <c r="F180" s="5">
        <f t="shared" ref="F180:F197" si="36">K28</f>
        <v>17497.795692751359</v>
      </c>
      <c r="H180" s="42">
        <v>33.247089304882735</v>
      </c>
      <c r="I180" t="s">
        <v>27</v>
      </c>
      <c r="J180" t="s">
        <v>27</v>
      </c>
      <c r="K180" s="42">
        <v>30.635222827827196</v>
      </c>
    </row>
    <row r="181" spans="1:11" ht="15.75" thickBot="1">
      <c r="A181" s="7" t="s">
        <v>1</v>
      </c>
      <c r="B181" s="5">
        <f t="shared" si="34"/>
        <v>8736.0506334163019</v>
      </c>
      <c r="C181" s="5">
        <f t="shared" ref="C181:C197" si="37">C6-I6</f>
        <v>769.06438025916759</v>
      </c>
      <c r="D181" s="5">
        <f>-C181/F6</f>
        <v>-573.61629186426319</v>
      </c>
      <c r="E181" s="5">
        <f t="shared" si="35"/>
        <v>24168.826259170582</v>
      </c>
      <c r="F181" s="5">
        <f t="shared" si="36"/>
        <v>23595.20996730632</v>
      </c>
      <c r="H181" s="42">
        <v>27.565149962612757</v>
      </c>
      <c r="I181" t="s">
        <v>24</v>
      </c>
      <c r="J181" t="s">
        <v>29</v>
      </c>
      <c r="K181" s="42">
        <v>26.239003067049129</v>
      </c>
    </row>
    <row r="182" spans="1:11" ht="15.75" thickBot="1">
      <c r="A182" s="7" t="s">
        <v>2</v>
      </c>
      <c r="B182" s="5">
        <f t="shared" si="34"/>
        <v>8736.0506334163019</v>
      </c>
      <c r="C182" s="5">
        <f t="shared" si="37"/>
        <v>538.41937331176632</v>
      </c>
      <c r="D182" s="5">
        <f t="shared" ref="D181:D197" si="38">-C182/F7</f>
        <v>-502.8732282506096</v>
      </c>
      <c r="E182" s="5">
        <f t="shared" si="35"/>
        <v>18796.963913132968</v>
      </c>
      <c r="F182" s="5">
        <f t="shared" si="36"/>
        <v>18294.090684882362</v>
      </c>
      <c r="H182" s="42">
        <v>27.360797611733386</v>
      </c>
      <c r="I182" t="s">
        <v>30</v>
      </c>
      <c r="J182" t="s">
        <v>24</v>
      </c>
      <c r="K182" s="42">
        <v>26.1261011274445</v>
      </c>
    </row>
    <row r="183" spans="1:11" ht="15.75" thickBot="1">
      <c r="A183" s="7" t="s">
        <v>3</v>
      </c>
      <c r="B183" s="5">
        <f t="shared" si="34"/>
        <v>8736.0506334163019</v>
      </c>
      <c r="C183" s="5">
        <f t="shared" si="37"/>
        <v>284.66759419684058</v>
      </c>
      <c r="D183" s="5">
        <f t="shared" si="38"/>
        <v>-257.77584956126691</v>
      </c>
      <c r="E183" s="5">
        <f t="shared" si="35"/>
        <v>25054.576055848131</v>
      </c>
      <c r="F183" s="5">
        <f t="shared" si="36"/>
        <v>24796.800206286862</v>
      </c>
      <c r="H183" s="42">
        <v>27.179223763097031</v>
      </c>
      <c r="I183" t="s">
        <v>29</v>
      </c>
      <c r="J183" t="s">
        <v>30</v>
      </c>
      <c r="K183" s="42">
        <v>25.710057689365463</v>
      </c>
    </row>
    <row r="184" spans="1:11" ht="15.75" thickBot="1">
      <c r="A184" s="7" t="s">
        <v>4</v>
      </c>
      <c r="B184" s="5">
        <f t="shared" si="34"/>
        <v>8736.0506334163038</v>
      </c>
      <c r="C184" s="5">
        <f t="shared" si="37"/>
        <v>-5196.4516381453377</v>
      </c>
      <c r="D184" s="5">
        <f t="shared" si="38"/>
        <v>2482.9825684942916</v>
      </c>
      <c r="E184" s="5">
        <f t="shared" si="35"/>
        <v>17463.163076008859</v>
      </c>
      <c r="F184" s="5">
        <f t="shared" si="36"/>
        <v>19946.145644503147</v>
      </c>
      <c r="H184" s="42">
        <v>24.563550017443088</v>
      </c>
      <c r="I184" t="s">
        <v>20</v>
      </c>
      <c r="J184" t="s">
        <v>20</v>
      </c>
      <c r="K184" s="42">
        <v>24.067109639003366</v>
      </c>
    </row>
    <row r="185" spans="1:11" ht="15.75" thickBot="1">
      <c r="A185" s="7" t="s">
        <v>5</v>
      </c>
      <c r="B185" s="5">
        <f t="shared" si="34"/>
        <v>8736.0506334163019</v>
      </c>
      <c r="C185" s="5">
        <f t="shared" si="37"/>
        <v>202.97257847100991</v>
      </c>
      <c r="D185" s="5">
        <f t="shared" si="38"/>
        <v>-343.39125585384386</v>
      </c>
      <c r="E185" s="5">
        <f t="shared" si="35"/>
        <v>20597.739156767158</v>
      </c>
      <c r="F185" s="5">
        <f t="shared" si="36"/>
        <v>20254.347900913312</v>
      </c>
      <c r="H185" s="42">
        <v>24.094572161850415</v>
      </c>
      <c r="I185" t="s">
        <v>31</v>
      </c>
      <c r="J185" t="s">
        <v>31</v>
      </c>
      <c r="K185" s="42">
        <v>23.820973435154077</v>
      </c>
    </row>
    <row r="186" spans="1:11" ht="15.75" thickBot="1">
      <c r="A186" s="7" t="s">
        <v>6</v>
      </c>
      <c r="B186" s="5">
        <f t="shared" si="34"/>
        <v>8736.0506334163019</v>
      </c>
      <c r="C186" s="5">
        <f t="shared" si="37"/>
        <v>-569.76348191294164</v>
      </c>
      <c r="D186" s="5">
        <f t="shared" si="38"/>
        <v>225.47268949395479</v>
      </c>
      <c r="E186" s="5">
        <f t="shared" si="35"/>
        <v>19890.781951564495</v>
      </c>
      <c r="F186" s="5">
        <f t="shared" si="36"/>
        <v>20116.254641058451</v>
      </c>
      <c r="H186" s="42">
        <v>23.574223051717681</v>
      </c>
      <c r="I186" t="s">
        <v>34</v>
      </c>
      <c r="J186" t="s">
        <v>34</v>
      </c>
      <c r="K186" s="42">
        <v>23.106237668768561</v>
      </c>
    </row>
    <row r="187" spans="1:11" ht="15.75" thickBot="1">
      <c r="A187" s="7" t="s">
        <v>7</v>
      </c>
      <c r="B187" s="5">
        <f t="shared" si="34"/>
        <v>8736.0506334163019</v>
      </c>
      <c r="C187" s="5">
        <f t="shared" si="37"/>
        <v>-2456.6352847861745</v>
      </c>
      <c r="D187" s="5">
        <f t="shared" si="38"/>
        <v>1170.157649595687</v>
      </c>
      <c r="E187" s="5">
        <f t="shared" si="35"/>
        <v>17219.964050935203</v>
      </c>
      <c r="F187" s="5">
        <f t="shared" si="36"/>
        <v>18390.12170053089</v>
      </c>
      <c r="H187" s="42">
        <v>19.664685951212132</v>
      </c>
      <c r="I187" t="s">
        <v>25</v>
      </c>
      <c r="J187" t="s">
        <v>25</v>
      </c>
      <c r="K187" s="42">
        <v>20.428351736017209</v>
      </c>
    </row>
    <row r="188" spans="1:11" ht="15.75" thickBot="1">
      <c r="A188" s="7" t="s">
        <v>8</v>
      </c>
      <c r="B188" s="5">
        <f t="shared" si="34"/>
        <v>8736.0506334163019</v>
      </c>
      <c r="C188" s="5">
        <f t="shared" si="37"/>
        <v>9249.3181373109255</v>
      </c>
      <c r="D188" s="5">
        <f t="shared" si="38"/>
        <v>-1233.8398048854478</v>
      </c>
      <c r="E188" s="5">
        <f t="shared" si="35"/>
        <v>27597.176257573872</v>
      </c>
      <c r="F188" s="5">
        <f t="shared" si="36"/>
        <v>26363.336452688422</v>
      </c>
      <c r="H188" s="42">
        <v>19.242189198064793</v>
      </c>
      <c r="I188" t="s">
        <v>36</v>
      </c>
      <c r="J188" t="s">
        <v>36</v>
      </c>
      <c r="K188" s="42">
        <v>19.611784434464724</v>
      </c>
    </row>
    <row r="189" spans="1:11" ht="15.75" thickBot="1">
      <c r="A189" s="7" t="s">
        <v>9</v>
      </c>
      <c r="B189" s="5">
        <f t="shared" si="34"/>
        <v>8736.0506334163038</v>
      </c>
      <c r="C189" s="5">
        <f t="shared" si="37"/>
        <v>-4050.1128688977769</v>
      </c>
      <c r="D189" s="5">
        <f t="shared" si="38"/>
        <v>810.12972113659282</v>
      </c>
      <c r="E189" s="5">
        <f t="shared" si="35"/>
        <v>20029.986467031384</v>
      </c>
      <c r="F189" s="5">
        <f t="shared" si="36"/>
        <v>20840.116188167976</v>
      </c>
      <c r="H189" s="42">
        <v>19.221185763735711</v>
      </c>
      <c r="I189" t="s">
        <v>22</v>
      </c>
      <c r="J189" t="s">
        <v>21</v>
      </c>
      <c r="K189" s="42">
        <v>19.113623928163502</v>
      </c>
    </row>
    <row r="190" spans="1:11" ht="15.75" thickBot="1">
      <c r="A190" s="7" t="s">
        <v>10</v>
      </c>
      <c r="B190" s="5">
        <f t="shared" si="34"/>
        <v>8736.0506334163019</v>
      </c>
      <c r="C190" s="5">
        <f t="shared" si="37"/>
        <v>-1787.9889821757206</v>
      </c>
      <c r="D190" s="5">
        <f t="shared" si="38"/>
        <v>1622.4687812331229</v>
      </c>
      <c r="E190" s="5">
        <f t="shared" si="35"/>
        <v>12749.62686771992</v>
      </c>
      <c r="F190" s="5">
        <f t="shared" si="36"/>
        <v>14372.095648953044</v>
      </c>
      <c r="H190" s="42">
        <v>17.845895809770511</v>
      </c>
      <c r="I190" t="s">
        <v>26</v>
      </c>
      <c r="J190" t="s">
        <v>28</v>
      </c>
      <c r="K190" s="42">
        <v>19.094740425405913</v>
      </c>
    </row>
    <row r="191" spans="1:11" ht="15.75" thickBot="1">
      <c r="A191" s="7" t="s">
        <v>11</v>
      </c>
      <c r="B191" s="5">
        <f t="shared" si="34"/>
        <v>8736.0506334163038</v>
      </c>
      <c r="C191" s="5">
        <f t="shared" si="37"/>
        <v>-1662.9762133841359</v>
      </c>
      <c r="D191" s="5">
        <f t="shared" si="38"/>
        <v>601.27569247886686</v>
      </c>
      <c r="E191" s="5">
        <f t="shared" si="35"/>
        <v>18631.844001318605</v>
      </c>
      <c r="F191" s="5">
        <f t="shared" si="36"/>
        <v>19233.119693797475</v>
      </c>
      <c r="H191" s="42">
        <v>17.705355499126561</v>
      </c>
      <c r="I191" t="s">
        <v>28</v>
      </c>
      <c r="J191" t="s">
        <v>22</v>
      </c>
      <c r="K191" s="42">
        <v>19.06330982498941</v>
      </c>
    </row>
    <row r="192" spans="1:11" ht="15.75" thickBot="1">
      <c r="A192" s="7" t="s">
        <v>12</v>
      </c>
      <c r="B192" s="5">
        <f t="shared" si="34"/>
        <v>8736.0506334163038</v>
      </c>
      <c r="C192" s="5">
        <f t="shared" si="37"/>
        <v>14302.242928296648</v>
      </c>
      <c r="D192" s="5">
        <f t="shared" si="38"/>
        <v>-2225.6044178401803</v>
      </c>
      <c r="E192" s="5">
        <f t="shared" si="35"/>
        <v>33532.572364759493</v>
      </c>
      <c r="F192" s="5">
        <f t="shared" si="36"/>
        <v>31306.967946919311</v>
      </c>
      <c r="H192" s="42">
        <v>17.589138312472343</v>
      </c>
      <c r="I192" t="s">
        <v>35</v>
      </c>
      <c r="J192" t="s">
        <v>26</v>
      </c>
      <c r="K192" s="42">
        <v>18.52516317360854</v>
      </c>
    </row>
    <row r="193" spans="1:11" ht="15.75" thickBot="1">
      <c r="A193" s="7" t="s">
        <v>13</v>
      </c>
      <c r="B193" s="5">
        <f t="shared" si="34"/>
        <v>8736.0506334163038</v>
      </c>
      <c r="C193" s="5">
        <f t="shared" si="37"/>
        <v>-1985.168800826521</v>
      </c>
      <c r="D193" s="5">
        <f t="shared" si="38"/>
        <v>1358.5360763448989</v>
      </c>
      <c r="E193" s="5">
        <f t="shared" si="35"/>
        <v>18376.019715917086</v>
      </c>
      <c r="F193" s="5">
        <f t="shared" si="36"/>
        <v>19734.555792261985</v>
      </c>
      <c r="H193" s="42">
        <v>16.820727495450516</v>
      </c>
      <c r="I193" t="s">
        <v>21</v>
      </c>
      <c r="J193" t="s">
        <v>23</v>
      </c>
      <c r="K193" s="42">
        <v>18.158018174004543</v>
      </c>
    </row>
    <row r="194" spans="1:11" ht="15.75" thickBot="1">
      <c r="A194" s="7" t="s">
        <v>14</v>
      </c>
      <c r="B194" s="5">
        <f t="shared" si="34"/>
        <v>8736.0506334163038</v>
      </c>
      <c r="C194" s="5">
        <f t="shared" si="37"/>
        <v>711.07356058859932</v>
      </c>
      <c r="D194" s="5">
        <f t="shared" si="38"/>
        <v>-1112.140520490859</v>
      </c>
      <c r="E194" s="5">
        <f t="shared" si="35"/>
        <v>27784.895380192109</v>
      </c>
      <c r="F194" s="5">
        <f t="shared" si="36"/>
        <v>26672.754859701254</v>
      </c>
      <c r="H194" s="42">
        <v>16.753617916743924</v>
      </c>
      <c r="I194" t="s">
        <v>23</v>
      </c>
      <c r="J194" t="s">
        <v>35</v>
      </c>
      <c r="K194" s="42">
        <v>17.453993743334294</v>
      </c>
    </row>
    <row r="195" spans="1:11" ht="15.75" thickBot="1">
      <c r="A195" s="7" t="s">
        <v>15</v>
      </c>
      <c r="B195" s="5">
        <f t="shared" si="34"/>
        <v>8736.0506334163038</v>
      </c>
      <c r="C195" s="5">
        <f t="shared" si="37"/>
        <v>4253.0972746412626</v>
      </c>
      <c r="D195" s="5">
        <f t="shared" si="38"/>
        <v>-1950.9760671486708</v>
      </c>
      <c r="E195" s="5">
        <f t="shared" si="35"/>
        <v>28779.427360233265</v>
      </c>
      <c r="F195" s="5">
        <f t="shared" si="36"/>
        <v>26828.451293084599</v>
      </c>
      <c r="H195" s="42">
        <v>15.211313702479396</v>
      </c>
      <c r="I195" t="s">
        <v>19</v>
      </c>
      <c r="J195" t="s">
        <v>19</v>
      </c>
      <c r="K195" s="42">
        <v>16.883412597780239</v>
      </c>
    </row>
    <row r="196" spans="1:11" ht="15.75" thickBot="1">
      <c r="A196" s="7" t="s">
        <v>16</v>
      </c>
      <c r="B196" s="5">
        <f t="shared" si="34"/>
        <v>8736.0506334163019</v>
      </c>
      <c r="C196" s="5">
        <f t="shared" si="37"/>
        <v>123.06385231903778</v>
      </c>
      <c r="D196" s="5">
        <f t="shared" si="38"/>
        <v>-384.47754354280045</v>
      </c>
      <c r="E196" s="5">
        <f t="shared" si="35"/>
        <v>24218.083354098904</v>
      </c>
      <c r="F196" s="5">
        <f t="shared" si="36"/>
        <v>23833.605810556102</v>
      </c>
      <c r="H196" s="42">
        <v>12.40392416354077</v>
      </c>
      <c r="I196" t="s">
        <v>18</v>
      </c>
      <c r="J196" t="s">
        <v>32</v>
      </c>
      <c r="K196" s="42">
        <v>14.625839198835392</v>
      </c>
    </row>
    <row r="197" spans="1:11" ht="15.75" thickBot="1">
      <c r="A197" s="7" t="s">
        <v>17</v>
      </c>
      <c r="B197" s="5">
        <f t="shared" si="34"/>
        <v>8736.0506334163019</v>
      </c>
      <c r="C197" s="5">
        <f t="shared" si="37"/>
        <v>-417.01397199487656</v>
      </c>
      <c r="D197" s="5">
        <f t="shared" si="38"/>
        <v>2499.375638150379</v>
      </c>
      <c r="E197" s="5">
        <f t="shared" si="35"/>
        <v>13497.957393526482</v>
      </c>
      <c r="F197" s="5">
        <f t="shared" si="36"/>
        <v>15997.333031676861</v>
      </c>
      <c r="H197" s="42">
        <v>12.06646808527039</v>
      </c>
      <c r="I197" t="s">
        <v>32</v>
      </c>
      <c r="J197" t="s">
        <v>18</v>
      </c>
      <c r="K197" s="42">
        <v>14.380279250787718</v>
      </c>
    </row>
    <row r="198" spans="1:11">
      <c r="B198" s="5">
        <f>MAX(B180:B197)-MIN(B180:B197)</f>
        <v>0</v>
      </c>
      <c r="C198" s="5">
        <f>SUMIF(C180:C197,"&gt;0")</f>
        <v>30433.919679395258</v>
      </c>
      <c r="D198" s="5"/>
      <c r="E198" s="5">
        <f>MAX(E180:E197)-MIN(E180:E197)</f>
        <v>20782.945497039575</v>
      </c>
      <c r="F198" s="5">
        <f>MAX(F180:F197)-MIN(F180:F197)</f>
        <v>16934.872297966267</v>
      </c>
      <c r="K198" s="16"/>
    </row>
    <row r="228" spans="1:11">
      <c r="A228" s="11"/>
    </row>
    <row r="229" spans="1:11">
      <c r="A229" s="11"/>
    </row>
    <row r="230" spans="1:11">
      <c r="A230" s="11"/>
    </row>
    <row r="231" spans="1:11" ht="15">
      <c r="A231" s="11"/>
      <c r="E231" s="96"/>
      <c r="H231" s="9"/>
      <c r="I231" s="8"/>
      <c r="J231" s="8"/>
    </row>
    <row r="232" spans="1:11">
      <c r="A232" s="11"/>
      <c r="B232" s="16"/>
      <c r="C232" s="11"/>
      <c r="D232" s="99"/>
      <c r="E232" s="16"/>
      <c r="F232" s="16"/>
      <c r="H232" s="42"/>
      <c r="K232" s="42"/>
    </row>
    <row r="233" spans="1:11">
      <c r="A233" s="11"/>
      <c r="B233" s="16"/>
      <c r="C233" s="11"/>
      <c r="D233" s="99"/>
      <c r="E233" s="16"/>
      <c r="F233" s="16"/>
      <c r="H233" s="42"/>
      <c r="K233" s="42"/>
    </row>
    <row r="234" spans="1:11">
      <c r="A234" s="11"/>
      <c r="B234" s="16"/>
      <c r="C234" s="11"/>
      <c r="D234" s="99"/>
      <c r="E234" s="16"/>
      <c r="F234" s="16"/>
      <c r="H234" s="42"/>
      <c r="K234" s="42"/>
    </row>
    <row r="235" spans="1:11">
      <c r="A235" s="11"/>
      <c r="B235" s="16"/>
      <c r="C235" s="11"/>
      <c r="D235" s="99"/>
      <c r="E235" s="16"/>
      <c r="F235" s="16"/>
      <c r="H235" s="42"/>
      <c r="K235" s="42"/>
    </row>
    <row r="236" spans="1:11">
      <c r="A236" s="11"/>
      <c r="B236" s="16"/>
      <c r="C236" s="11"/>
      <c r="D236" s="99"/>
      <c r="E236" s="16"/>
      <c r="F236" s="16"/>
      <c r="H236" s="42"/>
      <c r="K236" s="42"/>
    </row>
    <row r="237" spans="1:11">
      <c r="A237" s="11"/>
      <c r="B237" s="16"/>
      <c r="C237" s="11"/>
      <c r="D237" s="99"/>
      <c r="E237" s="16"/>
      <c r="F237" s="16"/>
      <c r="H237" s="42"/>
      <c r="K237" s="42"/>
    </row>
    <row r="238" spans="1:11">
      <c r="A238" s="11"/>
      <c r="B238" s="16"/>
      <c r="C238" s="11"/>
      <c r="D238" s="99"/>
      <c r="E238" s="16"/>
      <c r="F238" s="16"/>
      <c r="H238" s="42"/>
      <c r="K238" s="42"/>
    </row>
    <row r="239" spans="1:11">
      <c r="A239" s="11"/>
      <c r="B239" s="16"/>
      <c r="C239" s="11"/>
      <c r="D239" s="99"/>
      <c r="E239" s="16"/>
      <c r="F239" s="16"/>
      <c r="H239" s="42"/>
      <c r="K239" s="42"/>
    </row>
    <row r="240" spans="1:11">
      <c r="A240" s="11"/>
      <c r="B240" s="16"/>
      <c r="C240" s="11"/>
      <c r="D240" s="99"/>
      <c r="E240" s="16"/>
      <c r="F240" s="16"/>
      <c r="H240" s="42"/>
      <c r="K240" s="42"/>
    </row>
    <row r="241" spans="1:11">
      <c r="A241" s="11"/>
      <c r="B241" s="16"/>
      <c r="C241" s="11"/>
      <c r="D241" s="99"/>
      <c r="E241" s="16"/>
      <c r="F241" s="16"/>
      <c r="H241" s="42"/>
      <c r="K241" s="42"/>
    </row>
    <row r="242" spans="1:11">
      <c r="A242" s="11"/>
      <c r="B242" s="16"/>
      <c r="C242" s="11"/>
      <c r="D242" s="99"/>
      <c r="E242" s="16"/>
      <c r="F242" s="16"/>
      <c r="H242" s="42"/>
      <c r="K242" s="42"/>
    </row>
    <row r="243" spans="1:11">
      <c r="A243" s="11"/>
      <c r="B243" s="16"/>
      <c r="C243" s="11"/>
      <c r="D243" s="99"/>
      <c r="E243" s="16"/>
      <c r="F243" s="16"/>
      <c r="H243" s="42"/>
      <c r="K243" s="42"/>
    </row>
    <row r="244" spans="1:11">
      <c r="A244" s="11"/>
      <c r="B244" s="16"/>
      <c r="C244" s="11"/>
      <c r="D244" s="99"/>
      <c r="E244" s="16"/>
      <c r="F244" s="16"/>
      <c r="H244" s="42"/>
      <c r="K244" s="42"/>
    </row>
    <row r="245" spans="1:11">
      <c r="A245" s="11"/>
      <c r="B245" s="16"/>
      <c r="C245" s="11"/>
      <c r="D245" s="99"/>
      <c r="E245" s="16"/>
      <c r="F245" s="16"/>
      <c r="H245" s="42"/>
      <c r="K245" s="42"/>
    </row>
    <row r="246" spans="1:11">
      <c r="A246" s="11"/>
      <c r="B246" s="16"/>
      <c r="C246" s="11"/>
      <c r="D246" s="99"/>
      <c r="E246" s="16"/>
      <c r="F246" s="16"/>
      <c r="H246" s="42"/>
      <c r="K246" s="42"/>
    </row>
    <row r="247" spans="1:11">
      <c r="A247" s="11"/>
      <c r="B247" s="16"/>
      <c r="C247" s="11"/>
      <c r="D247" s="99"/>
      <c r="E247" s="16"/>
      <c r="F247" s="16"/>
      <c r="H247" s="42"/>
      <c r="K247" s="42"/>
    </row>
    <row r="248" spans="1:11">
      <c r="A248" s="11"/>
      <c r="B248" s="16"/>
      <c r="C248" s="11"/>
      <c r="D248" s="99"/>
      <c r="E248" s="16"/>
      <c r="F248" s="16"/>
      <c r="H248" s="42"/>
      <c r="K248" s="42"/>
    </row>
    <row r="249" spans="1:11">
      <c r="A249" s="11"/>
      <c r="B249" s="16"/>
      <c r="C249" s="11"/>
      <c r="D249" s="99"/>
      <c r="E249" s="16"/>
      <c r="F249" s="16"/>
      <c r="H249" s="42"/>
      <c r="K249" s="42"/>
    </row>
    <row r="250" spans="1:11">
      <c r="A250" s="11"/>
      <c r="B250" s="38"/>
      <c r="C250" s="11"/>
      <c r="D250" s="38"/>
      <c r="E250" s="38"/>
      <c r="F250" s="38"/>
      <c r="H250" s="42"/>
      <c r="K250" s="42"/>
    </row>
    <row r="251" spans="1:11">
      <c r="A251" s="11"/>
    </row>
    <row r="252" spans="1:11">
      <c r="A252" s="11"/>
    </row>
    <row r="253" spans="1:11">
      <c r="A253" s="11"/>
    </row>
  </sheetData>
  <sortState ref="J28:K45">
    <sortCondition descending="1" ref="K28:K45"/>
  </sortState>
  <conditionalFormatting sqref="P28:S45">
    <cfRule type="expression" dxfId="1" priority="19">
      <formula>P28&lt;$O28</formula>
    </cfRule>
    <cfRule type="expression" dxfId="0" priority="20">
      <formula>P28&gt;$O28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60"/>
  <sheetViews>
    <sheetView workbookViewId="0">
      <pane xSplit="1" topLeftCell="B1" activePane="topRight" state="frozen"/>
      <selection activeCell="A22" sqref="A22"/>
      <selection pane="topRight" activeCell="H142" sqref="H142"/>
    </sheetView>
  </sheetViews>
  <sheetFormatPr baseColWidth="10" defaultRowHeight="12.75"/>
  <cols>
    <col min="1" max="1" width="29.7109375" customWidth="1"/>
    <col min="2" max="3" width="11.28515625" bestFit="1" customWidth="1"/>
    <col min="4" max="4" width="17" bestFit="1" customWidth="1"/>
    <col min="5" max="6" width="13.5703125" customWidth="1"/>
    <col min="7" max="7" width="12.42578125" customWidth="1"/>
    <col min="8" max="12" width="12.85546875" bestFit="1" customWidth="1"/>
    <col min="13" max="13" width="14.7109375" customWidth="1"/>
    <col min="14" max="16" width="12.85546875" bestFit="1" customWidth="1"/>
    <col min="17" max="17" width="15.42578125" customWidth="1"/>
    <col min="18" max="18" width="15.140625" customWidth="1"/>
    <col min="19" max="19" width="16.28515625" customWidth="1"/>
    <col min="20" max="20" width="14.5703125" customWidth="1"/>
    <col min="21" max="21" width="16.42578125" customWidth="1"/>
    <col min="22" max="24" width="13.28515625" bestFit="1" customWidth="1"/>
    <col min="25" max="25" width="19.7109375" bestFit="1" customWidth="1"/>
    <col min="26" max="28" width="11.7109375" bestFit="1" customWidth="1"/>
    <col min="29" max="29" width="10.7109375" bestFit="1" customWidth="1"/>
    <col min="30" max="31" width="11.7109375" bestFit="1" customWidth="1"/>
    <col min="32" max="33" width="11.28515625" bestFit="1" customWidth="1"/>
    <col min="34" max="34" width="10.7109375" bestFit="1" customWidth="1"/>
    <col min="35" max="35" width="13.7109375" customWidth="1"/>
    <col min="36" max="36" width="8.5703125" customWidth="1"/>
    <col min="37" max="47" width="17" customWidth="1"/>
    <col min="48" max="59" width="9.140625" customWidth="1"/>
    <col min="60" max="60" width="11.42578125" customWidth="1"/>
    <col min="61" max="234" width="9.140625" customWidth="1"/>
    <col min="235" max="235" width="39.140625" customWidth="1"/>
    <col min="236" max="237" width="17.5703125" customWidth="1"/>
    <col min="238" max="238" width="11.42578125" customWidth="1"/>
    <col min="239" max="239" width="12" customWidth="1"/>
    <col min="240" max="240" width="5.42578125" customWidth="1"/>
    <col min="241" max="241" width="17.5703125" customWidth="1"/>
    <col min="242" max="242" width="11.42578125" customWidth="1"/>
    <col min="243" max="244" width="17.5703125" customWidth="1"/>
    <col min="245" max="245" width="11.42578125" customWidth="1"/>
    <col min="246" max="247" width="17.5703125" customWidth="1"/>
    <col min="248" max="248" width="11.42578125" customWidth="1"/>
    <col min="249" max="250" width="17.5703125" customWidth="1"/>
    <col min="251" max="251" width="11.42578125" customWidth="1"/>
    <col min="252" max="253" width="17.5703125" customWidth="1"/>
    <col min="254" max="254" width="11.42578125" customWidth="1"/>
    <col min="255" max="256" width="17.5703125" customWidth="1"/>
    <col min="257" max="257" width="11.42578125" customWidth="1"/>
    <col min="258" max="259" width="17.5703125" customWidth="1"/>
    <col min="260" max="260" width="11.42578125" customWidth="1"/>
    <col min="261" max="263" width="17.5703125" customWidth="1"/>
    <col min="264" max="264" width="11.42578125" customWidth="1"/>
    <col min="265" max="266" width="17.5703125" customWidth="1"/>
    <col min="267" max="267" width="11.42578125" customWidth="1"/>
    <col min="268" max="269" width="17.5703125" customWidth="1"/>
    <col min="270" max="270" width="11.42578125" customWidth="1"/>
    <col min="271" max="272" width="17.5703125" customWidth="1"/>
    <col min="273" max="273" width="11.42578125" customWidth="1"/>
    <col min="274" max="275" width="17.5703125" customWidth="1"/>
    <col min="276" max="276" width="11.42578125" customWidth="1"/>
    <col min="277" max="278" width="17.5703125" customWidth="1"/>
    <col min="279" max="279" width="11.42578125" customWidth="1"/>
    <col min="280" max="281" width="17.5703125" customWidth="1"/>
    <col min="282" max="282" width="11.42578125" customWidth="1"/>
    <col min="283" max="284" width="17.5703125" customWidth="1"/>
    <col min="285" max="285" width="11.42578125" customWidth="1"/>
    <col min="286" max="287" width="17.5703125" customWidth="1"/>
    <col min="288" max="288" width="11.42578125" customWidth="1"/>
    <col min="289" max="290" width="17.5703125" customWidth="1"/>
    <col min="291" max="291" width="11.42578125" customWidth="1"/>
    <col min="292" max="293" width="17.5703125" customWidth="1"/>
    <col min="294" max="294" width="11.42578125" customWidth="1"/>
    <col min="295" max="296" width="17.5703125" customWidth="1"/>
    <col min="297" max="297" width="11.42578125" customWidth="1"/>
    <col min="298" max="299" width="17.5703125" customWidth="1"/>
    <col min="300" max="300" width="11.42578125" customWidth="1"/>
    <col min="301" max="301" width="17.5703125" customWidth="1"/>
    <col min="302" max="302" width="11.42578125" customWidth="1"/>
    <col min="303" max="490" width="9.140625" customWidth="1"/>
    <col min="491" max="491" width="39.140625" customWidth="1"/>
    <col min="492" max="493" width="17.5703125" customWidth="1"/>
    <col min="494" max="494" width="11.42578125" customWidth="1"/>
    <col min="495" max="495" width="12" customWidth="1"/>
    <col min="496" max="496" width="5.42578125" customWidth="1"/>
    <col min="497" max="497" width="17.5703125" customWidth="1"/>
    <col min="498" max="498" width="11.42578125" customWidth="1"/>
    <col min="499" max="500" width="17.5703125" customWidth="1"/>
    <col min="501" max="501" width="11.42578125" customWidth="1"/>
    <col min="502" max="503" width="17.5703125" customWidth="1"/>
    <col min="504" max="504" width="11.42578125" customWidth="1"/>
    <col min="505" max="506" width="17.5703125" customWidth="1"/>
    <col min="507" max="507" width="11.42578125" customWidth="1"/>
    <col min="508" max="509" width="17.5703125" customWidth="1"/>
    <col min="510" max="510" width="11.42578125" customWidth="1"/>
    <col min="511" max="512" width="17.5703125" customWidth="1"/>
    <col min="513" max="513" width="11.42578125" customWidth="1"/>
    <col min="514" max="515" width="17.5703125" customWidth="1"/>
    <col min="516" max="516" width="11.42578125" customWidth="1"/>
    <col min="517" max="519" width="17.5703125" customWidth="1"/>
    <col min="520" max="520" width="11.42578125" customWidth="1"/>
    <col min="521" max="522" width="17.5703125" customWidth="1"/>
    <col min="523" max="523" width="11.42578125" customWidth="1"/>
    <col min="524" max="525" width="17.5703125" customWidth="1"/>
    <col min="526" max="526" width="11.42578125" customWidth="1"/>
    <col min="527" max="528" width="17.5703125" customWidth="1"/>
    <col min="529" max="529" width="11.42578125" customWidth="1"/>
    <col min="530" max="531" width="17.5703125" customWidth="1"/>
    <col min="532" max="532" width="11.42578125" customWidth="1"/>
    <col min="533" max="534" width="17.5703125" customWidth="1"/>
    <col min="535" max="535" width="11.42578125" customWidth="1"/>
    <col min="536" max="537" width="17.5703125" customWidth="1"/>
    <col min="538" max="538" width="11.42578125" customWidth="1"/>
    <col min="539" max="540" width="17.5703125" customWidth="1"/>
    <col min="541" max="541" width="11.42578125" customWidth="1"/>
    <col min="542" max="543" width="17.5703125" customWidth="1"/>
    <col min="544" max="544" width="11.42578125" customWidth="1"/>
    <col min="545" max="546" width="17.5703125" customWidth="1"/>
    <col min="547" max="547" width="11.42578125" customWidth="1"/>
    <col min="548" max="549" width="17.5703125" customWidth="1"/>
    <col min="550" max="550" width="11.42578125" customWidth="1"/>
    <col min="551" max="552" width="17.5703125" customWidth="1"/>
    <col min="553" max="553" width="11.42578125" customWidth="1"/>
    <col min="554" max="555" width="17.5703125" customWidth="1"/>
    <col min="556" max="556" width="11.42578125" customWidth="1"/>
    <col min="557" max="557" width="17.5703125" customWidth="1"/>
    <col min="558" max="558" width="11.42578125" customWidth="1"/>
    <col min="559" max="746" width="9.140625" customWidth="1"/>
    <col min="747" max="747" width="39.140625" customWidth="1"/>
    <col min="748" max="749" width="17.5703125" customWidth="1"/>
    <col min="750" max="750" width="11.42578125" customWidth="1"/>
    <col min="751" max="751" width="12" customWidth="1"/>
    <col min="752" max="752" width="5.42578125" customWidth="1"/>
    <col min="753" max="753" width="17.5703125" customWidth="1"/>
    <col min="754" max="754" width="11.42578125" customWidth="1"/>
    <col min="755" max="756" width="17.5703125" customWidth="1"/>
    <col min="757" max="757" width="11.42578125" customWidth="1"/>
    <col min="758" max="759" width="17.5703125" customWidth="1"/>
    <col min="760" max="760" width="11.42578125" customWidth="1"/>
    <col min="761" max="762" width="17.5703125" customWidth="1"/>
    <col min="763" max="763" width="11.42578125" customWidth="1"/>
    <col min="764" max="765" width="17.5703125" customWidth="1"/>
    <col min="766" max="766" width="11.42578125" customWidth="1"/>
    <col min="767" max="768" width="17.5703125" customWidth="1"/>
    <col min="769" max="769" width="11.42578125" customWidth="1"/>
    <col min="770" max="771" width="17.5703125" customWidth="1"/>
    <col min="772" max="772" width="11.42578125" customWidth="1"/>
    <col min="773" max="775" width="17.5703125" customWidth="1"/>
    <col min="776" max="776" width="11.42578125" customWidth="1"/>
    <col min="777" max="778" width="17.5703125" customWidth="1"/>
    <col min="779" max="779" width="11.42578125" customWidth="1"/>
    <col min="780" max="781" width="17.5703125" customWidth="1"/>
    <col min="782" max="782" width="11.42578125" customWidth="1"/>
    <col min="783" max="784" width="17.5703125" customWidth="1"/>
    <col min="785" max="785" width="11.42578125" customWidth="1"/>
    <col min="786" max="787" width="17.5703125" customWidth="1"/>
    <col min="788" max="788" width="11.42578125" customWidth="1"/>
    <col min="789" max="790" width="17.5703125" customWidth="1"/>
    <col min="791" max="791" width="11.42578125" customWidth="1"/>
    <col min="792" max="793" width="17.5703125" customWidth="1"/>
    <col min="794" max="794" width="11.42578125" customWidth="1"/>
    <col min="795" max="796" width="17.5703125" customWidth="1"/>
    <col min="797" max="797" width="11.42578125" customWidth="1"/>
    <col min="798" max="799" width="17.5703125" customWidth="1"/>
    <col min="800" max="800" width="11.42578125" customWidth="1"/>
    <col min="801" max="802" width="17.5703125" customWidth="1"/>
    <col min="803" max="803" width="11.42578125" customWidth="1"/>
    <col min="804" max="805" width="17.5703125" customWidth="1"/>
    <col min="806" max="806" width="11.42578125" customWidth="1"/>
    <col min="807" max="808" width="17.5703125" customWidth="1"/>
    <col min="809" max="809" width="11.42578125" customWidth="1"/>
    <col min="810" max="811" width="17.5703125" customWidth="1"/>
    <col min="812" max="812" width="11.42578125" customWidth="1"/>
    <col min="813" max="813" width="17.5703125" customWidth="1"/>
    <col min="814" max="814" width="11.42578125" customWidth="1"/>
    <col min="815" max="1002" width="9.140625" customWidth="1"/>
    <col min="1003" max="1003" width="39.140625" customWidth="1"/>
    <col min="1004" max="1005" width="17.5703125" customWidth="1"/>
    <col min="1006" max="1006" width="11.42578125" customWidth="1"/>
    <col min="1007" max="1007" width="12" customWidth="1"/>
    <col min="1008" max="1008" width="5.42578125" customWidth="1"/>
    <col min="1009" max="1009" width="17.5703125" customWidth="1"/>
    <col min="1010" max="1010" width="11.42578125" customWidth="1"/>
    <col min="1011" max="1012" width="17.5703125" customWidth="1"/>
    <col min="1013" max="1013" width="11.42578125" customWidth="1"/>
    <col min="1014" max="1015" width="17.5703125" customWidth="1"/>
    <col min="1016" max="1016" width="11.42578125" customWidth="1"/>
    <col min="1017" max="1018" width="17.5703125" customWidth="1"/>
    <col min="1019" max="1019" width="11.42578125" customWidth="1"/>
    <col min="1020" max="1021" width="17.5703125" customWidth="1"/>
    <col min="1022" max="1022" width="11.42578125" customWidth="1"/>
    <col min="1023" max="1024" width="17.5703125" customWidth="1"/>
    <col min="1025" max="1025" width="11.42578125" customWidth="1"/>
    <col min="1026" max="1027" width="17.5703125" customWidth="1"/>
    <col min="1028" max="1028" width="11.42578125" customWidth="1"/>
    <col min="1029" max="1031" width="17.5703125" customWidth="1"/>
    <col min="1032" max="1032" width="11.42578125" customWidth="1"/>
    <col min="1033" max="1034" width="17.5703125" customWidth="1"/>
    <col min="1035" max="1035" width="11.42578125" customWidth="1"/>
    <col min="1036" max="1037" width="17.5703125" customWidth="1"/>
    <col min="1038" max="1038" width="11.42578125" customWidth="1"/>
    <col min="1039" max="1040" width="17.5703125" customWidth="1"/>
    <col min="1041" max="1041" width="11.42578125" customWidth="1"/>
    <col min="1042" max="1043" width="17.5703125" customWidth="1"/>
    <col min="1044" max="1044" width="11.42578125" customWidth="1"/>
    <col min="1045" max="1046" width="17.5703125" customWidth="1"/>
    <col min="1047" max="1047" width="11.42578125" customWidth="1"/>
    <col min="1048" max="1049" width="17.5703125" customWidth="1"/>
    <col min="1050" max="1050" width="11.42578125" customWidth="1"/>
    <col min="1051" max="1052" width="17.5703125" customWidth="1"/>
    <col min="1053" max="1053" width="11.42578125" customWidth="1"/>
    <col min="1054" max="1055" width="17.5703125" customWidth="1"/>
    <col min="1056" max="1056" width="11.42578125" customWidth="1"/>
    <col min="1057" max="1058" width="17.5703125" customWidth="1"/>
    <col min="1059" max="1059" width="11.42578125" customWidth="1"/>
    <col min="1060" max="1061" width="17.5703125" customWidth="1"/>
    <col min="1062" max="1062" width="11.42578125" customWidth="1"/>
    <col min="1063" max="1064" width="17.5703125" customWidth="1"/>
    <col min="1065" max="1065" width="11.42578125" customWidth="1"/>
    <col min="1066" max="1067" width="17.5703125" customWidth="1"/>
    <col min="1068" max="1068" width="11.42578125" customWidth="1"/>
    <col min="1069" max="1069" width="17.5703125" customWidth="1"/>
    <col min="1070" max="1070" width="11.42578125" customWidth="1"/>
    <col min="1071" max="1258" width="9.140625" customWidth="1"/>
    <col min="1259" max="1259" width="39.140625" customWidth="1"/>
    <col min="1260" max="1261" width="17.5703125" customWidth="1"/>
    <col min="1262" max="1262" width="11.42578125" customWidth="1"/>
    <col min="1263" max="1263" width="12" customWidth="1"/>
    <col min="1264" max="1264" width="5.42578125" customWidth="1"/>
    <col min="1265" max="1265" width="17.5703125" customWidth="1"/>
    <col min="1266" max="1266" width="11.42578125" customWidth="1"/>
    <col min="1267" max="1268" width="17.5703125" customWidth="1"/>
    <col min="1269" max="1269" width="11.42578125" customWidth="1"/>
    <col min="1270" max="1271" width="17.5703125" customWidth="1"/>
    <col min="1272" max="1272" width="11.42578125" customWidth="1"/>
    <col min="1273" max="1274" width="17.5703125" customWidth="1"/>
    <col min="1275" max="1275" width="11.42578125" customWidth="1"/>
    <col min="1276" max="1277" width="17.5703125" customWidth="1"/>
    <col min="1278" max="1278" width="11.42578125" customWidth="1"/>
    <col min="1279" max="1280" width="17.5703125" customWidth="1"/>
    <col min="1281" max="1281" width="11.42578125" customWidth="1"/>
    <col min="1282" max="1283" width="17.5703125" customWidth="1"/>
    <col min="1284" max="1284" width="11.42578125" customWidth="1"/>
    <col min="1285" max="1287" width="17.5703125" customWidth="1"/>
    <col min="1288" max="1288" width="11.42578125" customWidth="1"/>
    <col min="1289" max="1290" width="17.5703125" customWidth="1"/>
    <col min="1291" max="1291" width="11.42578125" customWidth="1"/>
    <col min="1292" max="1293" width="17.5703125" customWidth="1"/>
    <col min="1294" max="1294" width="11.42578125" customWidth="1"/>
    <col min="1295" max="1296" width="17.5703125" customWidth="1"/>
    <col min="1297" max="1297" width="11.42578125" customWidth="1"/>
    <col min="1298" max="1299" width="17.5703125" customWidth="1"/>
    <col min="1300" max="1300" width="11.42578125" customWidth="1"/>
    <col min="1301" max="1302" width="17.5703125" customWidth="1"/>
    <col min="1303" max="1303" width="11.42578125" customWidth="1"/>
    <col min="1304" max="1305" width="17.5703125" customWidth="1"/>
    <col min="1306" max="1306" width="11.42578125" customWidth="1"/>
    <col min="1307" max="1308" width="17.5703125" customWidth="1"/>
    <col min="1309" max="1309" width="11.42578125" customWidth="1"/>
    <col min="1310" max="1311" width="17.5703125" customWidth="1"/>
    <col min="1312" max="1312" width="11.42578125" customWidth="1"/>
    <col min="1313" max="1314" width="17.5703125" customWidth="1"/>
    <col min="1315" max="1315" width="11.42578125" customWidth="1"/>
    <col min="1316" max="1317" width="17.5703125" customWidth="1"/>
    <col min="1318" max="1318" width="11.42578125" customWidth="1"/>
    <col min="1319" max="1320" width="17.5703125" customWidth="1"/>
    <col min="1321" max="1321" width="11.42578125" customWidth="1"/>
    <col min="1322" max="1323" width="17.5703125" customWidth="1"/>
    <col min="1324" max="1324" width="11.42578125" customWidth="1"/>
    <col min="1325" max="1325" width="17.5703125" customWidth="1"/>
    <col min="1326" max="1326" width="11.42578125" customWidth="1"/>
    <col min="1327" max="1514" width="9.140625" customWidth="1"/>
    <col min="1515" max="1515" width="39.140625" customWidth="1"/>
    <col min="1516" max="1517" width="17.5703125" customWidth="1"/>
    <col min="1518" max="1518" width="11.42578125" customWidth="1"/>
    <col min="1519" max="1519" width="12" customWidth="1"/>
    <col min="1520" max="1520" width="5.42578125" customWidth="1"/>
    <col min="1521" max="1521" width="17.5703125" customWidth="1"/>
    <col min="1522" max="1522" width="11.42578125" customWidth="1"/>
    <col min="1523" max="1524" width="17.5703125" customWidth="1"/>
    <col min="1525" max="1525" width="11.42578125" customWidth="1"/>
    <col min="1526" max="1527" width="17.5703125" customWidth="1"/>
    <col min="1528" max="1528" width="11.42578125" customWidth="1"/>
    <col min="1529" max="1530" width="17.5703125" customWidth="1"/>
    <col min="1531" max="1531" width="11.42578125" customWidth="1"/>
    <col min="1532" max="1533" width="17.5703125" customWidth="1"/>
    <col min="1534" max="1534" width="11.42578125" customWidth="1"/>
    <col min="1535" max="1536" width="17.5703125" customWidth="1"/>
    <col min="1537" max="1537" width="11.42578125" customWidth="1"/>
    <col min="1538" max="1539" width="17.5703125" customWidth="1"/>
    <col min="1540" max="1540" width="11.42578125" customWidth="1"/>
    <col min="1541" max="1543" width="17.5703125" customWidth="1"/>
    <col min="1544" max="1544" width="11.42578125" customWidth="1"/>
    <col min="1545" max="1546" width="17.5703125" customWidth="1"/>
    <col min="1547" max="1547" width="11.42578125" customWidth="1"/>
    <col min="1548" max="1549" width="17.5703125" customWidth="1"/>
    <col min="1550" max="1550" width="11.42578125" customWidth="1"/>
    <col min="1551" max="1552" width="17.5703125" customWidth="1"/>
    <col min="1553" max="1553" width="11.42578125" customWidth="1"/>
    <col min="1554" max="1555" width="17.5703125" customWidth="1"/>
    <col min="1556" max="1556" width="11.42578125" customWidth="1"/>
    <col min="1557" max="1558" width="17.5703125" customWidth="1"/>
    <col min="1559" max="1559" width="11.42578125" customWidth="1"/>
    <col min="1560" max="1561" width="17.5703125" customWidth="1"/>
    <col min="1562" max="1562" width="11.42578125" customWidth="1"/>
    <col min="1563" max="1564" width="17.5703125" customWidth="1"/>
    <col min="1565" max="1565" width="11.42578125" customWidth="1"/>
    <col min="1566" max="1567" width="17.5703125" customWidth="1"/>
    <col min="1568" max="1568" width="11.42578125" customWidth="1"/>
    <col min="1569" max="1570" width="17.5703125" customWidth="1"/>
    <col min="1571" max="1571" width="11.42578125" customWidth="1"/>
    <col min="1572" max="1573" width="17.5703125" customWidth="1"/>
    <col min="1574" max="1574" width="11.42578125" customWidth="1"/>
    <col min="1575" max="1576" width="17.5703125" customWidth="1"/>
    <col min="1577" max="1577" width="11.42578125" customWidth="1"/>
    <col min="1578" max="1579" width="17.5703125" customWidth="1"/>
    <col min="1580" max="1580" width="11.42578125" customWidth="1"/>
    <col min="1581" max="1581" width="17.5703125" customWidth="1"/>
    <col min="1582" max="1582" width="11.42578125" customWidth="1"/>
    <col min="1583" max="1770" width="9.140625" customWidth="1"/>
    <col min="1771" max="1771" width="39.140625" customWidth="1"/>
    <col min="1772" max="1773" width="17.5703125" customWidth="1"/>
    <col min="1774" max="1774" width="11.42578125" customWidth="1"/>
    <col min="1775" max="1775" width="12" customWidth="1"/>
    <col min="1776" max="1776" width="5.42578125" customWidth="1"/>
    <col min="1777" max="1777" width="17.5703125" customWidth="1"/>
    <col min="1778" max="1778" width="11.42578125" customWidth="1"/>
    <col min="1779" max="1780" width="17.5703125" customWidth="1"/>
    <col min="1781" max="1781" width="11.42578125" customWidth="1"/>
    <col min="1782" max="1783" width="17.5703125" customWidth="1"/>
    <col min="1784" max="1784" width="11.42578125" customWidth="1"/>
    <col min="1785" max="1786" width="17.5703125" customWidth="1"/>
    <col min="1787" max="1787" width="11.42578125" customWidth="1"/>
    <col min="1788" max="1789" width="17.5703125" customWidth="1"/>
    <col min="1790" max="1790" width="11.42578125" customWidth="1"/>
    <col min="1791" max="1792" width="17.5703125" customWidth="1"/>
    <col min="1793" max="1793" width="11.42578125" customWidth="1"/>
    <col min="1794" max="1795" width="17.5703125" customWidth="1"/>
    <col min="1796" max="1796" width="11.42578125" customWidth="1"/>
    <col min="1797" max="1799" width="17.5703125" customWidth="1"/>
    <col min="1800" max="1800" width="11.42578125" customWidth="1"/>
    <col min="1801" max="1802" width="17.5703125" customWidth="1"/>
    <col min="1803" max="1803" width="11.42578125" customWidth="1"/>
    <col min="1804" max="1805" width="17.5703125" customWidth="1"/>
    <col min="1806" max="1806" width="11.42578125" customWidth="1"/>
    <col min="1807" max="1808" width="17.5703125" customWidth="1"/>
    <col min="1809" max="1809" width="11.42578125" customWidth="1"/>
    <col min="1810" max="1811" width="17.5703125" customWidth="1"/>
    <col min="1812" max="1812" width="11.42578125" customWidth="1"/>
    <col min="1813" max="1814" width="17.5703125" customWidth="1"/>
    <col min="1815" max="1815" width="11.42578125" customWidth="1"/>
    <col min="1816" max="1817" width="17.5703125" customWidth="1"/>
    <col min="1818" max="1818" width="11.42578125" customWidth="1"/>
    <col min="1819" max="1820" width="17.5703125" customWidth="1"/>
    <col min="1821" max="1821" width="11.42578125" customWidth="1"/>
    <col min="1822" max="1823" width="17.5703125" customWidth="1"/>
    <col min="1824" max="1824" width="11.42578125" customWidth="1"/>
    <col min="1825" max="1826" width="17.5703125" customWidth="1"/>
    <col min="1827" max="1827" width="11.42578125" customWidth="1"/>
    <col min="1828" max="1829" width="17.5703125" customWidth="1"/>
    <col min="1830" max="1830" width="11.42578125" customWidth="1"/>
    <col min="1831" max="1832" width="17.5703125" customWidth="1"/>
    <col min="1833" max="1833" width="11.42578125" customWidth="1"/>
    <col min="1834" max="1835" width="17.5703125" customWidth="1"/>
    <col min="1836" max="1836" width="11.42578125" customWidth="1"/>
    <col min="1837" max="1837" width="17.5703125" customWidth="1"/>
    <col min="1838" max="1838" width="11.42578125" customWidth="1"/>
    <col min="1839" max="2026" width="9.140625" customWidth="1"/>
    <col min="2027" max="2027" width="39.140625" customWidth="1"/>
    <col min="2028" max="2029" width="17.5703125" customWidth="1"/>
    <col min="2030" max="2030" width="11.42578125" customWidth="1"/>
    <col min="2031" max="2031" width="12" customWidth="1"/>
    <col min="2032" max="2032" width="5.42578125" customWidth="1"/>
    <col min="2033" max="2033" width="17.5703125" customWidth="1"/>
    <col min="2034" max="2034" width="11.42578125" customWidth="1"/>
    <col min="2035" max="2036" width="17.5703125" customWidth="1"/>
    <col min="2037" max="2037" width="11.42578125" customWidth="1"/>
    <col min="2038" max="2039" width="17.5703125" customWidth="1"/>
    <col min="2040" max="2040" width="11.42578125" customWidth="1"/>
    <col min="2041" max="2042" width="17.5703125" customWidth="1"/>
    <col min="2043" max="2043" width="11.42578125" customWidth="1"/>
    <col min="2044" max="2045" width="17.5703125" customWidth="1"/>
    <col min="2046" max="2046" width="11.42578125" customWidth="1"/>
    <col min="2047" max="2048" width="17.5703125" customWidth="1"/>
    <col min="2049" max="2049" width="11.42578125" customWidth="1"/>
    <col min="2050" max="2051" width="17.5703125" customWidth="1"/>
    <col min="2052" max="2052" width="11.42578125" customWidth="1"/>
    <col min="2053" max="2055" width="17.5703125" customWidth="1"/>
    <col min="2056" max="2056" width="11.42578125" customWidth="1"/>
    <col min="2057" max="2058" width="17.5703125" customWidth="1"/>
    <col min="2059" max="2059" width="11.42578125" customWidth="1"/>
    <col min="2060" max="2061" width="17.5703125" customWidth="1"/>
    <col min="2062" max="2062" width="11.42578125" customWidth="1"/>
    <col min="2063" max="2064" width="17.5703125" customWidth="1"/>
    <col min="2065" max="2065" width="11.42578125" customWidth="1"/>
    <col min="2066" max="2067" width="17.5703125" customWidth="1"/>
    <col min="2068" max="2068" width="11.42578125" customWidth="1"/>
    <col min="2069" max="2070" width="17.5703125" customWidth="1"/>
    <col min="2071" max="2071" width="11.42578125" customWidth="1"/>
    <col min="2072" max="2073" width="17.5703125" customWidth="1"/>
    <col min="2074" max="2074" width="11.42578125" customWidth="1"/>
    <col min="2075" max="2076" width="17.5703125" customWidth="1"/>
    <col min="2077" max="2077" width="11.42578125" customWidth="1"/>
    <col min="2078" max="2079" width="17.5703125" customWidth="1"/>
    <col min="2080" max="2080" width="11.42578125" customWidth="1"/>
    <col min="2081" max="2082" width="17.5703125" customWidth="1"/>
    <col min="2083" max="2083" width="11.42578125" customWidth="1"/>
    <col min="2084" max="2085" width="17.5703125" customWidth="1"/>
    <col min="2086" max="2086" width="11.42578125" customWidth="1"/>
    <col min="2087" max="2088" width="17.5703125" customWidth="1"/>
    <col min="2089" max="2089" width="11.42578125" customWidth="1"/>
    <col min="2090" max="2091" width="17.5703125" customWidth="1"/>
    <col min="2092" max="2092" width="11.42578125" customWidth="1"/>
    <col min="2093" max="2093" width="17.5703125" customWidth="1"/>
    <col min="2094" max="2094" width="11.42578125" customWidth="1"/>
    <col min="2095" max="2282" width="9.140625" customWidth="1"/>
    <col min="2283" max="2283" width="39.140625" customWidth="1"/>
    <col min="2284" max="2285" width="17.5703125" customWidth="1"/>
    <col min="2286" max="2286" width="11.42578125" customWidth="1"/>
    <col min="2287" max="2287" width="12" customWidth="1"/>
    <col min="2288" max="2288" width="5.42578125" customWidth="1"/>
    <col min="2289" max="2289" width="17.5703125" customWidth="1"/>
    <col min="2290" max="2290" width="11.42578125" customWidth="1"/>
    <col min="2291" max="2292" width="17.5703125" customWidth="1"/>
    <col min="2293" max="2293" width="11.42578125" customWidth="1"/>
    <col min="2294" max="2295" width="17.5703125" customWidth="1"/>
    <col min="2296" max="2296" width="11.42578125" customWidth="1"/>
    <col min="2297" max="2298" width="17.5703125" customWidth="1"/>
    <col min="2299" max="2299" width="11.42578125" customWidth="1"/>
    <col min="2300" max="2301" width="17.5703125" customWidth="1"/>
    <col min="2302" max="2302" width="11.42578125" customWidth="1"/>
    <col min="2303" max="2304" width="17.5703125" customWidth="1"/>
    <col min="2305" max="2305" width="11.42578125" customWidth="1"/>
    <col min="2306" max="2307" width="17.5703125" customWidth="1"/>
    <col min="2308" max="2308" width="11.42578125" customWidth="1"/>
    <col min="2309" max="2311" width="17.5703125" customWidth="1"/>
    <col min="2312" max="2312" width="11.42578125" customWidth="1"/>
    <col min="2313" max="2314" width="17.5703125" customWidth="1"/>
    <col min="2315" max="2315" width="11.42578125" customWidth="1"/>
    <col min="2316" max="2317" width="17.5703125" customWidth="1"/>
    <col min="2318" max="2318" width="11.42578125" customWidth="1"/>
    <col min="2319" max="2320" width="17.5703125" customWidth="1"/>
    <col min="2321" max="2321" width="11.42578125" customWidth="1"/>
    <col min="2322" max="2323" width="17.5703125" customWidth="1"/>
    <col min="2324" max="2324" width="11.42578125" customWidth="1"/>
    <col min="2325" max="2326" width="17.5703125" customWidth="1"/>
    <col min="2327" max="2327" width="11.42578125" customWidth="1"/>
    <col min="2328" max="2329" width="17.5703125" customWidth="1"/>
    <col min="2330" max="2330" width="11.42578125" customWidth="1"/>
    <col min="2331" max="2332" width="17.5703125" customWidth="1"/>
    <col min="2333" max="2333" width="11.42578125" customWidth="1"/>
    <col min="2334" max="2335" width="17.5703125" customWidth="1"/>
    <col min="2336" max="2336" width="11.42578125" customWidth="1"/>
    <col min="2337" max="2338" width="17.5703125" customWidth="1"/>
    <col min="2339" max="2339" width="11.42578125" customWidth="1"/>
    <col min="2340" max="2341" width="17.5703125" customWidth="1"/>
    <col min="2342" max="2342" width="11.42578125" customWidth="1"/>
    <col min="2343" max="2344" width="17.5703125" customWidth="1"/>
    <col min="2345" max="2345" width="11.42578125" customWidth="1"/>
    <col min="2346" max="2347" width="17.5703125" customWidth="1"/>
    <col min="2348" max="2348" width="11.42578125" customWidth="1"/>
    <col min="2349" max="2349" width="17.5703125" customWidth="1"/>
    <col min="2350" max="2350" width="11.42578125" customWidth="1"/>
    <col min="2351" max="2538" width="9.140625" customWidth="1"/>
    <col min="2539" max="2539" width="39.140625" customWidth="1"/>
    <col min="2540" max="2541" width="17.5703125" customWidth="1"/>
    <col min="2542" max="2542" width="11.42578125" customWidth="1"/>
    <col min="2543" max="2543" width="12" customWidth="1"/>
    <col min="2544" max="2544" width="5.42578125" customWidth="1"/>
    <col min="2545" max="2545" width="17.5703125" customWidth="1"/>
    <col min="2546" max="2546" width="11.42578125" customWidth="1"/>
    <col min="2547" max="2548" width="17.5703125" customWidth="1"/>
    <col min="2549" max="2549" width="11.42578125" customWidth="1"/>
    <col min="2550" max="2551" width="17.5703125" customWidth="1"/>
    <col min="2552" max="2552" width="11.42578125" customWidth="1"/>
    <col min="2553" max="2554" width="17.5703125" customWidth="1"/>
    <col min="2555" max="2555" width="11.42578125" customWidth="1"/>
    <col min="2556" max="2557" width="17.5703125" customWidth="1"/>
    <col min="2558" max="2558" width="11.42578125" customWidth="1"/>
    <col min="2559" max="2560" width="17.5703125" customWidth="1"/>
    <col min="2561" max="2561" width="11.42578125" customWidth="1"/>
    <col min="2562" max="2563" width="17.5703125" customWidth="1"/>
    <col min="2564" max="2564" width="11.42578125" customWidth="1"/>
    <col min="2565" max="2567" width="17.5703125" customWidth="1"/>
    <col min="2568" max="2568" width="11.42578125" customWidth="1"/>
    <col min="2569" max="2570" width="17.5703125" customWidth="1"/>
    <col min="2571" max="2571" width="11.42578125" customWidth="1"/>
    <col min="2572" max="2573" width="17.5703125" customWidth="1"/>
    <col min="2574" max="2574" width="11.42578125" customWidth="1"/>
    <col min="2575" max="2576" width="17.5703125" customWidth="1"/>
    <col min="2577" max="2577" width="11.42578125" customWidth="1"/>
    <col min="2578" max="2579" width="17.5703125" customWidth="1"/>
    <col min="2580" max="2580" width="11.42578125" customWidth="1"/>
    <col min="2581" max="2582" width="17.5703125" customWidth="1"/>
    <col min="2583" max="2583" width="11.42578125" customWidth="1"/>
    <col min="2584" max="2585" width="17.5703125" customWidth="1"/>
    <col min="2586" max="2586" width="11.42578125" customWidth="1"/>
    <col min="2587" max="2588" width="17.5703125" customWidth="1"/>
    <col min="2589" max="2589" width="11.42578125" customWidth="1"/>
    <col min="2590" max="2591" width="17.5703125" customWidth="1"/>
    <col min="2592" max="2592" width="11.42578125" customWidth="1"/>
    <col min="2593" max="2594" width="17.5703125" customWidth="1"/>
    <col min="2595" max="2595" width="11.42578125" customWidth="1"/>
    <col min="2596" max="2597" width="17.5703125" customWidth="1"/>
    <col min="2598" max="2598" width="11.42578125" customWidth="1"/>
    <col min="2599" max="2600" width="17.5703125" customWidth="1"/>
    <col min="2601" max="2601" width="11.42578125" customWidth="1"/>
    <col min="2602" max="2603" width="17.5703125" customWidth="1"/>
    <col min="2604" max="2604" width="11.42578125" customWidth="1"/>
    <col min="2605" max="2605" width="17.5703125" customWidth="1"/>
    <col min="2606" max="2606" width="11.42578125" customWidth="1"/>
    <col min="2607" max="2794" width="9.140625" customWidth="1"/>
    <col min="2795" max="2795" width="39.140625" customWidth="1"/>
    <col min="2796" max="2797" width="17.5703125" customWidth="1"/>
    <col min="2798" max="2798" width="11.42578125" customWidth="1"/>
    <col min="2799" max="2799" width="12" customWidth="1"/>
    <col min="2800" max="2800" width="5.42578125" customWidth="1"/>
    <col min="2801" max="2801" width="17.5703125" customWidth="1"/>
    <col min="2802" max="2802" width="11.42578125" customWidth="1"/>
    <col min="2803" max="2804" width="17.5703125" customWidth="1"/>
    <col min="2805" max="2805" width="11.42578125" customWidth="1"/>
    <col min="2806" max="2807" width="17.5703125" customWidth="1"/>
    <col min="2808" max="2808" width="11.42578125" customWidth="1"/>
    <col min="2809" max="2810" width="17.5703125" customWidth="1"/>
    <col min="2811" max="2811" width="11.42578125" customWidth="1"/>
    <col min="2812" max="2813" width="17.5703125" customWidth="1"/>
    <col min="2814" max="2814" width="11.42578125" customWidth="1"/>
    <col min="2815" max="2816" width="17.5703125" customWidth="1"/>
    <col min="2817" max="2817" width="11.42578125" customWidth="1"/>
    <col min="2818" max="2819" width="17.5703125" customWidth="1"/>
    <col min="2820" max="2820" width="11.42578125" customWidth="1"/>
    <col min="2821" max="2823" width="17.5703125" customWidth="1"/>
    <col min="2824" max="2824" width="11.42578125" customWidth="1"/>
    <col min="2825" max="2826" width="17.5703125" customWidth="1"/>
    <col min="2827" max="2827" width="11.42578125" customWidth="1"/>
    <col min="2828" max="2829" width="17.5703125" customWidth="1"/>
    <col min="2830" max="2830" width="11.42578125" customWidth="1"/>
    <col min="2831" max="2832" width="17.5703125" customWidth="1"/>
    <col min="2833" max="2833" width="11.42578125" customWidth="1"/>
    <col min="2834" max="2835" width="17.5703125" customWidth="1"/>
    <col min="2836" max="2836" width="11.42578125" customWidth="1"/>
    <col min="2837" max="2838" width="17.5703125" customWidth="1"/>
    <col min="2839" max="2839" width="11.42578125" customWidth="1"/>
    <col min="2840" max="2841" width="17.5703125" customWidth="1"/>
    <col min="2842" max="2842" width="11.42578125" customWidth="1"/>
    <col min="2843" max="2844" width="17.5703125" customWidth="1"/>
    <col min="2845" max="2845" width="11.42578125" customWidth="1"/>
    <col min="2846" max="2847" width="17.5703125" customWidth="1"/>
    <col min="2848" max="2848" width="11.42578125" customWidth="1"/>
    <col min="2849" max="2850" width="17.5703125" customWidth="1"/>
    <col min="2851" max="2851" width="11.42578125" customWidth="1"/>
    <col min="2852" max="2853" width="17.5703125" customWidth="1"/>
    <col min="2854" max="2854" width="11.42578125" customWidth="1"/>
    <col min="2855" max="2856" width="17.5703125" customWidth="1"/>
    <col min="2857" max="2857" width="11.42578125" customWidth="1"/>
    <col min="2858" max="2859" width="17.5703125" customWidth="1"/>
    <col min="2860" max="2860" width="11.42578125" customWidth="1"/>
    <col min="2861" max="2861" width="17.5703125" customWidth="1"/>
    <col min="2862" max="2862" width="11.42578125" customWidth="1"/>
    <col min="2863" max="3050" width="9.140625" customWidth="1"/>
    <col min="3051" max="3051" width="39.140625" customWidth="1"/>
    <col min="3052" max="3053" width="17.5703125" customWidth="1"/>
    <col min="3054" max="3054" width="11.42578125" customWidth="1"/>
    <col min="3055" max="3055" width="12" customWidth="1"/>
    <col min="3056" max="3056" width="5.42578125" customWidth="1"/>
    <col min="3057" max="3057" width="17.5703125" customWidth="1"/>
    <col min="3058" max="3058" width="11.42578125" customWidth="1"/>
    <col min="3059" max="3060" width="17.5703125" customWidth="1"/>
    <col min="3061" max="3061" width="11.42578125" customWidth="1"/>
    <col min="3062" max="3063" width="17.5703125" customWidth="1"/>
    <col min="3064" max="3064" width="11.42578125" customWidth="1"/>
    <col min="3065" max="3066" width="17.5703125" customWidth="1"/>
    <col min="3067" max="3067" width="11.42578125" customWidth="1"/>
    <col min="3068" max="3069" width="17.5703125" customWidth="1"/>
    <col min="3070" max="3070" width="11.42578125" customWidth="1"/>
    <col min="3071" max="3072" width="17.5703125" customWidth="1"/>
    <col min="3073" max="3073" width="11.42578125" customWidth="1"/>
    <col min="3074" max="3075" width="17.5703125" customWidth="1"/>
    <col min="3076" max="3076" width="11.42578125" customWidth="1"/>
    <col min="3077" max="3079" width="17.5703125" customWidth="1"/>
    <col min="3080" max="3080" width="11.42578125" customWidth="1"/>
    <col min="3081" max="3082" width="17.5703125" customWidth="1"/>
    <col min="3083" max="3083" width="11.42578125" customWidth="1"/>
    <col min="3084" max="3085" width="17.5703125" customWidth="1"/>
    <col min="3086" max="3086" width="11.42578125" customWidth="1"/>
    <col min="3087" max="3088" width="17.5703125" customWidth="1"/>
    <col min="3089" max="3089" width="11.42578125" customWidth="1"/>
    <col min="3090" max="3091" width="17.5703125" customWidth="1"/>
    <col min="3092" max="3092" width="11.42578125" customWidth="1"/>
    <col min="3093" max="3094" width="17.5703125" customWidth="1"/>
    <col min="3095" max="3095" width="11.42578125" customWidth="1"/>
    <col min="3096" max="3097" width="17.5703125" customWidth="1"/>
    <col min="3098" max="3098" width="11.42578125" customWidth="1"/>
    <col min="3099" max="3100" width="17.5703125" customWidth="1"/>
    <col min="3101" max="3101" width="11.42578125" customWidth="1"/>
    <col min="3102" max="3103" width="17.5703125" customWidth="1"/>
    <col min="3104" max="3104" width="11.42578125" customWidth="1"/>
    <col min="3105" max="3106" width="17.5703125" customWidth="1"/>
    <col min="3107" max="3107" width="11.42578125" customWidth="1"/>
    <col min="3108" max="3109" width="17.5703125" customWidth="1"/>
    <col min="3110" max="3110" width="11.42578125" customWidth="1"/>
    <col min="3111" max="3112" width="17.5703125" customWidth="1"/>
    <col min="3113" max="3113" width="11.42578125" customWidth="1"/>
    <col min="3114" max="3115" width="17.5703125" customWidth="1"/>
    <col min="3116" max="3116" width="11.42578125" customWidth="1"/>
    <col min="3117" max="3117" width="17.5703125" customWidth="1"/>
    <col min="3118" max="3118" width="11.42578125" customWidth="1"/>
    <col min="3119" max="3306" width="9.140625" customWidth="1"/>
    <col min="3307" max="3307" width="39.140625" customWidth="1"/>
    <col min="3308" max="3309" width="17.5703125" customWidth="1"/>
    <col min="3310" max="3310" width="11.42578125" customWidth="1"/>
    <col min="3311" max="3311" width="12" customWidth="1"/>
    <col min="3312" max="3312" width="5.42578125" customWidth="1"/>
    <col min="3313" max="3313" width="17.5703125" customWidth="1"/>
    <col min="3314" max="3314" width="11.42578125" customWidth="1"/>
    <col min="3315" max="3316" width="17.5703125" customWidth="1"/>
    <col min="3317" max="3317" width="11.42578125" customWidth="1"/>
    <col min="3318" max="3319" width="17.5703125" customWidth="1"/>
    <col min="3320" max="3320" width="11.42578125" customWidth="1"/>
    <col min="3321" max="3322" width="17.5703125" customWidth="1"/>
    <col min="3323" max="3323" width="11.42578125" customWidth="1"/>
    <col min="3324" max="3325" width="17.5703125" customWidth="1"/>
    <col min="3326" max="3326" width="11.42578125" customWidth="1"/>
    <col min="3327" max="3328" width="17.5703125" customWidth="1"/>
    <col min="3329" max="3329" width="11.42578125" customWidth="1"/>
    <col min="3330" max="3331" width="17.5703125" customWidth="1"/>
    <col min="3332" max="3332" width="11.42578125" customWidth="1"/>
    <col min="3333" max="3335" width="17.5703125" customWidth="1"/>
    <col min="3336" max="3336" width="11.42578125" customWidth="1"/>
    <col min="3337" max="3338" width="17.5703125" customWidth="1"/>
    <col min="3339" max="3339" width="11.42578125" customWidth="1"/>
    <col min="3340" max="3341" width="17.5703125" customWidth="1"/>
    <col min="3342" max="3342" width="11.42578125" customWidth="1"/>
    <col min="3343" max="3344" width="17.5703125" customWidth="1"/>
    <col min="3345" max="3345" width="11.42578125" customWidth="1"/>
    <col min="3346" max="3347" width="17.5703125" customWidth="1"/>
    <col min="3348" max="3348" width="11.42578125" customWidth="1"/>
    <col min="3349" max="3350" width="17.5703125" customWidth="1"/>
    <col min="3351" max="3351" width="11.42578125" customWidth="1"/>
    <col min="3352" max="3353" width="17.5703125" customWidth="1"/>
    <col min="3354" max="3354" width="11.42578125" customWidth="1"/>
    <col min="3355" max="3356" width="17.5703125" customWidth="1"/>
    <col min="3357" max="3357" width="11.42578125" customWidth="1"/>
    <col min="3358" max="3359" width="17.5703125" customWidth="1"/>
    <col min="3360" max="3360" width="11.42578125" customWidth="1"/>
    <col min="3361" max="3362" width="17.5703125" customWidth="1"/>
    <col min="3363" max="3363" width="11.42578125" customWidth="1"/>
    <col min="3364" max="3365" width="17.5703125" customWidth="1"/>
    <col min="3366" max="3366" width="11.42578125" customWidth="1"/>
    <col min="3367" max="3368" width="17.5703125" customWidth="1"/>
    <col min="3369" max="3369" width="11.42578125" customWidth="1"/>
    <col min="3370" max="3371" width="17.5703125" customWidth="1"/>
    <col min="3372" max="3372" width="11.42578125" customWidth="1"/>
    <col min="3373" max="3373" width="17.5703125" customWidth="1"/>
    <col min="3374" max="3374" width="11.42578125" customWidth="1"/>
    <col min="3375" max="3562" width="9.140625" customWidth="1"/>
    <col min="3563" max="3563" width="39.140625" customWidth="1"/>
    <col min="3564" max="3565" width="17.5703125" customWidth="1"/>
    <col min="3566" max="3566" width="11.42578125" customWidth="1"/>
    <col min="3567" max="3567" width="12" customWidth="1"/>
    <col min="3568" max="3568" width="5.42578125" customWidth="1"/>
    <col min="3569" max="3569" width="17.5703125" customWidth="1"/>
    <col min="3570" max="3570" width="11.42578125" customWidth="1"/>
    <col min="3571" max="3572" width="17.5703125" customWidth="1"/>
    <col min="3573" max="3573" width="11.42578125" customWidth="1"/>
    <col min="3574" max="3575" width="17.5703125" customWidth="1"/>
    <col min="3576" max="3576" width="11.42578125" customWidth="1"/>
    <col min="3577" max="3578" width="17.5703125" customWidth="1"/>
    <col min="3579" max="3579" width="11.42578125" customWidth="1"/>
    <col min="3580" max="3581" width="17.5703125" customWidth="1"/>
    <col min="3582" max="3582" width="11.42578125" customWidth="1"/>
    <col min="3583" max="3584" width="17.5703125" customWidth="1"/>
    <col min="3585" max="3585" width="11.42578125" customWidth="1"/>
    <col min="3586" max="3587" width="17.5703125" customWidth="1"/>
    <col min="3588" max="3588" width="11.42578125" customWidth="1"/>
    <col min="3589" max="3591" width="17.5703125" customWidth="1"/>
    <col min="3592" max="3592" width="11.42578125" customWidth="1"/>
    <col min="3593" max="3594" width="17.5703125" customWidth="1"/>
    <col min="3595" max="3595" width="11.42578125" customWidth="1"/>
    <col min="3596" max="3597" width="17.5703125" customWidth="1"/>
    <col min="3598" max="3598" width="11.42578125" customWidth="1"/>
    <col min="3599" max="3600" width="17.5703125" customWidth="1"/>
    <col min="3601" max="3601" width="11.42578125" customWidth="1"/>
    <col min="3602" max="3603" width="17.5703125" customWidth="1"/>
    <col min="3604" max="3604" width="11.42578125" customWidth="1"/>
    <col min="3605" max="3606" width="17.5703125" customWidth="1"/>
    <col min="3607" max="3607" width="11.42578125" customWidth="1"/>
    <col min="3608" max="3609" width="17.5703125" customWidth="1"/>
    <col min="3610" max="3610" width="11.42578125" customWidth="1"/>
    <col min="3611" max="3612" width="17.5703125" customWidth="1"/>
    <col min="3613" max="3613" width="11.42578125" customWidth="1"/>
    <col min="3614" max="3615" width="17.5703125" customWidth="1"/>
    <col min="3616" max="3616" width="11.42578125" customWidth="1"/>
    <col min="3617" max="3618" width="17.5703125" customWidth="1"/>
    <col min="3619" max="3619" width="11.42578125" customWidth="1"/>
    <col min="3620" max="3621" width="17.5703125" customWidth="1"/>
    <col min="3622" max="3622" width="11.42578125" customWidth="1"/>
    <col min="3623" max="3624" width="17.5703125" customWidth="1"/>
    <col min="3625" max="3625" width="11.42578125" customWidth="1"/>
    <col min="3626" max="3627" width="17.5703125" customWidth="1"/>
    <col min="3628" max="3628" width="11.42578125" customWidth="1"/>
    <col min="3629" max="3629" width="17.5703125" customWidth="1"/>
    <col min="3630" max="3630" width="11.42578125" customWidth="1"/>
    <col min="3631" max="3818" width="9.140625" customWidth="1"/>
    <col min="3819" max="3819" width="39.140625" customWidth="1"/>
    <col min="3820" max="3821" width="17.5703125" customWidth="1"/>
    <col min="3822" max="3822" width="11.42578125" customWidth="1"/>
    <col min="3823" max="3823" width="12" customWidth="1"/>
    <col min="3824" max="3824" width="5.42578125" customWidth="1"/>
    <col min="3825" max="3825" width="17.5703125" customWidth="1"/>
    <col min="3826" max="3826" width="11.42578125" customWidth="1"/>
    <col min="3827" max="3828" width="17.5703125" customWidth="1"/>
    <col min="3829" max="3829" width="11.42578125" customWidth="1"/>
    <col min="3830" max="3831" width="17.5703125" customWidth="1"/>
    <col min="3832" max="3832" width="11.42578125" customWidth="1"/>
    <col min="3833" max="3834" width="17.5703125" customWidth="1"/>
    <col min="3835" max="3835" width="11.42578125" customWidth="1"/>
    <col min="3836" max="3837" width="17.5703125" customWidth="1"/>
    <col min="3838" max="3838" width="11.42578125" customWidth="1"/>
    <col min="3839" max="3840" width="17.5703125" customWidth="1"/>
    <col min="3841" max="3841" width="11.42578125" customWidth="1"/>
    <col min="3842" max="3843" width="17.5703125" customWidth="1"/>
    <col min="3844" max="3844" width="11.42578125" customWidth="1"/>
    <col min="3845" max="3847" width="17.5703125" customWidth="1"/>
    <col min="3848" max="3848" width="11.42578125" customWidth="1"/>
    <col min="3849" max="3850" width="17.5703125" customWidth="1"/>
    <col min="3851" max="3851" width="11.42578125" customWidth="1"/>
    <col min="3852" max="3853" width="17.5703125" customWidth="1"/>
    <col min="3854" max="3854" width="11.42578125" customWidth="1"/>
    <col min="3855" max="3856" width="17.5703125" customWidth="1"/>
    <col min="3857" max="3857" width="11.42578125" customWidth="1"/>
    <col min="3858" max="3859" width="17.5703125" customWidth="1"/>
    <col min="3860" max="3860" width="11.42578125" customWidth="1"/>
    <col min="3861" max="3862" width="17.5703125" customWidth="1"/>
    <col min="3863" max="3863" width="11.42578125" customWidth="1"/>
    <col min="3864" max="3865" width="17.5703125" customWidth="1"/>
    <col min="3866" max="3866" width="11.42578125" customWidth="1"/>
    <col min="3867" max="3868" width="17.5703125" customWidth="1"/>
    <col min="3869" max="3869" width="11.42578125" customWidth="1"/>
    <col min="3870" max="3871" width="17.5703125" customWidth="1"/>
    <col min="3872" max="3872" width="11.42578125" customWidth="1"/>
    <col min="3873" max="3874" width="17.5703125" customWidth="1"/>
    <col min="3875" max="3875" width="11.42578125" customWidth="1"/>
    <col min="3876" max="3877" width="17.5703125" customWidth="1"/>
    <col min="3878" max="3878" width="11.42578125" customWidth="1"/>
    <col min="3879" max="3880" width="17.5703125" customWidth="1"/>
    <col min="3881" max="3881" width="11.42578125" customWidth="1"/>
    <col min="3882" max="3883" width="17.5703125" customWidth="1"/>
    <col min="3884" max="3884" width="11.42578125" customWidth="1"/>
    <col min="3885" max="3885" width="17.5703125" customWidth="1"/>
    <col min="3886" max="3886" width="11.42578125" customWidth="1"/>
    <col min="3887" max="4074" width="9.140625" customWidth="1"/>
    <col min="4075" max="4075" width="39.140625" customWidth="1"/>
    <col min="4076" max="4077" width="17.5703125" customWidth="1"/>
    <col min="4078" max="4078" width="11.42578125" customWidth="1"/>
    <col min="4079" max="4079" width="12" customWidth="1"/>
    <col min="4080" max="4080" width="5.42578125" customWidth="1"/>
    <col min="4081" max="4081" width="17.5703125" customWidth="1"/>
    <col min="4082" max="4082" width="11.42578125" customWidth="1"/>
    <col min="4083" max="4084" width="17.5703125" customWidth="1"/>
    <col min="4085" max="4085" width="11.42578125" customWidth="1"/>
    <col min="4086" max="4087" width="17.5703125" customWidth="1"/>
    <col min="4088" max="4088" width="11.42578125" customWidth="1"/>
    <col min="4089" max="4090" width="17.5703125" customWidth="1"/>
    <col min="4091" max="4091" width="11.42578125" customWidth="1"/>
    <col min="4092" max="4093" width="17.5703125" customWidth="1"/>
    <col min="4094" max="4094" width="11.42578125" customWidth="1"/>
    <col min="4095" max="4096" width="17.5703125" customWidth="1"/>
    <col min="4097" max="4097" width="11.42578125" customWidth="1"/>
    <col min="4098" max="4099" width="17.5703125" customWidth="1"/>
    <col min="4100" max="4100" width="11.42578125" customWidth="1"/>
    <col min="4101" max="4103" width="17.5703125" customWidth="1"/>
    <col min="4104" max="4104" width="11.42578125" customWidth="1"/>
    <col min="4105" max="4106" width="17.5703125" customWidth="1"/>
    <col min="4107" max="4107" width="11.42578125" customWidth="1"/>
    <col min="4108" max="4109" width="17.5703125" customWidth="1"/>
    <col min="4110" max="4110" width="11.42578125" customWidth="1"/>
    <col min="4111" max="4112" width="17.5703125" customWidth="1"/>
    <col min="4113" max="4113" width="11.42578125" customWidth="1"/>
    <col min="4114" max="4115" width="17.5703125" customWidth="1"/>
    <col min="4116" max="4116" width="11.42578125" customWidth="1"/>
    <col min="4117" max="4118" width="17.5703125" customWidth="1"/>
    <col min="4119" max="4119" width="11.42578125" customWidth="1"/>
    <col min="4120" max="4121" width="17.5703125" customWidth="1"/>
    <col min="4122" max="4122" width="11.42578125" customWidth="1"/>
    <col min="4123" max="4124" width="17.5703125" customWidth="1"/>
    <col min="4125" max="4125" width="11.42578125" customWidth="1"/>
    <col min="4126" max="4127" width="17.5703125" customWidth="1"/>
    <col min="4128" max="4128" width="11.42578125" customWidth="1"/>
    <col min="4129" max="4130" width="17.5703125" customWidth="1"/>
    <col min="4131" max="4131" width="11.42578125" customWidth="1"/>
    <col min="4132" max="4133" width="17.5703125" customWidth="1"/>
    <col min="4134" max="4134" width="11.42578125" customWidth="1"/>
    <col min="4135" max="4136" width="17.5703125" customWidth="1"/>
    <col min="4137" max="4137" width="11.42578125" customWidth="1"/>
    <col min="4138" max="4139" width="17.5703125" customWidth="1"/>
    <col min="4140" max="4140" width="11.42578125" customWidth="1"/>
    <col min="4141" max="4141" width="17.5703125" customWidth="1"/>
    <col min="4142" max="4142" width="11.42578125" customWidth="1"/>
    <col min="4143" max="4330" width="9.140625" customWidth="1"/>
    <col min="4331" max="4331" width="39.140625" customWidth="1"/>
    <col min="4332" max="4333" width="17.5703125" customWidth="1"/>
    <col min="4334" max="4334" width="11.42578125" customWidth="1"/>
    <col min="4335" max="4335" width="12" customWidth="1"/>
    <col min="4336" max="4336" width="5.42578125" customWidth="1"/>
    <col min="4337" max="4337" width="17.5703125" customWidth="1"/>
    <col min="4338" max="4338" width="11.42578125" customWidth="1"/>
    <col min="4339" max="4340" width="17.5703125" customWidth="1"/>
    <col min="4341" max="4341" width="11.42578125" customWidth="1"/>
    <col min="4342" max="4343" width="17.5703125" customWidth="1"/>
    <col min="4344" max="4344" width="11.42578125" customWidth="1"/>
    <col min="4345" max="4346" width="17.5703125" customWidth="1"/>
    <col min="4347" max="4347" width="11.42578125" customWidth="1"/>
    <col min="4348" max="4349" width="17.5703125" customWidth="1"/>
    <col min="4350" max="4350" width="11.42578125" customWidth="1"/>
    <col min="4351" max="4352" width="17.5703125" customWidth="1"/>
    <col min="4353" max="4353" width="11.42578125" customWidth="1"/>
    <col min="4354" max="4355" width="17.5703125" customWidth="1"/>
    <col min="4356" max="4356" width="11.42578125" customWidth="1"/>
    <col min="4357" max="4359" width="17.5703125" customWidth="1"/>
    <col min="4360" max="4360" width="11.42578125" customWidth="1"/>
    <col min="4361" max="4362" width="17.5703125" customWidth="1"/>
    <col min="4363" max="4363" width="11.42578125" customWidth="1"/>
    <col min="4364" max="4365" width="17.5703125" customWidth="1"/>
    <col min="4366" max="4366" width="11.42578125" customWidth="1"/>
    <col min="4367" max="4368" width="17.5703125" customWidth="1"/>
    <col min="4369" max="4369" width="11.42578125" customWidth="1"/>
    <col min="4370" max="4371" width="17.5703125" customWidth="1"/>
    <col min="4372" max="4372" width="11.42578125" customWidth="1"/>
    <col min="4373" max="4374" width="17.5703125" customWidth="1"/>
    <col min="4375" max="4375" width="11.42578125" customWidth="1"/>
    <col min="4376" max="4377" width="17.5703125" customWidth="1"/>
    <col min="4378" max="4378" width="11.42578125" customWidth="1"/>
    <col min="4379" max="4380" width="17.5703125" customWidth="1"/>
    <col min="4381" max="4381" width="11.42578125" customWidth="1"/>
    <col min="4382" max="4383" width="17.5703125" customWidth="1"/>
    <col min="4384" max="4384" width="11.42578125" customWidth="1"/>
    <col min="4385" max="4386" width="17.5703125" customWidth="1"/>
    <col min="4387" max="4387" width="11.42578125" customWidth="1"/>
    <col min="4388" max="4389" width="17.5703125" customWidth="1"/>
    <col min="4390" max="4390" width="11.42578125" customWidth="1"/>
    <col min="4391" max="4392" width="17.5703125" customWidth="1"/>
    <col min="4393" max="4393" width="11.42578125" customWidth="1"/>
    <col min="4394" max="4395" width="17.5703125" customWidth="1"/>
    <col min="4396" max="4396" width="11.42578125" customWidth="1"/>
    <col min="4397" max="4397" width="17.5703125" customWidth="1"/>
    <col min="4398" max="4398" width="11.42578125" customWidth="1"/>
    <col min="4399" max="4586" width="9.140625" customWidth="1"/>
    <col min="4587" max="4587" width="39.140625" customWidth="1"/>
    <col min="4588" max="4589" width="17.5703125" customWidth="1"/>
    <col min="4590" max="4590" width="11.42578125" customWidth="1"/>
    <col min="4591" max="4591" width="12" customWidth="1"/>
    <col min="4592" max="4592" width="5.42578125" customWidth="1"/>
    <col min="4593" max="4593" width="17.5703125" customWidth="1"/>
    <col min="4594" max="4594" width="11.42578125" customWidth="1"/>
    <col min="4595" max="4596" width="17.5703125" customWidth="1"/>
    <col min="4597" max="4597" width="11.42578125" customWidth="1"/>
    <col min="4598" max="4599" width="17.5703125" customWidth="1"/>
    <col min="4600" max="4600" width="11.42578125" customWidth="1"/>
    <col min="4601" max="4602" width="17.5703125" customWidth="1"/>
    <col min="4603" max="4603" width="11.42578125" customWidth="1"/>
    <col min="4604" max="4605" width="17.5703125" customWidth="1"/>
    <col min="4606" max="4606" width="11.42578125" customWidth="1"/>
    <col min="4607" max="4608" width="17.5703125" customWidth="1"/>
    <col min="4609" max="4609" width="11.42578125" customWidth="1"/>
    <col min="4610" max="4611" width="17.5703125" customWidth="1"/>
    <col min="4612" max="4612" width="11.42578125" customWidth="1"/>
    <col min="4613" max="4615" width="17.5703125" customWidth="1"/>
    <col min="4616" max="4616" width="11.42578125" customWidth="1"/>
    <col min="4617" max="4618" width="17.5703125" customWidth="1"/>
    <col min="4619" max="4619" width="11.42578125" customWidth="1"/>
    <col min="4620" max="4621" width="17.5703125" customWidth="1"/>
    <col min="4622" max="4622" width="11.42578125" customWidth="1"/>
    <col min="4623" max="4624" width="17.5703125" customWidth="1"/>
    <col min="4625" max="4625" width="11.42578125" customWidth="1"/>
    <col min="4626" max="4627" width="17.5703125" customWidth="1"/>
    <col min="4628" max="4628" width="11.42578125" customWidth="1"/>
    <col min="4629" max="4630" width="17.5703125" customWidth="1"/>
    <col min="4631" max="4631" width="11.42578125" customWidth="1"/>
    <col min="4632" max="4633" width="17.5703125" customWidth="1"/>
    <col min="4634" max="4634" width="11.42578125" customWidth="1"/>
    <col min="4635" max="4636" width="17.5703125" customWidth="1"/>
    <col min="4637" max="4637" width="11.42578125" customWidth="1"/>
    <col min="4638" max="4639" width="17.5703125" customWidth="1"/>
    <col min="4640" max="4640" width="11.42578125" customWidth="1"/>
    <col min="4641" max="4642" width="17.5703125" customWidth="1"/>
    <col min="4643" max="4643" width="11.42578125" customWidth="1"/>
    <col min="4644" max="4645" width="17.5703125" customWidth="1"/>
    <col min="4646" max="4646" width="11.42578125" customWidth="1"/>
    <col min="4647" max="4648" width="17.5703125" customWidth="1"/>
    <col min="4649" max="4649" width="11.42578125" customWidth="1"/>
    <col min="4650" max="4651" width="17.5703125" customWidth="1"/>
    <col min="4652" max="4652" width="11.42578125" customWidth="1"/>
    <col min="4653" max="4653" width="17.5703125" customWidth="1"/>
    <col min="4654" max="4654" width="11.42578125" customWidth="1"/>
    <col min="4655" max="4842" width="9.140625" customWidth="1"/>
    <col min="4843" max="4843" width="39.140625" customWidth="1"/>
    <col min="4844" max="4845" width="17.5703125" customWidth="1"/>
    <col min="4846" max="4846" width="11.42578125" customWidth="1"/>
    <col min="4847" max="4847" width="12" customWidth="1"/>
    <col min="4848" max="4848" width="5.42578125" customWidth="1"/>
    <col min="4849" max="4849" width="17.5703125" customWidth="1"/>
    <col min="4850" max="4850" width="11.42578125" customWidth="1"/>
    <col min="4851" max="4852" width="17.5703125" customWidth="1"/>
    <col min="4853" max="4853" width="11.42578125" customWidth="1"/>
    <col min="4854" max="4855" width="17.5703125" customWidth="1"/>
    <col min="4856" max="4856" width="11.42578125" customWidth="1"/>
    <col min="4857" max="4858" width="17.5703125" customWidth="1"/>
    <col min="4859" max="4859" width="11.42578125" customWidth="1"/>
    <col min="4860" max="4861" width="17.5703125" customWidth="1"/>
    <col min="4862" max="4862" width="11.42578125" customWidth="1"/>
    <col min="4863" max="4864" width="17.5703125" customWidth="1"/>
    <col min="4865" max="4865" width="11.42578125" customWidth="1"/>
    <col min="4866" max="4867" width="17.5703125" customWidth="1"/>
    <col min="4868" max="4868" width="11.42578125" customWidth="1"/>
    <col min="4869" max="4871" width="17.5703125" customWidth="1"/>
    <col min="4872" max="4872" width="11.42578125" customWidth="1"/>
    <col min="4873" max="4874" width="17.5703125" customWidth="1"/>
    <col min="4875" max="4875" width="11.42578125" customWidth="1"/>
    <col min="4876" max="4877" width="17.5703125" customWidth="1"/>
    <col min="4878" max="4878" width="11.42578125" customWidth="1"/>
    <col min="4879" max="4880" width="17.5703125" customWidth="1"/>
    <col min="4881" max="4881" width="11.42578125" customWidth="1"/>
    <col min="4882" max="4883" width="17.5703125" customWidth="1"/>
    <col min="4884" max="4884" width="11.42578125" customWidth="1"/>
    <col min="4885" max="4886" width="17.5703125" customWidth="1"/>
    <col min="4887" max="4887" width="11.42578125" customWidth="1"/>
    <col min="4888" max="4889" width="17.5703125" customWidth="1"/>
    <col min="4890" max="4890" width="11.42578125" customWidth="1"/>
    <col min="4891" max="4892" width="17.5703125" customWidth="1"/>
    <col min="4893" max="4893" width="11.42578125" customWidth="1"/>
    <col min="4894" max="4895" width="17.5703125" customWidth="1"/>
    <col min="4896" max="4896" width="11.42578125" customWidth="1"/>
    <col min="4897" max="4898" width="17.5703125" customWidth="1"/>
    <col min="4899" max="4899" width="11.42578125" customWidth="1"/>
    <col min="4900" max="4901" width="17.5703125" customWidth="1"/>
    <col min="4902" max="4902" width="11.42578125" customWidth="1"/>
    <col min="4903" max="4904" width="17.5703125" customWidth="1"/>
    <col min="4905" max="4905" width="11.42578125" customWidth="1"/>
    <col min="4906" max="4907" width="17.5703125" customWidth="1"/>
    <col min="4908" max="4908" width="11.42578125" customWidth="1"/>
    <col min="4909" max="4909" width="17.5703125" customWidth="1"/>
    <col min="4910" max="4910" width="11.42578125" customWidth="1"/>
    <col min="4911" max="5098" width="9.140625" customWidth="1"/>
    <col min="5099" max="5099" width="39.140625" customWidth="1"/>
    <col min="5100" max="5101" width="17.5703125" customWidth="1"/>
    <col min="5102" max="5102" width="11.42578125" customWidth="1"/>
    <col min="5103" max="5103" width="12" customWidth="1"/>
    <col min="5104" max="5104" width="5.42578125" customWidth="1"/>
    <col min="5105" max="5105" width="17.5703125" customWidth="1"/>
    <col min="5106" max="5106" width="11.42578125" customWidth="1"/>
    <col min="5107" max="5108" width="17.5703125" customWidth="1"/>
    <col min="5109" max="5109" width="11.42578125" customWidth="1"/>
    <col min="5110" max="5111" width="17.5703125" customWidth="1"/>
    <col min="5112" max="5112" width="11.42578125" customWidth="1"/>
    <col min="5113" max="5114" width="17.5703125" customWidth="1"/>
    <col min="5115" max="5115" width="11.42578125" customWidth="1"/>
    <col min="5116" max="5117" width="17.5703125" customWidth="1"/>
    <col min="5118" max="5118" width="11.42578125" customWidth="1"/>
    <col min="5119" max="5120" width="17.5703125" customWidth="1"/>
    <col min="5121" max="5121" width="11.42578125" customWidth="1"/>
    <col min="5122" max="5123" width="17.5703125" customWidth="1"/>
    <col min="5124" max="5124" width="11.42578125" customWidth="1"/>
    <col min="5125" max="5127" width="17.5703125" customWidth="1"/>
    <col min="5128" max="5128" width="11.42578125" customWidth="1"/>
    <col min="5129" max="5130" width="17.5703125" customWidth="1"/>
    <col min="5131" max="5131" width="11.42578125" customWidth="1"/>
    <col min="5132" max="5133" width="17.5703125" customWidth="1"/>
    <col min="5134" max="5134" width="11.42578125" customWidth="1"/>
    <col min="5135" max="5136" width="17.5703125" customWidth="1"/>
    <col min="5137" max="5137" width="11.42578125" customWidth="1"/>
    <col min="5138" max="5139" width="17.5703125" customWidth="1"/>
    <col min="5140" max="5140" width="11.42578125" customWidth="1"/>
    <col min="5141" max="5142" width="17.5703125" customWidth="1"/>
    <col min="5143" max="5143" width="11.42578125" customWidth="1"/>
    <col min="5144" max="5145" width="17.5703125" customWidth="1"/>
    <col min="5146" max="5146" width="11.42578125" customWidth="1"/>
    <col min="5147" max="5148" width="17.5703125" customWidth="1"/>
    <col min="5149" max="5149" width="11.42578125" customWidth="1"/>
    <col min="5150" max="5151" width="17.5703125" customWidth="1"/>
    <col min="5152" max="5152" width="11.42578125" customWidth="1"/>
    <col min="5153" max="5154" width="17.5703125" customWidth="1"/>
    <col min="5155" max="5155" width="11.42578125" customWidth="1"/>
    <col min="5156" max="5157" width="17.5703125" customWidth="1"/>
    <col min="5158" max="5158" width="11.42578125" customWidth="1"/>
    <col min="5159" max="5160" width="17.5703125" customWidth="1"/>
    <col min="5161" max="5161" width="11.42578125" customWidth="1"/>
    <col min="5162" max="5163" width="17.5703125" customWidth="1"/>
    <col min="5164" max="5164" width="11.42578125" customWidth="1"/>
    <col min="5165" max="5165" width="17.5703125" customWidth="1"/>
    <col min="5166" max="5166" width="11.42578125" customWidth="1"/>
    <col min="5167" max="5354" width="9.140625" customWidth="1"/>
    <col min="5355" max="5355" width="39.140625" customWidth="1"/>
    <col min="5356" max="5357" width="17.5703125" customWidth="1"/>
    <col min="5358" max="5358" width="11.42578125" customWidth="1"/>
    <col min="5359" max="5359" width="12" customWidth="1"/>
    <col min="5360" max="5360" width="5.42578125" customWidth="1"/>
    <col min="5361" max="5361" width="17.5703125" customWidth="1"/>
    <col min="5362" max="5362" width="11.42578125" customWidth="1"/>
    <col min="5363" max="5364" width="17.5703125" customWidth="1"/>
    <col min="5365" max="5365" width="11.42578125" customWidth="1"/>
    <col min="5366" max="5367" width="17.5703125" customWidth="1"/>
    <col min="5368" max="5368" width="11.42578125" customWidth="1"/>
    <col min="5369" max="5370" width="17.5703125" customWidth="1"/>
    <col min="5371" max="5371" width="11.42578125" customWidth="1"/>
    <col min="5372" max="5373" width="17.5703125" customWidth="1"/>
    <col min="5374" max="5374" width="11.42578125" customWidth="1"/>
    <col min="5375" max="5376" width="17.5703125" customWidth="1"/>
    <col min="5377" max="5377" width="11.42578125" customWidth="1"/>
    <col min="5378" max="5379" width="17.5703125" customWidth="1"/>
    <col min="5380" max="5380" width="11.42578125" customWidth="1"/>
    <col min="5381" max="5383" width="17.5703125" customWidth="1"/>
    <col min="5384" max="5384" width="11.42578125" customWidth="1"/>
    <col min="5385" max="5386" width="17.5703125" customWidth="1"/>
    <col min="5387" max="5387" width="11.42578125" customWidth="1"/>
    <col min="5388" max="5389" width="17.5703125" customWidth="1"/>
    <col min="5390" max="5390" width="11.42578125" customWidth="1"/>
    <col min="5391" max="5392" width="17.5703125" customWidth="1"/>
    <col min="5393" max="5393" width="11.42578125" customWidth="1"/>
    <col min="5394" max="5395" width="17.5703125" customWidth="1"/>
    <col min="5396" max="5396" width="11.42578125" customWidth="1"/>
    <col min="5397" max="5398" width="17.5703125" customWidth="1"/>
    <col min="5399" max="5399" width="11.42578125" customWidth="1"/>
    <col min="5400" max="5401" width="17.5703125" customWidth="1"/>
    <col min="5402" max="5402" width="11.42578125" customWidth="1"/>
    <col min="5403" max="5404" width="17.5703125" customWidth="1"/>
    <col min="5405" max="5405" width="11.42578125" customWidth="1"/>
    <col min="5406" max="5407" width="17.5703125" customWidth="1"/>
    <col min="5408" max="5408" width="11.42578125" customWidth="1"/>
    <col min="5409" max="5410" width="17.5703125" customWidth="1"/>
    <col min="5411" max="5411" width="11.42578125" customWidth="1"/>
    <col min="5412" max="5413" width="17.5703125" customWidth="1"/>
    <col min="5414" max="5414" width="11.42578125" customWidth="1"/>
    <col min="5415" max="5416" width="17.5703125" customWidth="1"/>
    <col min="5417" max="5417" width="11.42578125" customWidth="1"/>
    <col min="5418" max="5419" width="17.5703125" customWidth="1"/>
    <col min="5420" max="5420" width="11.42578125" customWidth="1"/>
    <col min="5421" max="5421" width="17.5703125" customWidth="1"/>
    <col min="5422" max="5422" width="11.42578125" customWidth="1"/>
    <col min="5423" max="5610" width="9.140625" customWidth="1"/>
    <col min="5611" max="5611" width="39.140625" customWidth="1"/>
    <col min="5612" max="5613" width="17.5703125" customWidth="1"/>
    <col min="5614" max="5614" width="11.42578125" customWidth="1"/>
    <col min="5615" max="5615" width="12" customWidth="1"/>
    <col min="5616" max="5616" width="5.42578125" customWidth="1"/>
    <col min="5617" max="5617" width="17.5703125" customWidth="1"/>
    <col min="5618" max="5618" width="11.42578125" customWidth="1"/>
    <col min="5619" max="5620" width="17.5703125" customWidth="1"/>
    <col min="5621" max="5621" width="11.42578125" customWidth="1"/>
    <col min="5622" max="5623" width="17.5703125" customWidth="1"/>
    <col min="5624" max="5624" width="11.42578125" customWidth="1"/>
    <col min="5625" max="5626" width="17.5703125" customWidth="1"/>
    <col min="5627" max="5627" width="11.42578125" customWidth="1"/>
    <col min="5628" max="5629" width="17.5703125" customWidth="1"/>
    <col min="5630" max="5630" width="11.42578125" customWidth="1"/>
    <col min="5631" max="5632" width="17.5703125" customWidth="1"/>
    <col min="5633" max="5633" width="11.42578125" customWidth="1"/>
    <col min="5634" max="5635" width="17.5703125" customWidth="1"/>
    <col min="5636" max="5636" width="11.42578125" customWidth="1"/>
    <col min="5637" max="5639" width="17.5703125" customWidth="1"/>
    <col min="5640" max="5640" width="11.42578125" customWidth="1"/>
    <col min="5641" max="5642" width="17.5703125" customWidth="1"/>
    <col min="5643" max="5643" width="11.42578125" customWidth="1"/>
    <col min="5644" max="5645" width="17.5703125" customWidth="1"/>
    <col min="5646" max="5646" width="11.42578125" customWidth="1"/>
    <col min="5647" max="5648" width="17.5703125" customWidth="1"/>
    <col min="5649" max="5649" width="11.42578125" customWidth="1"/>
    <col min="5650" max="5651" width="17.5703125" customWidth="1"/>
    <col min="5652" max="5652" width="11.42578125" customWidth="1"/>
    <col min="5653" max="5654" width="17.5703125" customWidth="1"/>
    <col min="5655" max="5655" width="11.42578125" customWidth="1"/>
    <col min="5656" max="5657" width="17.5703125" customWidth="1"/>
    <col min="5658" max="5658" width="11.42578125" customWidth="1"/>
    <col min="5659" max="5660" width="17.5703125" customWidth="1"/>
    <col min="5661" max="5661" width="11.42578125" customWidth="1"/>
    <col min="5662" max="5663" width="17.5703125" customWidth="1"/>
    <col min="5664" max="5664" width="11.42578125" customWidth="1"/>
    <col min="5665" max="5666" width="17.5703125" customWidth="1"/>
    <col min="5667" max="5667" width="11.42578125" customWidth="1"/>
    <col min="5668" max="5669" width="17.5703125" customWidth="1"/>
    <col min="5670" max="5670" width="11.42578125" customWidth="1"/>
    <col min="5671" max="5672" width="17.5703125" customWidth="1"/>
    <col min="5673" max="5673" width="11.42578125" customWidth="1"/>
    <col min="5674" max="5675" width="17.5703125" customWidth="1"/>
    <col min="5676" max="5676" width="11.42578125" customWidth="1"/>
    <col min="5677" max="5677" width="17.5703125" customWidth="1"/>
    <col min="5678" max="5678" width="11.42578125" customWidth="1"/>
    <col min="5679" max="5866" width="9.140625" customWidth="1"/>
    <col min="5867" max="5867" width="39.140625" customWidth="1"/>
    <col min="5868" max="5869" width="17.5703125" customWidth="1"/>
    <col min="5870" max="5870" width="11.42578125" customWidth="1"/>
    <col min="5871" max="5871" width="12" customWidth="1"/>
    <col min="5872" max="5872" width="5.42578125" customWidth="1"/>
    <col min="5873" max="5873" width="17.5703125" customWidth="1"/>
    <col min="5874" max="5874" width="11.42578125" customWidth="1"/>
    <col min="5875" max="5876" width="17.5703125" customWidth="1"/>
    <col min="5877" max="5877" width="11.42578125" customWidth="1"/>
    <col min="5878" max="5879" width="17.5703125" customWidth="1"/>
    <col min="5880" max="5880" width="11.42578125" customWidth="1"/>
    <col min="5881" max="5882" width="17.5703125" customWidth="1"/>
    <col min="5883" max="5883" width="11.42578125" customWidth="1"/>
    <col min="5884" max="5885" width="17.5703125" customWidth="1"/>
    <col min="5886" max="5886" width="11.42578125" customWidth="1"/>
    <col min="5887" max="5888" width="17.5703125" customWidth="1"/>
    <col min="5889" max="5889" width="11.42578125" customWidth="1"/>
    <col min="5890" max="5891" width="17.5703125" customWidth="1"/>
    <col min="5892" max="5892" width="11.42578125" customWidth="1"/>
    <col min="5893" max="5895" width="17.5703125" customWidth="1"/>
    <col min="5896" max="5896" width="11.42578125" customWidth="1"/>
    <col min="5897" max="5898" width="17.5703125" customWidth="1"/>
    <col min="5899" max="5899" width="11.42578125" customWidth="1"/>
    <col min="5900" max="5901" width="17.5703125" customWidth="1"/>
    <col min="5902" max="5902" width="11.42578125" customWidth="1"/>
    <col min="5903" max="5904" width="17.5703125" customWidth="1"/>
    <col min="5905" max="5905" width="11.42578125" customWidth="1"/>
    <col min="5906" max="5907" width="17.5703125" customWidth="1"/>
    <col min="5908" max="5908" width="11.42578125" customWidth="1"/>
    <col min="5909" max="5910" width="17.5703125" customWidth="1"/>
    <col min="5911" max="5911" width="11.42578125" customWidth="1"/>
    <col min="5912" max="5913" width="17.5703125" customWidth="1"/>
    <col min="5914" max="5914" width="11.42578125" customWidth="1"/>
    <col min="5915" max="5916" width="17.5703125" customWidth="1"/>
    <col min="5917" max="5917" width="11.42578125" customWidth="1"/>
    <col min="5918" max="5919" width="17.5703125" customWidth="1"/>
    <col min="5920" max="5920" width="11.42578125" customWidth="1"/>
    <col min="5921" max="5922" width="17.5703125" customWidth="1"/>
    <col min="5923" max="5923" width="11.42578125" customWidth="1"/>
    <col min="5924" max="5925" width="17.5703125" customWidth="1"/>
    <col min="5926" max="5926" width="11.42578125" customWidth="1"/>
    <col min="5927" max="5928" width="17.5703125" customWidth="1"/>
    <col min="5929" max="5929" width="11.42578125" customWidth="1"/>
    <col min="5930" max="5931" width="17.5703125" customWidth="1"/>
    <col min="5932" max="5932" width="11.42578125" customWidth="1"/>
    <col min="5933" max="5933" width="17.5703125" customWidth="1"/>
    <col min="5934" max="5934" width="11.42578125" customWidth="1"/>
    <col min="5935" max="6122" width="9.140625" customWidth="1"/>
    <col min="6123" max="6123" width="39.140625" customWidth="1"/>
    <col min="6124" max="6125" width="17.5703125" customWidth="1"/>
    <col min="6126" max="6126" width="11.42578125" customWidth="1"/>
    <col min="6127" max="6127" width="12" customWidth="1"/>
    <col min="6128" max="6128" width="5.42578125" customWidth="1"/>
    <col min="6129" max="6129" width="17.5703125" customWidth="1"/>
    <col min="6130" max="6130" width="11.42578125" customWidth="1"/>
    <col min="6131" max="6132" width="17.5703125" customWidth="1"/>
    <col min="6133" max="6133" width="11.42578125" customWidth="1"/>
    <col min="6134" max="6135" width="17.5703125" customWidth="1"/>
    <col min="6136" max="6136" width="11.42578125" customWidth="1"/>
    <col min="6137" max="6138" width="17.5703125" customWidth="1"/>
    <col min="6139" max="6139" width="11.42578125" customWidth="1"/>
    <col min="6140" max="6141" width="17.5703125" customWidth="1"/>
    <col min="6142" max="6142" width="11.42578125" customWidth="1"/>
    <col min="6143" max="6144" width="17.5703125" customWidth="1"/>
    <col min="6145" max="6145" width="11.42578125" customWidth="1"/>
    <col min="6146" max="6147" width="17.5703125" customWidth="1"/>
    <col min="6148" max="6148" width="11.42578125" customWidth="1"/>
    <col min="6149" max="6151" width="17.5703125" customWidth="1"/>
    <col min="6152" max="6152" width="11.42578125" customWidth="1"/>
    <col min="6153" max="6154" width="17.5703125" customWidth="1"/>
    <col min="6155" max="6155" width="11.42578125" customWidth="1"/>
    <col min="6156" max="6157" width="17.5703125" customWidth="1"/>
    <col min="6158" max="6158" width="11.42578125" customWidth="1"/>
    <col min="6159" max="6160" width="17.5703125" customWidth="1"/>
    <col min="6161" max="6161" width="11.42578125" customWidth="1"/>
    <col min="6162" max="6163" width="17.5703125" customWidth="1"/>
    <col min="6164" max="6164" width="11.42578125" customWidth="1"/>
    <col min="6165" max="6166" width="17.5703125" customWidth="1"/>
    <col min="6167" max="6167" width="11.42578125" customWidth="1"/>
    <col min="6168" max="6169" width="17.5703125" customWidth="1"/>
    <col min="6170" max="6170" width="11.42578125" customWidth="1"/>
    <col min="6171" max="6172" width="17.5703125" customWidth="1"/>
    <col min="6173" max="6173" width="11.42578125" customWidth="1"/>
    <col min="6174" max="6175" width="17.5703125" customWidth="1"/>
    <col min="6176" max="6176" width="11.42578125" customWidth="1"/>
    <col min="6177" max="6178" width="17.5703125" customWidth="1"/>
    <col min="6179" max="6179" width="11.42578125" customWidth="1"/>
    <col min="6180" max="6181" width="17.5703125" customWidth="1"/>
    <col min="6182" max="6182" width="11.42578125" customWidth="1"/>
    <col min="6183" max="6184" width="17.5703125" customWidth="1"/>
    <col min="6185" max="6185" width="11.42578125" customWidth="1"/>
    <col min="6186" max="6187" width="17.5703125" customWidth="1"/>
    <col min="6188" max="6188" width="11.42578125" customWidth="1"/>
    <col min="6189" max="6189" width="17.5703125" customWidth="1"/>
    <col min="6190" max="6190" width="11.42578125" customWidth="1"/>
    <col min="6191" max="6378" width="9.140625" customWidth="1"/>
    <col min="6379" max="6379" width="39.140625" customWidth="1"/>
    <col min="6380" max="6381" width="17.5703125" customWidth="1"/>
    <col min="6382" max="6382" width="11.42578125" customWidth="1"/>
    <col min="6383" max="6383" width="12" customWidth="1"/>
    <col min="6384" max="6384" width="5.42578125" customWidth="1"/>
    <col min="6385" max="6385" width="17.5703125" customWidth="1"/>
    <col min="6386" max="6386" width="11.42578125" customWidth="1"/>
    <col min="6387" max="6388" width="17.5703125" customWidth="1"/>
    <col min="6389" max="6389" width="11.42578125" customWidth="1"/>
    <col min="6390" max="6391" width="17.5703125" customWidth="1"/>
    <col min="6392" max="6392" width="11.42578125" customWidth="1"/>
    <col min="6393" max="6394" width="17.5703125" customWidth="1"/>
    <col min="6395" max="6395" width="11.42578125" customWidth="1"/>
    <col min="6396" max="6397" width="17.5703125" customWidth="1"/>
    <col min="6398" max="6398" width="11.42578125" customWidth="1"/>
    <col min="6399" max="6400" width="17.5703125" customWidth="1"/>
    <col min="6401" max="6401" width="11.42578125" customWidth="1"/>
    <col min="6402" max="6403" width="17.5703125" customWidth="1"/>
    <col min="6404" max="6404" width="11.42578125" customWidth="1"/>
    <col min="6405" max="6407" width="17.5703125" customWidth="1"/>
    <col min="6408" max="6408" width="11.42578125" customWidth="1"/>
    <col min="6409" max="6410" width="17.5703125" customWidth="1"/>
    <col min="6411" max="6411" width="11.42578125" customWidth="1"/>
    <col min="6412" max="6413" width="17.5703125" customWidth="1"/>
    <col min="6414" max="6414" width="11.42578125" customWidth="1"/>
    <col min="6415" max="6416" width="17.5703125" customWidth="1"/>
    <col min="6417" max="6417" width="11.42578125" customWidth="1"/>
    <col min="6418" max="6419" width="17.5703125" customWidth="1"/>
    <col min="6420" max="6420" width="11.42578125" customWidth="1"/>
    <col min="6421" max="6422" width="17.5703125" customWidth="1"/>
    <col min="6423" max="6423" width="11.42578125" customWidth="1"/>
    <col min="6424" max="6425" width="17.5703125" customWidth="1"/>
    <col min="6426" max="6426" width="11.42578125" customWidth="1"/>
    <col min="6427" max="6428" width="17.5703125" customWidth="1"/>
    <col min="6429" max="6429" width="11.42578125" customWidth="1"/>
    <col min="6430" max="6431" width="17.5703125" customWidth="1"/>
    <col min="6432" max="6432" width="11.42578125" customWidth="1"/>
    <col min="6433" max="6434" width="17.5703125" customWidth="1"/>
    <col min="6435" max="6435" width="11.42578125" customWidth="1"/>
    <col min="6436" max="6437" width="17.5703125" customWidth="1"/>
    <col min="6438" max="6438" width="11.42578125" customWidth="1"/>
    <col min="6439" max="6440" width="17.5703125" customWidth="1"/>
    <col min="6441" max="6441" width="11.42578125" customWidth="1"/>
    <col min="6442" max="6443" width="17.5703125" customWidth="1"/>
    <col min="6444" max="6444" width="11.42578125" customWidth="1"/>
    <col min="6445" max="6445" width="17.5703125" customWidth="1"/>
    <col min="6446" max="6446" width="11.42578125" customWidth="1"/>
    <col min="6447" max="6634" width="9.140625" customWidth="1"/>
    <col min="6635" max="6635" width="39.140625" customWidth="1"/>
    <col min="6636" max="6637" width="17.5703125" customWidth="1"/>
    <col min="6638" max="6638" width="11.42578125" customWidth="1"/>
    <col min="6639" max="6639" width="12" customWidth="1"/>
    <col min="6640" max="6640" width="5.42578125" customWidth="1"/>
    <col min="6641" max="6641" width="17.5703125" customWidth="1"/>
    <col min="6642" max="6642" width="11.42578125" customWidth="1"/>
    <col min="6643" max="6644" width="17.5703125" customWidth="1"/>
    <col min="6645" max="6645" width="11.42578125" customWidth="1"/>
    <col min="6646" max="6647" width="17.5703125" customWidth="1"/>
    <col min="6648" max="6648" width="11.42578125" customWidth="1"/>
    <col min="6649" max="6650" width="17.5703125" customWidth="1"/>
    <col min="6651" max="6651" width="11.42578125" customWidth="1"/>
    <col min="6652" max="6653" width="17.5703125" customWidth="1"/>
    <col min="6654" max="6654" width="11.42578125" customWidth="1"/>
    <col min="6655" max="6656" width="17.5703125" customWidth="1"/>
    <col min="6657" max="6657" width="11.42578125" customWidth="1"/>
    <col min="6658" max="6659" width="17.5703125" customWidth="1"/>
    <col min="6660" max="6660" width="11.42578125" customWidth="1"/>
    <col min="6661" max="6663" width="17.5703125" customWidth="1"/>
    <col min="6664" max="6664" width="11.42578125" customWidth="1"/>
    <col min="6665" max="6666" width="17.5703125" customWidth="1"/>
    <col min="6667" max="6667" width="11.42578125" customWidth="1"/>
    <col min="6668" max="6669" width="17.5703125" customWidth="1"/>
    <col min="6670" max="6670" width="11.42578125" customWidth="1"/>
    <col min="6671" max="6672" width="17.5703125" customWidth="1"/>
    <col min="6673" max="6673" width="11.42578125" customWidth="1"/>
    <col min="6674" max="6675" width="17.5703125" customWidth="1"/>
    <col min="6676" max="6676" width="11.42578125" customWidth="1"/>
    <col min="6677" max="6678" width="17.5703125" customWidth="1"/>
    <col min="6679" max="6679" width="11.42578125" customWidth="1"/>
    <col min="6680" max="6681" width="17.5703125" customWidth="1"/>
    <col min="6682" max="6682" width="11.42578125" customWidth="1"/>
    <col min="6683" max="6684" width="17.5703125" customWidth="1"/>
    <col min="6685" max="6685" width="11.42578125" customWidth="1"/>
    <col min="6686" max="6687" width="17.5703125" customWidth="1"/>
    <col min="6688" max="6688" width="11.42578125" customWidth="1"/>
    <col min="6689" max="6690" width="17.5703125" customWidth="1"/>
    <col min="6691" max="6691" width="11.42578125" customWidth="1"/>
    <col min="6692" max="6693" width="17.5703125" customWidth="1"/>
    <col min="6694" max="6694" width="11.42578125" customWidth="1"/>
    <col min="6695" max="6696" width="17.5703125" customWidth="1"/>
    <col min="6697" max="6697" width="11.42578125" customWidth="1"/>
    <col min="6698" max="6699" width="17.5703125" customWidth="1"/>
    <col min="6700" max="6700" width="11.42578125" customWidth="1"/>
    <col min="6701" max="6701" width="17.5703125" customWidth="1"/>
    <col min="6702" max="6702" width="11.42578125" customWidth="1"/>
    <col min="6703" max="6890" width="9.140625" customWidth="1"/>
    <col min="6891" max="6891" width="39.140625" customWidth="1"/>
    <col min="6892" max="6893" width="17.5703125" customWidth="1"/>
    <col min="6894" max="6894" width="11.42578125" customWidth="1"/>
    <col min="6895" max="6895" width="12" customWidth="1"/>
    <col min="6896" max="6896" width="5.42578125" customWidth="1"/>
    <col min="6897" max="6897" width="17.5703125" customWidth="1"/>
    <col min="6898" max="6898" width="11.42578125" customWidth="1"/>
    <col min="6899" max="6900" width="17.5703125" customWidth="1"/>
    <col min="6901" max="6901" width="11.42578125" customWidth="1"/>
    <col min="6902" max="6903" width="17.5703125" customWidth="1"/>
    <col min="6904" max="6904" width="11.42578125" customWidth="1"/>
    <col min="6905" max="6906" width="17.5703125" customWidth="1"/>
    <col min="6907" max="6907" width="11.42578125" customWidth="1"/>
    <col min="6908" max="6909" width="17.5703125" customWidth="1"/>
    <col min="6910" max="6910" width="11.42578125" customWidth="1"/>
    <col min="6911" max="6912" width="17.5703125" customWidth="1"/>
    <col min="6913" max="6913" width="11.42578125" customWidth="1"/>
    <col min="6914" max="6915" width="17.5703125" customWidth="1"/>
    <col min="6916" max="6916" width="11.42578125" customWidth="1"/>
    <col min="6917" max="6919" width="17.5703125" customWidth="1"/>
    <col min="6920" max="6920" width="11.42578125" customWidth="1"/>
    <col min="6921" max="6922" width="17.5703125" customWidth="1"/>
    <col min="6923" max="6923" width="11.42578125" customWidth="1"/>
    <col min="6924" max="6925" width="17.5703125" customWidth="1"/>
    <col min="6926" max="6926" width="11.42578125" customWidth="1"/>
    <col min="6927" max="6928" width="17.5703125" customWidth="1"/>
    <col min="6929" max="6929" width="11.42578125" customWidth="1"/>
    <col min="6930" max="6931" width="17.5703125" customWidth="1"/>
    <col min="6932" max="6932" width="11.42578125" customWidth="1"/>
    <col min="6933" max="6934" width="17.5703125" customWidth="1"/>
    <col min="6935" max="6935" width="11.42578125" customWidth="1"/>
    <col min="6936" max="6937" width="17.5703125" customWidth="1"/>
    <col min="6938" max="6938" width="11.42578125" customWidth="1"/>
    <col min="6939" max="6940" width="17.5703125" customWidth="1"/>
    <col min="6941" max="6941" width="11.42578125" customWidth="1"/>
    <col min="6942" max="6943" width="17.5703125" customWidth="1"/>
    <col min="6944" max="6944" width="11.42578125" customWidth="1"/>
    <col min="6945" max="6946" width="17.5703125" customWidth="1"/>
    <col min="6947" max="6947" width="11.42578125" customWidth="1"/>
    <col min="6948" max="6949" width="17.5703125" customWidth="1"/>
    <col min="6950" max="6950" width="11.42578125" customWidth="1"/>
    <col min="6951" max="6952" width="17.5703125" customWidth="1"/>
    <col min="6953" max="6953" width="11.42578125" customWidth="1"/>
    <col min="6954" max="6955" width="17.5703125" customWidth="1"/>
    <col min="6956" max="6956" width="11.42578125" customWidth="1"/>
    <col min="6957" max="6957" width="17.5703125" customWidth="1"/>
    <col min="6958" max="6958" width="11.42578125" customWidth="1"/>
    <col min="6959" max="7146" width="9.140625" customWidth="1"/>
    <col min="7147" max="7147" width="39.140625" customWidth="1"/>
    <col min="7148" max="7149" width="17.5703125" customWidth="1"/>
    <col min="7150" max="7150" width="11.42578125" customWidth="1"/>
    <col min="7151" max="7151" width="12" customWidth="1"/>
    <col min="7152" max="7152" width="5.42578125" customWidth="1"/>
    <col min="7153" max="7153" width="17.5703125" customWidth="1"/>
    <col min="7154" max="7154" width="11.42578125" customWidth="1"/>
    <col min="7155" max="7156" width="17.5703125" customWidth="1"/>
    <col min="7157" max="7157" width="11.42578125" customWidth="1"/>
    <col min="7158" max="7159" width="17.5703125" customWidth="1"/>
    <col min="7160" max="7160" width="11.42578125" customWidth="1"/>
    <col min="7161" max="7162" width="17.5703125" customWidth="1"/>
    <col min="7163" max="7163" width="11.42578125" customWidth="1"/>
    <col min="7164" max="7165" width="17.5703125" customWidth="1"/>
    <col min="7166" max="7166" width="11.42578125" customWidth="1"/>
    <col min="7167" max="7168" width="17.5703125" customWidth="1"/>
    <col min="7169" max="7169" width="11.42578125" customWidth="1"/>
    <col min="7170" max="7171" width="17.5703125" customWidth="1"/>
    <col min="7172" max="7172" width="11.42578125" customWidth="1"/>
    <col min="7173" max="7175" width="17.5703125" customWidth="1"/>
    <col min="7176" max="7176" width="11.42578125" customWidth="1"/>
    <col min="7177" max="7178" width="17.5703125" customWidth="1"/>
    <col min="7179" max="7179" width="11.42578125" customWidth="1"/>
    <col min="7180" max="7181" width="17.5703125" customWidth="1"/>
    <col min="7182" max="7182" width="11.42578125" customWidth="1"/>
    <col min="7183" max="7184" width="17.5703125" customWidth="1"/>
    <col min="7185" max="7185" width="11.42578125" customWidth="1"/>
    <col min="7186" max="7187" width="17.5703125" customWidth="1"/>
    <col min="7188" max="7188" width="11.42578125" customWidth="1"/>
    <col min="7189" max="7190" width="17.5703125" customWidth="1"/>
    <col min="7191" max="7191" width="11.42578125" customWidth="1"/>
    <col min="7192" max="7193" width="17.5703125" customWidth="1"/>
    <col min="7194" max="7194" width="11.42578125" customWidth="1"/>
    <col min="7195" max="7196" width="17.5703125" customWidth="1"/>
    <col min="7197" max="7197" width="11.42578125" customWidth="1"/>
    <col min="7198" max="7199" width="17.5703125" customWidth="1"/>
    <col min="7200" max="7200" width="11.42578125" customWidth="1"/>
    <col min="7201" max="7202" width="17.5703125" customWidth="1"/>
    <col min="7203" max="7203" width="11.42578125" customWidth="1"/>
    <col min="7204" max="7205" width="17.5703125" customWidth="1"/>
    <col min="7206" max="7206" width="11.42578125" customWidth="1"/>
    <col min="7207" max="7208" width="17.5703125" customWidth="1"/>
    <col min="7209" max="7209" width="11.42578125" customWidth="1"/>
    <col min="7210" max="7211" width="17.5703125" customWidth="1"/>
    <col min="7212" max="7212" width="11.42578125" customWidth="1"/>
    <col min="7213" max="7213" width="17.5703125" customWidth="1"/>
    <col min="7214" max="7214" width="11.42578125" customWidth="1"/>
    <col min="7215" max="7402" width="9.140625" customWidth="1"/>
    <col min="7403" max="7403" width="39.140625" customWidth="1"/>
    <col min="7404" max="7405" width="17.5703125" customWidth="1"/>
    <col min="7406" max="7406" width="11.42578125" customWidth="1"/>
    <col min="7407" max="7407" width="12" customWidth="1"/>
    <col min="7408" max="7408" width="5.42578125" customWidth="1"/>
    <col min="7409" max="7409" width="17.5703125" customWidth="1"/>
    <col min="7410" max="7410" width="11.42578125" customWidth="1"/>
    <col min="7411" max="7412" width="17.5703125" customWidth="1"/>
    <col min="7413" max="7413" width="11.42578125" customWidth="1"/>
    <col min="7414" max="7415" width="17.5703125" customWidth="1"/>
    <col min="7416" max="7416" width="11.42578125" customWidth="1"/>
    <col min="7417" max="7418" width="17.5703125" customWidth="1"/>
    <col min="7419" max="7419" width="11.42578125" customWidth="1"/>
    <col min="7420" max="7421" width="17.5703125" customWidth="1"/>
    <col min="7422" max="7422" width="11.42578125" customWidth="1"/>
    <col min="7423" max="7424" width="17.5703125" customWidth="1"/>
    <col min="7425" max="7425" width="11.42578125" customWidth="1"/>
    <col min="7426" max="7427" width="17.5703125" customWidth="1"/>
    <col min="7428" max="7428" width="11.42578125" customWidth="1"/>
    <col min="7429" max="7431" width="17.5703125" customWidth="1"/>
    <col min="7432" max="7432" width="11.42578125" customWidth="1"/>
    <col min="7433" max="7434" width="17.5703125" customWidth="1"/>
    <col min="7435" max="7435" width="11.42578125" customWidth="1"/>
    <col min="7436" max="7437" width="17.5703125" customWidth="1"/>
    <col min="7438" max="7438" width="11.42578125" customWidth="1"/>
    <col min="7439" max="7440" width="17.5703125" customWidth="1"/>
    <col min="7441" max="7441" width="11.42578125" customWidth="1"/>
    <col min="7442" max="7443" width="17.5703125" customWidth="1"/>
    <col min="7444" max="7444" width="11.42578125" customWidth="1"/>
    <col min="7445" max="7446" width="17.5703125" customWidth="1"/>
    <col min="7447" max="7447" width="11.42578125" customWidth="1"/>
    <col min="7448" max="7449" width="17.5703125" customWidth="1"/>
    <col min="7450" max="7450" width="11.42578125" customWidth="1"/>
    <col min="7451" max="7452" width="17.5703125" customWidth="1"/>
    <col min="7453" max="7453" width="11.42578125" customWidth="1"/>
    <col min="7454" max="7455" width="17.5703125" customWidth="1"/>
    <col min="7456" max="7456" width="11.42578125" customWidth="1"/>
    <col min="7457" max="7458" width="17.5703125" customWidth="1"/>
    <col min="7459" max="7459" width="11.42578125" customWidth="1"/>
    <col min="7460" max="7461" width="17.5703125" customWidth="1"/>
    <col min="7462" max="7462" width="11.42578125" customWidth="1"/>
    <col min="7463" max="7464" width="17.5703125" customWidth="1"/>
    <col min="7465" max="7465" width="11.42578125" customWidth="1"/>
    <col min="7466" max="7467" width="17.5703125" customWidth="1"/>
    <col min="7468" max="7468" width="11.42578125" customWidth="1"/>
    <col min="7469" max="7469" width="17.5703125" customWidth="1"/>
    <col min="7470" max="7470" width="11.42578125" customWidth="1"/>
    <col min="7471" max="7658" width="9.140625" customWidth="1"/>
    <col min="7659" max="7659" width="39.140625" customWidth="1"/>
    <col min="7660" max="7661" width="17.5703125" customWidth="1"/>
    <col min="7662" max="7662" width="11.42578125" customWidth="1"/>
    <col min="7663" max="7663" width="12" customWidth="1"/>
    <col min="7664" max="7664" width="5.42578125" customWidth="1"/>
    <col min="7665" max="7665" width="17.5703125" customWidth="1"/>
    <col min="7666" max="7666" width="11.42578125" customWidth="1"/>
    <col min="7667" max="7668" width="17.5703125" customWidth="1"/>
    <col min="7669" max="7669" width="11.42578125" customWidth="1"/>
    <col min="7670" max="7671" width="17.5703125" customWidth="1"/>
    <col min="7672" max="7672" width="11.42578125" customWidth="1"/>
    <col min="7673" max="7674" width="17.5703125" customWidth="1"/>
    <col min="7675" max="7675" width="11.42578125" customWidth="1"/>
    <col min="7676" max="7677" width="17.5703125" customWidth="1"/>
    <col min="7678" max="7678" width="11.42578125" customWidth="1"/>
    <col min="7679" max="7680" width="17.5703125" customWidth="1"/>
    <col min="7681" max="7681" width="11.42578125" customWidth="1"/>
    <col min="7682" max="7683" width="17.5703125" customWidth="1"/>
    <col min="7684" max="7684" width="11.42578125" customWidth="1"/>
    <col min="7685" max="7687" width="17.5703125" customWidth="1"/>
    <col min="7688" max="7688" width="11.42578125" customWidth="1"/>
    <col min="7689" max="7690" width="17.5703125" customWidth="1"/>
    <col min="7691" max="7691" width="11.42578125" customWidth="1"/>
    <col min="7692" max="7693" width="17.5703125" customWidth="1"/>
    <col min="7694" max="7694" width="11.42578125" customWidth="1"/>
    <col min="7695" max="7696" width="17.5703125" customWidth="1"/>
    <col min="7697" max="7697" width="11.42578125" customWidth="1"/>
    <col min="7698" max="7699" width="17.5703125" customWidth="1"/>
    <col min="7700" max="7700" width="11.42578125" customWidth="1"/>
    <col min="7701" max="7702" width="17.5703125" customWidth="1"/>
    <col min="7703" max="7703" width="11.42578125" customWidth="1"/>
    <col min="7704" max="7705" width="17.5703125" customWidth="1"/>
    <col min="7706" max="7706" width="11.42578125" customWidth="1"/>
    <col min="7707" max="7708" width="17.5703125" customWidth="1"/>
    <col min="7709" max="7709" width="11.42578125" customWidth="1"/>
    <col min="7710" max="7711" width="17.5703125" customWidth="1"/>
    <col min="7712" max="7712" width="11.42578125" customWidth="1"/>
    <col min="7713" max="7714" width="17.5703125" customWidth="1"/>
    <col min="7715" max="7715" width="11.42578125" customWidth="1"/>
    <col min="7716" max="7717" width="17.5703125" customWidth="1"/>
    <col min="7718" max="7718" width="11.42578125" customWidth="1"/>
    <col min="7719" max="7720" width="17.5703125" customWidth="1"/>
    <col min="7721" max="7721" width="11.42578125" customWidth="1"/>
    <col min="7722" max="7723" width="17.5703125" customWidth="1"/>
    <col min="7724" max="7724" width="11.42578125" customWidth="1"/>
    <col min="7725" max="7725" width="17.5703125" customWidth="1"/>
    <col min="7726" max="7726" width="11.42578125" customWidth="1"/>
    <col min="7727" max="7914" width="9.140625" customWidth="1"/>
    <col min="7915" max="7915" width="39.140625" customWidth="1"/>
    <col min="7916" max="7917" width="17.5703125" customWidth="1"/>
    <col min="7918" max="7918" width="11.42578125" customWidth="1"/>
    <col min="7919" max="7919" width="12" customWidth="1"/>
    <col min="7920" max="7920" width="5.42578125" customWidth="1"/>
    <col min="7921" max="7921" width="17.5703125" customWidth="1"/>
    <col min="7922" max="7922" width="11.42578125" customWidth="1"/>
    <col min="7923" max="7924" width="17.5703125" customWidth="1"/>
    <col min="7925" max="7925" width="11.42578125" customWidth="1"/>
    <col min="7926" max="7927" width="17.5703125" customWidth="1"/>
    <col min="7928" max="7928" width="11.42578125" customWidth="1"/>
    <col min="7929" max="7930" width="17.5703125" customWidth="1"/>
    <col min="7931" max="7931" width="11.42578125" customWidth="1"/>
    <col min="7932" max="7933" width="17.5703125" customWidth="1"/>
    <col min="7934" max="7934" width="11.42578125" customWidth="1"/>
    <col min="7935" max="7936" width="17.5703125" customWidth="1"/>
    <col min="7937" max="7937" width="11.42578125" customWidth="1"/>
    <col min="7938" max="7939" width="17.5703125" customWidth="1"/>
    <col min="7940" max="7940" width="11.42578125" customWidth="1"/>
    <col min="7941" max="7943" width="17.5703125" customWidth="1"/>
    <col min="7944" max="7944" width="11.42578125" customWidth="1"/>
    <col min="7945" max="7946" width="17.5703125" customWidth="1"/>
    <col min="7947" max="7947" width="11.42578125" customWidth="1"/>
    <col min="7948" max="7949" width="17.5703125" customWidth="1"/>
    <col min="7950" max="7950" width="11.42578125" customWidth="1"/>
    <col min="7951" max="7952" width="17.5703125" customWidth="1"/>
    <col min="7953" max="7953" width="11.42578125" customWidth="1"/>
    <col min="7954" max="7955" width="17.5703125" customWidth="1"/>
    <col min="7956" max="7956" width="11.42578125" customWidth="1"/>
    <col min="7957" max="7958" width="17.5703125" customWidth="1"/>
    <col min="7959" max="7959" width="11.42578125" customWidth="1"/>
    <col min="7960" max="7961" width="17.5703125" customWidth="1"/>
    <col min="7962" max="7962" width="11.42578125" customWidth="1"/>
    <col min="7963" max="7964" width="17.5703125" customWidth="1"/>
    <col min="7965" max="7965" width="11.42578125" customWidth="1"/>
    <col min="7966" max="7967" width="17.5703125" customWidth="1"/>
    <col min="7968" max="7968" width="11.42578125" customWidth="1"/>
    <col min="7969" max="7970" width="17.5703125" customWidth="1"/>
    <col min="7971" max="7971" width="11.42578125" customWidth="1"/>
    <col min="7972" max="7973" width="17.5703125" customWidth="1"/>
    <col min="7974" max="7974" width="11.42578125" customWidth="1"/>
    <col min="7975" max="7976" width="17.5703125" customWidth="1"/>
    <col min="7977" max="7977" width="11.42578125" customWidth="1"/>
    <col min="7978" max="7979" width="17.5703125" customWidth="1"/>
    <col min="7980" max="7980" width="11.42578125" customWidth="1"/>
    <col min="7981" max="7981" width="17.5703125" customWidth="1"/>
    <col min="7982" max="7982" width="11.42578125" customWidth="1"/>
    <col min="7983" max="8170" width="9.140625" customWidth="1"/>
    <col min="8171" max="8171" width="39.140625" customWidth="1"/>
    <col min="8172" max="8173" width="17.5703125" customWidth="1"/>
    <col min="8174" max="8174" width="11.42578125" customWidth="1"/>
    <col min="8175" max="8175" width="12" customWidth="1"/>
    <col min="8176" max="8176" width="5.42578125" customWidth="1"/>
    <col min="8177" max="8177" width="17.5703125" customWidth="1"/>
    <col min="8178" max="8178" width="11.42578125" customWidth="1"/>
    <col min="8179" max="8180" width="17.5703125" customWidth="1"/>
    <col min="8181" max="8181" width="11.42578125" customWidth="1"/>
    <col min="8182" max="8183" width="17.5703125" customWidth="1"/>
    <col min="8184" max="8184" width="11.42578125" customWidth="1"/>
    <col min="8185" max="8186" width="17.5703125" customWidth="1"/>
    <col min="8187" max="8187" width="11.42578125" customWidth="1"/>
    <col min="8188" max="8189" width="17.5703125" customWidth="1"/>
    <col min="8190" max="8190" width="11.42578125" customWidth="1"/>
    <col min="8191" max="8192" width="17.5703125" customWidth="1"/>
    <col min="8193" max="8193" width="11.42578125" customWidth="1"/>
    <col min="8194" max="8195" width="17.5703125" customWidth="1"/>
    <col min="8196" max="8196" width="11.42578125" customWidth="1"/>
    <col min="8197" max="8199" width="17.5703125" customWidth="1"/>
    <col min="8200" max="8200" width="11.42578125" customWidth="1"/>
    <col min="8201" max="8202" width="17.5703125" customWidth="1"/>
    <col min="8203" max="8203" width="11.42578125" customWidth="1"/>
    <col min="8204" max="8205" width="17.5703125" customWidth="1"/>
    <col min="8206" max="8206" width="11.42578125" customWidth="1"/>
    <col min="8207" max="8208" width="17.5703125" customWidth="1"/>
    <col min="8209" max="8209" width="11.42578125" customWidth="1"/>
    <col min="8210" max="8211" width="17.5703125" customWidth="1"/>
    <col min="8212" max="8212" width="11.42578125" customWidth="1"/>
    <col min="8213" max="8214" width="17.5703125" customWidth="1"/>
    <col min="8215" max="8215" width="11.42578125" customWidth="1"/>
    <col min="8216" max="8217" width="17.5703125" customWidth="1"/>
    <col min="8218" max="8218" width="11.42578125" customWidth="1"/>
    <col min="8219" max="8220" width="17.5703125" customWidth="1"/>
    <col min="8221" max="8221" width="11.42578125" customWidth="1"/>
    <col min="8222" max="8223" width="17.5703125" customWidth="1"/>
    <col min="8224" max="8224" width="11.42578125" customWidth="1"/>
    <col min="8225" max="8226" width="17.5703125" customWidth="1"/>
    <col min="8227" max="8227" width="11.42578125" customWidth="1"/>
    <col min="8228" max="8229" width="17.5703125" customWidth="1"/>
    <col min="8230" max="8230" width="11.42578125" customWidth="1"/>
    <col min="8231" max="8232" width="17.5703125" customWidth="1"/>
    <col min="8233" max="8233" width="11.42578125" customWidth="1"/>
    <col min="8234" max="8235" width="17.5703125" customWidth="1"/>
    <col min="8236" max="8236" width="11.42578125" customWidth="1"/>
    <col min="8237" max="8237" width="17.5703125" customWidth="1"/>
    <col min="8238" max="8238" width="11.42578125" customWidth="1"/>
    <col min="8239" max="8426" width="9.140625" customWidth="1"/>
    <col min="8427" max="8427" width="39.140625" customWidth="1"/>
    <col min="8428" max="8429" width="17.5703125" customWidth="1"/>
    <col min="8430" max="8430" width="11.42578125" customWidth="1"/>
    <col min="8431" max="8431" width="12" customWidth="1"/>
    <col min="8432" max="8432" width="5.42578125" customWidth="1"/>
    <col min="8433" max="8433" width="17.5703125" customWidth="1"/>
    <col min="8434" max="8434" width="11.42578125" customWidth="1"/>
    <col min="8435" max="8436" width="17.5703125" customWidth="1"/>
    <col min="8437" max="8437" width="11.42578125" customWidth="1"/>
    <col min="8438" max="8439" width="17.5703125" customWidth="1"/>
    <col min="8440" max="8440" width="11.42578125" customWidth="1"/>
    <col min="8441" max="8442" width="17.5703125" customWidth="1"/>
    <col min="8443" max="8443" width="11.42578125" customWidth="1"/>
    <col min="8444" max="8445" width="17.5703125" customWidth="1"/>
    <col min="8446" max="8446" width="11.42578125" customWidth="1"/>
    <col min="8447" max="8448" width="17.5703125" customWidth="1"/>
    <col min="8449" max="8449" width="11.42578125" customWidth="1"/>
    <col min="8450" max="8451" width="17.5703125" customWidth="1"/>
    <col min="8452" max="8452" width="11.42578125" customWidth="1"/>
    <col min="8453" max="8455" width="17.5703125" customWidth="1"/>
    <col min="8456" max="8456" width="11.42578125" customWidth="1"/>
    <col min="8457" max="8458" width="17.5703125" customWidth="1"/>
    <col min="8459" max="8459" width="11.42578125" customWidth="1"/>
    <col min="8460" max="8461" width="17.5703125" customWidth="1"/>
    <col min="8462" max="8462" width="11.42578125" customWidth="1"/>
    <col min="8463" max="8464" width="17.5703125" customWidth="1"/>
    <col min="8465" max="8465" width="11.42578125" customWidth="1"/>
    <col min="8466" max="8467" width="17.5703125" customWidth="1"/>
    <col min="8468" max="8468" width="11.42578125" customWidth="1"/>
    <col min="8469" max="8470" width="17.5703125" customWidth="1"/>
    <col min="8471" max="8471" width="11.42578125" customWidth="1"/>
    <col min="8472" max="8473" width="17.5703125" customWidth="1"/>
    <col min="8474" max="8474" width="11.42578125" customWidth="1"/>
    <col min="8475" max="8476" width="17.5703125" customWidth="1"/>
    <col min="8477" max="8477" width="11.42578125" customWidth="1"/>
    <col min="8478" max="8479" width="17.5703125" customWidth="1"/>
    <col min="8480" max="8480" width="11.42578125" customWidth="1"/>
    <col min="8481" max="8482" width="17.5703125" customWidth="1"/>
    <col min="8483" max="8483" width="11.42578125" customWidth="1"/>
    <col min="8484" max="8485" width="17.5703125" customWidth="1"/>
    <col min="8486" max="8486" width="11.42578125" customWidth="1"/>
    <col min="8487" max="8488" width="17.5703125" customWidth="1"/>
    <col min="8489" max="8489" width="11.42578125" customWidth="1"/>
    <col min="8490" max="8491" width="17.5703125" customWidth="1"/>
    <col min="8492" max="8492" width="11.42578125" customWidth="1"/>
    <col min="8493" max="8493" width="17.5703125" customWidth="1"/>
    <col min="8494" max="8494" width="11.42578125" customWidth="1"/>
    <col min="8495" max="8682" width="9.140625" customWidth="1"/>
    <col min="8683" max="8683" width="39.140625" customWidth="1"/>
    <col min="8684" max="8685" width="17.5703125" customWidth="1"/>
    <col min="8686" max="8686" width="11.42578125" customWidth="1"/>
    <col min="8687" max="8687" width="12" customWidth="1"/>
    <col min="8688" max="8688" width="5.42578125" customWidth="1"/>
    <col min="8689" max="8689" width="17.5703125" customWidth="1"/>
    <col min="8690" max="8690" width="11.42578125" customWidth="1"/>
    <col min="8691" max="8692" width="17.5703125" customWidth="1"/>
    <col min="8693" max="8693" width="11.42578125" customWidth="1"/>
    <col min="8694" max="8695" width="17.5703125" customWidth="1"/>
    <col min="8696" max="8696" width="11.42578125" customWidth="1"/>
    <col min="8697" max="8698" width="17.5703125" customWidth="1"/>
    <col min="8699" max="8699" width="11.42578125" customWidth="1"/>
    <col min="8700" max="8701" width="17.5703125" customWidth="1"/>
    <col min="8702" max="8702" width="11.42578125" customWidth="1"/>
    <col min="8703" max="8704" width="17.5703125" customWidth="1"/>
    <col min="8705" max="8705" width="11.42578125" customWidth="1"/>
    <col min="8706" max="8707" width="17.5703125" customWidth="1"/>
    <col min="8708" max="8708" width="11.42578125" customWidth="1"/>
    <col min="8709" max="8711" width="17.5703125" customWidth="1"/>
    <col min="8712" max="8712" width="11.42578125" customWidth="1"/>
    <col min="8713" max="8714" width="17.5703125" customWidth="1"/>
    <col min="8715" max="8715" width="11.42578125" customWidth="1"/>
    <col min="8716" max="8717" width="17.5703125" customWidth="1"/>
    <col min="8718" max="8718" width="11.42578125" customWidth="1"/>
    <col min="8719" max="8720" width="17.5703125" customWidth="1"/>
    <col min="8721" max="8721" width="11.42578125" customWidth="1"/>
    <col min="8722" max="8723" width="17.5703125" customWidth="1"/>
    <col min="8724" max="8724" width="11.42578125" customWidth="1"/>
    <col min="8725" max="8726" width="17.5703125" customWidth="1"/>
    <col min="8727" max="8727" width="11.42578125" customWidth="1"/>
    <col min="8728" max="8729" width="17.5703125" customWidth="1"/>
    <col min="8730" max="8730" width="11.42578125" customWidth="1"/>
    <col min="8731" max="8732" width="17.5703125" customWidth="1"/>
    <col min="8733" max="8733" width="11.42578125" customWidth="1"/>
    <col min="8734" max="8735" width="17.5703125" customWidth="1"/>
    <col min="8736" max="8736" width="11.42578125" customWidth="1"/>
    <col min="8737" max="8738" width="17.5703125" customWidth="1"/>
    <col min="8739" max="8739" width="11.42578125" customWidth="1"/>
    <col min="8740" max="8741" width="17.5703125" customWidth="1"/>
    <col min="8742" max="8742" width="11.42578125" customWidth="1"/>
    <col min="8743" max="8744" width="17.5703125" customWidth="1"/>
    <col min="8745" max="8745" width="11.42578125" customWidth="1"/>
    <col min="8746" max="8747" width="17.5703125" customWidth="1"/>
    <col min="8748" max="8748" width="11.42578125" customWidth="1"/>
    <col min="8749" max="8749" width="17.5703125" customWidth="1"/>
    <col min="8750" max="8750" width="11.42578125" customWidth="1"/>
    <col min="8751" max="8938" width="9.140625" customWidth="1"/>
    <col min="8939" max="8939" width="39.140625" customWidth="1"/>
    <col min="8940" max="8941" width="17.5703125" customWidth="1"/>
    <col min="8942" max="8942" width="11.42578125" customWidth="1"/>
    <col min="8943" max="8943" width="12" customWidth="1"/>
    <col min="8944" max="8944" width="5.42578125" customWidth="1"/>
    <col min="8945" max="8945" width="17.5703125" customWidth="1"/>
    <col min="8946" max="8946" width="11.42578125" customWidth="1"/>
    <col min="8947" max="8948" width="17.5703125" customWidth="1"/>
    <col min="8949" max="8949" width="11.42578125" customWidth="1"/>
    <col min="8950" max="8951" width="17.5703125" customWidth="1"/>
    <col min="8952" max="8952" width="11.42578125" customWidth="1"/>
    <col min="8953" max="8954" width="17.5703125" customWidth="1"/>
    <col min="8955" max="8955" width="11.42578125" customWidth="1"/>
    <col min="8956" max="8957" width="17.5703125" customWidth="1"/>
    <col min="8958" max="8958" width="11.42578125" customWidth="1"/>
    <col min="8959" max="8960" width="17.5703125" customWidth="1"/>
    <col min="8961" max="8961" width="11.42578125" customWidth="1"/>
    <col min="8962" max="8963" width="17.5703125" customWidth="1"/>
    <col min="8964" max="8964" width="11.42578125" customWidth="1"/>
    <col min="8965" max="8967" width="17.5703125" customWidth="1"/>
    <col min="8968" max="8968" width="11.42578125" customWidth="1"/>
    <col min="8969" max="8970" width="17.5703125" customWidth="1"/>
    <col min="8971" max="8971" width="11.42578125" customWidth="1"/>
    <col min="8972" max="8973" width="17.5703125" customWidth="1"/>
    <col min="8974" max="8974" width="11.42578125" customWidth="1"/>
    <col min="8975" max="8976" width="17.5703125" customWidth="1"/>
    <col min="8977" max="8977" width="11.42578125" customWidth="1"/>
    <col min="8978" max="8979" width="17.5703125" customWidth="1"/>
    <col min="8980" max="8980" width="11.42578125" customWidth="1"/>
    <col min="8981" max="8982" width="17.5703125" customWidth="1"/>
    <col min="8983" max="8983" width="11.42578125" customWidth="1"/>
    <col min="8984" max="8985" width="17.5703125" customWidth="1"/>
    <col min="8986" max="8986" width="11.42578125" customWidth="1"/>
    <col min="8987" max="8988" width="17.5703125" customWidth="1"/>
    <col min="8989" max="8989" width="11.42578125" customWidth="1"/>
    <col min="8990" max="8991" width="17.5703125" customWidth="1"/>
    <col min="8992" max="8992" width="11.42578125" customWidth="1"/>
    <col min="8993" max="8994" width="17.5703125" customWidth="1"/>
    <col min="8995" max="8995" width="11.42578125" customWidth="1"/>
    <col min="8996" max="8997" width="17.5703125" customWidth="1"/>
    <col min="8998" max="8998" width="11.42578125" customWidth="1"/>
    <col min="8999" max="9000" width="17.5703125" customWidth="1"/>
    <col min="9001" max="9001" width="11.42578125" customWidth="1"/>
    <col min="9002" max="9003" width="17.5703125" customWidth="1"/>
    <col min="9004" max="9004" width="11.42578125" customWidth="1"/>
    <col min="9005" max="9005" width="17.5703125" customWidth="1"/>
    <col min="9006" max="9006" width="11.42578125" customWidth="1"/>
    <col min="9007" max="9194" width="9.140625" customWidth="1"/>
    <col min="9195" max="9195" width="39.140625" customWidth="1"/>
    <col min="9196" max="9197" width="17.5703125" customWidth="1"/>
    <col min="9198" max="9198" width="11.42578125" customWidth="1"/>
    <col min="9199" max="9199" width="12" customWidth="1"/>
    <col min="9200" max="9200" width="5.42578125" customWidth="1"/>
    <col min="9201" max="9201" width="17.5703125" customWidth="1"/>
    <col min="9202" max="9202" width="11.42578125" customWidth="1"/>
    <col min="9203" max="9204" width="17.5703125" customWidth="1"/>
    <col min="9205" max="9205" width="11.42578125" customWidth="1"/>
    <col min="9206" max="9207" width="17.5703125" customWidth="1"/>
    <col min="9208" max="9208" width="11.42578125" customWidth="1"/>
    <col min="9209" max="9210" width="17.5703125" customWidth="1"/>
    <col min="9211" max="9211" width="11.42578125" customWidth="1"/>
    <col min="9212" max="9213" width="17.5703125" customWidth="1"/>
    <col min="9214" max="9214" width="11.42578125" customWidth="1"/>
    <col min="9215" max="9216" width="17.5703125" customWidth="1"/>
    <col min="9217" max="9217" width="11.42578125" customWidth="1"/>
    <col min="9218" max="9219" width="17.5703125" customWidth="1"/>
    <col min="9220" max="9220" width="11.42578125" customWidth="1"/>
    <col min="9221" max="9223" width="17.5703125" customWidth="1"/>
    <col min="9224" max="9224" width="11.42578125" customWidth="1"/>
    <col min="9225" max="9226" width="17.5703125" customWidth="1"/>
    <col min="9227" max="9227" width="11.42578125" customWidth="1"/>
    <col min="9228" max="9229" width="17.5703125" customWidth="1"/>
    <col min="9230" max="9230" width="11.42578125" customWidth="1"/>
    <col min="9231" max="9232" width="17.5703125" customWidth="1"/>
    <col min="9233" max="9233" width="11.42578125" customWidth="1"/>
    <col min="9234" max="9235" width="17.5703125" customWidth="1"/>
    <col min="9236" max="9236" width="11.42578125" customWidth="1"/>
    <col min="9237" max="9238" width="17.5703125" customWidth="1"/>
    <col min="9239" max="9239" width="11.42578125" customWidth="1"/>
    <col min="9240" max="9241" width="17.5703125" customWidth="1"/>
    <col min="9242" max="9242" width="11.42578125" customWidth="1"/>
    <col min="9243" max="9244" width="17.5703125" customWidth="1"/>
    <col min="9245" max="9245" width="11.42578125" customWidth="1"/>
    <col min="9246" max="9247" width="17.5703125" customWidth="1"/>
    <col min="9248" max="9248" width="11.42578125" customWidth="1"/>
    <col min="9249" max="9250" width="17.5703125" customWidth="1"/>
    <col min="9251" max="9251" width="11.42578125" customWidth="1"/>
    <col min="9252" max="9253" width="17.5703125" customWidth="1"/>
    <col min="9254" max="9254" width="11.42578125" customWidth="1"/>
    <col min="9255" max="9256" width="17.5703125" customWidth="1"/>
    <col min="9257" max="9257" width="11.42578125" customWidth="1"/>
    <col min="9258" max="9259" width="17.5703125" customWidth="1"/>
    <col min="9260" max="9260" width="11.42578125" customWidth="1"/>
    <col min="9261" max="9261" width="17.5703125" customWidth="1"/>
    <col min="9262" max="9262" width="11.42578125" customWidth="1"/>
    <col min="9263" max="9450" width="9.140625" customWidth="1"/>
    <col min="9451" max="9451" width="39.140625" customWidth="1"/>
    <col min="9452" max="9453" width="17.5703125" customWidth="1"/>
    <col min="9454" max="9454" width="11.42578125" customWidth="1"/>
    <col min="9455" max="9455" width="12" customWidth="1"/>
    <col min="9456" max="9456" width="5.42578125" customWidth="1"/>
    <col min="9457" max="9457" width="17.5703125" customWidth="1"/>
    <col min="9458" max="9458" width="11.42578125" customWidth="1"/>
    <col min="9459" max="9460" width="17.5703125" customWidth="1"/>
    <col min="9461" max="9461" width="11.42578125" customWidth="1"/>
    <col min="9462" max="9463" width="17.5703125" customWidth="1"/>
    <col min="9464" max="9464" width="11.42578125" customWidth="1"/>
    <col min="9465" max="9466" width="17.5703125" customWidth="1"/>
    <col min="9467" max="9467" width="11.42578125" customWidth="1"/>
    <col min="9468" max="9469" width="17.5703125" customWidth="1"/>
    <col min="9470" max="9470" width="11.42578125" customWidth="1"/>
    <col min="9471" max="9472" width="17.5703125" customWidth="1"/>
    <col min="9473" max="9473" width="11.42578125" customWidth="1"/>
    <col min="9474" max="9475" width="17.5703125" customWidth="1"/>
    <col min="9476" max="9476" width="11.42578125" customWidth="1"/>
    <col min="9477" max="9479" width="17.5703125" customWidth="1"/>
    <col min="9480" max="9480" width="11.42578125" customWidth="1"/>
    <col min="9481" max="9482" width="17.5703125" customWidth="1"/>
    <col min="9483" max="9483" width="11.42578125" customWidth="1"/>
    <col min="9484" max="9485" width="17.5703125" customWidth="1"/>
    <col min="9486" max="9486" width="11.42578125" customWidth="1"/>
    <col min="9487" max="9488" width="17.5703125" customWidth="1"/>
    <col min="9489" max="9489" width="11.42578125" customWidth="1"/>
    <col min="9490" max="9491" width="17.5703125" customWidth="1"/>
    <col min="9492" max="9492" width="11.42578125" customWidth="1"/>
    <col min="9493" max="9494" width="17.5703125" customWidth="1"/>
    <col min="9495" max="9495" width="11.42578125" customWidth="1"/>
    <col min="9496" max="9497" width="17.5703125" customWidth="1"/>
    <col min="9498" max="9498" width="11.42578125" customWidth="1"/>
    <col min="9499" max="9500" width="17.5703125" customWidth="1"/>
    <col min="9501" max="9501" width="11.42578125" customWidth="1"/>
    <col min="9502" max="9503" width="17.5703125" customWidth="1"/>
    <col min="9504" max="9504" width="11.42578125" customWidth="1"/>
    <col min="9505" max="9506" width="17.5703125" customWidth="1"/>
    <col min="9507" max="9507" width="11.42578125" customWidth="1"/>
    <col min="9508" max="9509" width="17.5703125" customWidth="1"/>
    <col min="9510" max="9510" width="11.42578125" customWidth="1"/>
    <col min="9511" max="9512" width="17.5703125" customWidth="1"/>
    <col min="9513" max="9513" width="11.42578125" customWidth="1"/>
    <col min="9514" max="9515" width="17.5703125" customWidth="1"/>
    <col min="9516" max="9516" width="11.42578125" customWidth="1"/>
    <col min="9517" max="9517" width="17.5703125" customWidth="1"/>
    <col min="9518" max="9518" width="11.42578125" customWidth="1"/>
    <col min="9519" max="9706" width="9.140625" customWidth="1"/>
    <col min="9707" max="9707" width="39.140625" customWidth="1"/>
    <col min="9708" max="9709" width="17.5703125" customWidth="1"/>
    <col min="9710" max="9710" width="11.42578125" customWidth="1"/>
    <col min="9711" max="9711" width="12" customWidth="1"/>
    <col min="9712" max="9712" width="5.42578125" customWidth="1"/>
    <col min="9713" max="9713" width="17.5703125" customWidth="1"/>
    <col min="9714" max="9714" width="11.42578125" customWidth="1"/>
    <col min="9715" max="9716" width="17.5703125" customWidth="1"/>
    <col min="9717" max="9717" width="11.42578125" customWidth="1"/>
    <col min="9718" max="9719" width="17.5703125" customWidth="1"/>
    <col min="9720" max="9720" width="11.42578125" customWidth="1"/>
    <col min="9721" max="9722" width="17.5703125" customWidth="1"/>
    <col min="9723" max="9723" width="11.42578125" customWidth="1"/>
    <col min="9724" max="9725" width="17.5703125" customWidth="1"/>
    <col min="9726" max="9726" width="11.42578125" customWidth="1"/>
    <col min="9727" max="9728" width="17.5703125" customWidth="1"/>
    <col min="9729" max="9729" width="11.42578125" customWidth="1"/>
    <col min="9730" max="9731" width="17.5703125" customWidth="1"/>
    <col min="9732" max="9732" width="11.42578125" customWidth="1"/>
    <col min="9733" max="9735" width="17.5703125" customWidth="1"/>
    <col min="9736" max="9736" width="11.42578125" customWidth="1"/>
    <col min="9737" max="9738" width="17.5703125" customWidth="1"/>
    <col min="9739" max="9739" width="11.42578125" customWidth="1"/>
    <col min="9740" max="9741" width="17.5703125" customWidth="1"/>
    <col min="9742" max="9742" width="11.42578125" customWidth="1"/>
    <col min="9743" max="9744" width="17.5703125" customWidth="1"/>
    <col min="9745" max="9745" width="11.42578125" customWidth="1"/>
    <col min="9746" max="9747" width="17.5703125" customWidth="1"/>
    <col min="9748" max="9748" width="11.42578125" customWidth="1"/>
    <col min="9749" max="9750" width="17.5703125" customWidth="1"/>
    <col min="9751" max="9751" width="11.42578125" customWidth="1"/>
    <col min="9752" max="9753" width="17.5703125" customWidth="1"/>
    <col min="9754" max="9754" width="11.42578125" customWidth="1"/>
    <col min="9755" max="9756" width="17.5703125" customWidth="1"/>
    <col min="9757" max="9757" width="11.42578125" customWidth="1"/>
    <col min="9758" max="9759" width="17.5703125" customWidth="1"/>
    <col min="9760" max="9760" width="11.42578125" customWidth="1"/>
    <col min="9761" max="9762" width="17.5703125" customWidth="1"/>
    <col min="9763" max="9763" width="11.42578125" customWidth="1"/>
    <col min="9764" max="9765" width="17.5703125" customWidth="1"/>
    <col min="9766" max="9766" width="11.42578125" customWidth="1"/>
    <col min="9767" max="9768" width="17.5703125" customWidth="1"/>
    <col min="9769" max="9769" width="11.42578125" customWidth="1"/>
    <col min="9770" max="9771" width="17.5703125" customWidth="1"/>
    <col min="9772" max="9772" width="11.42578125" customWidth="1"/>
    <col min="9773" max="9773" width="17.5703125" customWidth="1"/>
    <col min="9774" max="9774" width="11.42578125" customWidth="1"/>
    <col min="9775" max="9962" width="9.140625" customWidth="1"/>
    <col min="9963" max="9963" width="39.140625" customWidth="1"/>
    <col min="9964" max="9965" width="17.5703125" customWidth="1"/>
    <col min="9966" max="9966" width="11.42578125" customWidth="1"/>
    <col min="9967" max="9967" width="12" customWidth="1"/>
    <col min="9968" max="9968" width="5.42578125" customWidth="1"/>
    <col min="9969" max="9969" width="17.5703125" customWidth="1"/>
    <col min="9970" max="9970" width="11.42578125" customWidth="1"/>
    <col min="9971" max="9972" width="17.5703125" customWidth="1"/>
    <col min="9973" max="9973" width="11.42578125" customWidth="1"/>
    <col min="9974" max="9975" width="17.5703125" customWidth="1"/>
    <col min="9976" max="9976" width="11.42578125" customWidth="1"/>
    <col min="9977" max="9978" width="17.5703125" customWidth="1"/>
    <col min="9979" max="9979" width="11.42578125" customWidth="1"/>
    <col min="9980" max="9981" width="17.5703125" customWidth="1"/>
    <col min="9982" max="9982" width="11.42578125" customWidth="1"/>
    <col min="9983" max="9984" width="17.5703125" customWidth="1"/>
    <col min="9985" max="9985" width="11.42578125" customWidth="1"/>
    <col min="9986" max="9987" width="17.5703125" customWidth="1"/>
    <col min="9988" max="9988" width="11.42578125" customWidth="1"/>
    <col min="9989" max="9991" width="17.5703125" customWidth="1"/>
    <col min="9992" max="9992" width="11.42578125" customWidth="1"/>
    <col min="9993" max="9994" width="17.5703125" customWidth="1"/>
    <col min="9995" max="9995" width="11.42578125" customWidth="1"/>
    <col min="9996" max="9997" width="17.5703125" customWidth="1"/>
    <col min="9998" max="9998" width="11.42578125" customWidth="1"/>
    <col min="9999" max="10000" width="17.5703125" customWidth="1"/>
    <col min="10001" max="10001" width="11.42578125" customWidth="1"/>
    <col min="10002" max="10003" width="17.5703125" customWidth="1"/>
    <col min="10004" max="10004" width="11.42578125" customWidth="1"/>
    <col min="10005" max="10006" width="17.5703125" customWidth="1"/>
    <col min="10007" max="10007" width="11.42578125" customWidth="1"/>
    <col min="10008" max="10009" width="17.5703125" customWidth="1"/>
    <col min="10010" max="10010" width="11.42578125" customWidth="1"/>
    <col min="10011" max="10012" width="17.5703125" customWidth="1"/>
    <col min="10013" max="10013" width="11.42578125" customWidth="1"/>
    <col min="10014" max="10015" width="17.5703125" customWidth="1"/>
    <col min="10016" max="10016" width="11.42578125" customWidth="1"/>
    <col min="10017" max="10018" width="17.5703125" customWidth="1"/>
    <col min="10019" max="10019" width="11.42578125" customWidth="1"/>
    <col min="10020" max="10021" width="17.5703125" customWidth="1"/>
    <col min="10022" max="10022" width="11.42578125" customWidth="1"/>
    <col min="10023" max="10024" width="17.5703125" customWidth="1"/>
    <col min="10025" max="10025" width="11.42578125" customWidth="1"/>
    <col min="10026" max="10027" width="17.5703125" customWidth="1"/>
    <col min="10028" max="10028" width="11.42578125" customWidth="1"/>
    <col min="10029" max="10029" width="17.5703125" customWidth="1"/>
    <col min="10030" max="10030" width="11.42578125" customWidth="1"/>
    <col min="10031" max="10218" width="9.140625" customWidth="1"/>
    <col min="10219" max="10219" width="39.140625" customWidth="1"/>
    <col min="10220" max="10221" width="17.5703125" customWidth="1"/>
    <col min="10222" max="10222" width="11.42578125" customWidth="1"/>
    <col min="10223" max="10223" width="12" customWidth="1"/>
    <col min="10224" max="10224" width="5.42578125" customWidth="1"/>
    <col min="10225" max="10225" width="17.5703125" customWidth="1"/>
    <col min="10226" max="10226" width="11.42578125" customWidth="1"/>
    <col min="10227" max="10228" width="17.5703125" customWidth="1"/>
    <col min="10229" max="10229" width="11.42578125" customWidth="1"/>
    <col min="10230" max="10231" width="17.5703125" customWidth="1"/>
    <col min="10232" max="10232" width="11.42578125" customWidth="1"/>
    <col min="10233" max="10234" width="17.5703125" customWidth="1"/>
    <col min="10235" max="10235" width="11.42578125" customWidth="1"/>
    <col min="10236" max="10237" width="17.5703125" customWidth="1"/>
    <col min="10238" max="10238" width="11.42578125" customWidth="1"/>
    <col min="10239" max="10240" width="17.5703125" customWidth="1"/>
    <col min="10241" max="10241" width="11.42578125" customWidth="1"/>
    <col min="10242" max="10243" width="17.5703125" customWidth="1"/>
    <col min="10244" max="10244" width="11.42578125" customWidth="1"/>
    <col min="10245" max="10247" width="17.5703125" customWidth="1"/>
    <col min="10248" max="10248" width="11.42578125" customWidth="1"/>
    <col min="10249" max="10250" width="17.5703125" customWidth="1"/>
    <col min="10251" max="10251" width="11.42578125" customWidth="1"/>
    <col min="10252" max="10253" width="17.5703125" customWidth="1"/>
    <col min="10254" max="10254" width="11.42578125" customWidth="1"/>
    <col min="10255" max="10256" width="17.5703125" customWidth="1"/>
    <col min="10257" max="10257" width="11.42578125" customWidth="1"/>
    <col min="10258" max="10259" width="17.5703125" customWidth="1"/>
    <col min="10260" max="10260" width="11.42578125" customWidth="1"/>
    <col min="10261" max="10262" width="17.5703125" customWidth="1"/>
    <col min="10263" max="10263" width="11.42578125" customWidth="1"/>
    <col min="10264" max="10265" width="17.5703125" customWidth="1"/>
    <col min="10266" max="10266" width="11.42578125" customWidth="1"/>
    <col min="10267" max="10268" width="17.5703125" customWidth="1"/>
    <col min="10269" max="10269" width="11.42578125" customWidth="1"/>
    <col min="10270" max="10271" width="17.5703125" customWidth="1"/>
    <col min="10272" max="10272" width="11.42578125" customWidth="1"/>
    <col min="10273" max="10274" width="17.5703125" customWidth="1"/>
    <col min="10275" max="10275" width="11.42578125" customWidth="1"/>
    <col min="10276" max="10277" width="17.5703125" customWidth="1"/>
    <col min="10278" max="10278" width="11.42578125" customWidth="1"/>
    <col min="10279" max="10280" width="17.5703125" customWidth="1"/>
    <col min="10281" max="10281" width="11.42578125" customWidth="1"/>
    <col min="10282" max="10283" width="17.5703125" customWidth="1"/>
    <col min="10284" max="10284" width="11.42578125" customWidth="1"/>
    <col min="10285" max="10285" width="17.5703125" customWidth="1"/>
    <col min="10286" max="10286" width="11.42578125" customWidth="1"/>
    <col min="10287" max="10474" width="9.140625" customWidth="1"/>
    <col min="10475" max="10475" width="39.140625" customWidth="1"/>
    <col min="10476" max="10477" width="17.5703125" customWidth="1"/>
    <col min="10478" max="10478" width="11.42578125" customWidth="1"/>
    <col min="10479" max="10479" width="12" customWidth="1"/>
    <col min="10480" max="10480" width="5.42578125" customWidth="1"/>
    <col min="10481" max="10481" width="17.5703125" customWidth="1"/>
    <col min="10482" max="10482" width="11.42578125" customWidth="1"/>
    <col min="10483" max="10484" width="17.5703125" customWidth="1"/>
    <col min="10485" max="10485" width="11.42578125" customWidth="1"/>
    <col min="10486" max="10487" width="17.5703125" customWidth="1"/>
    <col min="10488" max="10488" width="11.42578125" customWidth="1"/>
    <col min="10489" max="10490" width="17.5703125" customWidth="1"/>
    <col min="10491" max="10491" width="11.42578125" customWidth="1"/>
    <col min="10492" max="10493" width="17.5703125" customWidth="1"/>
    <col min="10494" max="10494" width="11.42578125" customWidth="1"/>
    <col min="10495" max="10496" width="17.5703125" customWidth="1"/>
    <col min="10497" max="10497" width="11.42578125" customWidth="1"/>
    <col min="10498" max="10499" width="17.5703125" customWidth="1"/>
    <col min="10500" max="10500" width="11.42578125" customWidth="1"/>
    <col min="10501" max="10503" width="17.5703125" customWidth="1"/>
    <col min="10504" max="10504" width="11.42578125" customWidth="1"/>
    <col min="10505" max="10506" width="17.5703125" customWidth="1"/>
    <col min="10507" max="10507" width="11.42578125" customWidth="1"/>
    <col min="10508" max="10509" width="17.5703125" customWidth="1"/>
    <col min="10510" max="10510" width="11.42578125" customWidth="1"/>
    <col min="10511" max="10512" width="17.5703125" customWidth="1"/>
    <col min="10513" max="10513" width="11.42578125" customWidth="1"/>
    <col min="10514" max="10515" width="17.5703125" customWidth="1"/>
    <col min="10516" max="10516" width="11.42578125" customWidth="1"/>
    <col min="10517" max="10518" width="17.5703125" customWidth="1"/>
    <col min="10519" max="10519" width="11.42578125" customWidth="1"/>
    <col min="10520" max="10521" width="17.5703125" customWidth="1"/>
    <col min="10522" max="10522" width="11.42578125" customWidth="1"/>
    <col min="10523" max="10524" width="17.5703125" customWidth="1"/>
    <col min="10525" max="10525" width="11.42578125" customWidth="1"/>
    <col min="10526" max="10527" width="17.5703125" customWidth="1"/>
    <col min="10528" max="10528" width="11.42578125" customWidth="1"/>
    <col min="10529" max="10530" width="17.5703125" customWidth="1"/>
    <col min="10531" max="10531" width="11.42578125" customWidth="1"/>
    <col min="10532" max="10533" width="17.5703125" customWidth="1"/>
    <col min="10534" max="10534" width="11.42578125" customWidth="1"/>
    <col min="10535" max="10536" width="17.5703125" customWidth="1"/>
    <col min="10537" max="10537" width="11.42578125" customWidth="1"/>
    <col min="10538" max="10539" width="17.5703125" customWidth="1"/>
    <col min="10540" max="10540" width="11.42578125" customWidth="1"/>
    <col min="10541" max="10541" width="17.5703125" customWidth="1"/>
    <col min="10542" max="10542" width="11.42578125" customWidth="1"/>
    <col min="10543" max="10730" width="9.140625" customWidth="1"/>
    <col min="10731" max="10731" width="39.140625" customWidth="1"/>
    <col min="10732" max="10733" width="17.5703125" customWidth="1"/>
    <col min="10734" max="10734" width="11.42578125" customWidth="1"/>
    <col min="10735" max="10735" width="12" customWidth="1"/>
    <col min="10736" max="10736" width="5.42578125" customWidth="1"/>
    <col min="10737" max="10737" width="17.5703125" customWidth="1"/>
    <col min="10738" max="10738" width="11.42578125" customWidth="1"/>
    <col min="10739" max="10740" width="17.5703125" customWidth="1"/>
    <col min="10741" max="10741" width="11.42578125" customWidth="1"/>
    <col min="10742" max="10743" width="17.5703125" customWidth="1"/>
    <col min="10744" max="10744" width="11.42578125" customWidth="1"/>
    <col min="10745" max="10746" width="17.5703125" customWidth="1"/>
    <col min="10747" max="10747" width="11.42578125" customWidth="1"/>
    <col min="10748" max="10749" width="17.5703125" customWidth="1"/>
    <col min="10750" max="10750" width="11.42578125" customWidth="1"/>
    <col min="10751" max="10752" width="17.5703125" customWidth="1"/>
    <col min="10753" max="10753" width="11.42578125" customWidth="1"/>
    <col min="10754" max="10755" width="17.5703125" customWidth="1"/>
    <col min="10756" max="10756" width="11.42578125" customWidth="1"/>
    <col min="10757" max="10759" width="17.5703125" customWidth="1"/>
    <col min="10760" max="10760" width="11.42578125" customWidth="1"/>
    <col min="10761" max="10762" width="17.5703125" customWidth="1"/>
    <col min="10763" max="10763" width="11.42578125" customWidth="1"/>
    <col min="10764" max="10765" width="17.5703125" customWidth="1"/>
    <col min="10766" max="10766" width="11.42578125" customWidth="1"/>
    <col min="10767" max="10768" width="17.5703125" customWidth="1"/>
    <col min="10769" max="10769" width="11.42578125" customWidth="1"/>
    <col min="10770" max="10771" width="17.5703125" customWidth="1"/>
    <col min="10772" max="10772" width="11.42578125" customWidth="1"/>
    <col min="10773" max="10774" width="17.5703125" customWidth="1"/>
    <col min="10775" max="10775" width="11.42578125" customWidth="1"/>
    <col min="10776" max="10777" width="17.5703125" customWidth="1"/>
    <col min="10778" max="10778" width="11.42578125" customWidth="1"/>
    <col min="10779" max="10780" width="17.5703125" customWidth="1"/>
    <col min="10781" max="10781" width="11.42578125" customWidth="1"/>
    <col min="10782" max="10783" width="17.5703125" customWidth="1"/>
    <col min="10784" max="10784" width="11.42578125" customWidth="1"/>
    <col min="10785" max="10786" width="17.5703125" customWidth="1"/>
    <col min="10787" max="10787" width="11.42578125" customWidth="1"/>
    <col min="10788" max="10789" width="17.5703125" customWidth="1"/>
    <col min="10790" max="10790" width="11.42578125" customWidth="1"/>
    <col min="10791" max="10792" width="17.5703125" customWidth="1"/>
    <col min="10793" max="10793" width="11.42578125" customWidth="1"/>
    <col min="10794" max="10795" width="17.5703125" customWidth="1"/>
    <col min="10796" max="10796" width="11.42578125" customWidth="1"/>
    <col min="10797" max="10797" width="17.5703125" customWidth="1"/>
    <col min="10798" max="10798" width="11.42578125" customWidth="1"/>
    <col min="10799" max="10986" width="9.140625" customWidth="1"/>
    <col min="10987" max="10987" width="39.140625" customWidth="1"/>
    <col min="10988" max="10989" width="17.5703125" customWidth="1"/>
    <col min="10990" max="10990" width="11.42578125" customWidth="1"/>
    <col min="10991" max="10991" width="12" customWidth="1"/>
    <col min="10992" max="10992" width="5.42578125" customWidth="1"/>
    <col min="10993" max="10993" width="17.5703125" customWidth="1"/>
    <col min="10994" max="10994" width="11.42578125" customWidth="1"/>
    <col min="10995" max="10996" width="17.5703125" customWidth="1"/>
    <col min="10997" max="10997" width="11.42578125" customWidth="1"/>
    <col min="10998" max="10999" width="17.5703125" customWidth="1"/>
    <col min="11000" max="11000" width="11.42578125" customWidth="1"/>
    <col min="11001" max="11002" width="17.5703125" customWidth="1"/>
    <col min="11003" max="11003" width="11.42578125" customWidth="1"/>
    <col min="11004" max="11005" width="17.5703125" customWidth="1"/>
    <col min="11006" max="11006" width="11.42578125" customWidth="1"/>
    <col min="11007" max="11008" width="17.5703125" customWidth="1"/>
    <col min="11009" max="11009" width="11.42578125" customWidth="1"/>
    <col min="11010" max="11011" width="17.5703125" customWidth="1"/>
    <col min="11012" max="11012" width="11.42578125" customWidth="1"/>
    <col min="11013" max="11015" width="17.5703125" customWidth="1"/>
    <col min="11016" max="11016" width="11.42578125" customWidth="1"/>
    <col min="11017" max="11018" width="17.5703125" customWidth="1"/>
    <col min="11019" max="11019" width="11.42578125" customWidth="1"/>
    <col min="11020" max="11021" width="17.5703125" customWidth="1"/>
    <col min="11022" max="11022" width="11.42578125" customWidth="1"/>
    <col min="11023" max="11024" width="17.5703125" customWidth="1"/>
    <col min="11025" max="11025" width="11.42578125" customWidth="1"/>
    <col min="11026" max="11027" width="17.5703125" customWidth="1"/>
    <col min="11028" max="11028" width="11.42578125" customWidth="1"/>
    <col min="11029" max="11030" width="17.5703125" customWidth="1"/>
    <col min="11031" max="11031" width="11.42578125" customWidth="1"/>
    <col min="11032" max="11033" width="17.5703125" customWidth="1"/>
    <col min="11034" max="11034" width="11.42578125" customWidth="1"/>
    <col min="11035" max="11036" width="17.5703125" customWidth="1"/>
    <col min="11037" max="11037" width="11.42578125" customWidth="1"/>
    <col min="11038" max="11039" width="17.5703125" customWidth="1"/>
    <col min="11040" max="11040" width="11.42578125" customWidth="1"/>
    <col min="11041" max="11042" width="17.5703125" customWidth="1"/>
    <col min="11043" max="11043" width="11.42578125" customWidth="1"/>
    <col min="11044" max="11045" width="17.5703125" customWidth="1"/>
    <col min="11046" max="11046" width="11.42578125" customWidth="1"/>
    <col min="11047" max="11048" width="17.5703125" customWidth="1"/>
    <col min="11049" max="11049" width="11.42578125" customWidth="1"/>
    <col min="11050" max="11051" width="17.5703125" customWidth="1"/>
    <col min="11052" max="11052" width="11.42578125" customWidth="1"/>
    <col min="11053" max="11053" width="17.5703125" customWidth="1"/>
    <col min="11054" max="11054" width="11.42578125" customWidth="1"/>
    <col min="11055" max="11242" width="9.140625" customWidth="1"/>
    <col min="11243" max="11243" width="39.140625" customWidth="1"/>
    <col min="11244" max="11245" width="17.5703125" customWidth="1"/>
    <col min="11246" max="11246" width="11.42578125" customWidth="1"/>
    <col min="11247" max="11247" width="12" customWidth="1"/>
    <col min="11248" max="11248" width="5.42578125" customWidth="1"/>
    <col min="11249" max="11249" width="17.5703125" customWidth="1"/>
    <col min="11250" max="11250" width="11.42578125" customWidth="1"/>
    <col min="11251" max="11252" width="17.5703125" customWidth="1"/>
    <col min="11253" max="11253" width="11.42578125" customWidth="1"/>
    <col min="11254" max="11255" width="17.5703125" customWidth="1"/>
    <col min="11256" max="11256" width="11.42578125" customWidth="1"/>
    <col min="11257" max="11258" width="17.5703125" customWidth="1"/>
    <col min="11259" max="11259" width="11.42578125" customWidth="1"/>
    <col min="11260" max="11261" width="17.5703125" customWidth="1"/>
    <col min="11262" max="11262" width="11.42578125" customWidth="1"/>
    <col min="11263" max="11264" width="17.5703125" customWidth="1"/>
    <col min="11265" max="11265" width="11.42578125" customWidth="1"/>
    <col min="11266" max="11267" width="17.5703125" customWidth="1"/>
    <col min="11268" max="11268" width="11.42578125" customWidth="1"/>
    <col min="11269" max="11271" width="17.5703125" customWidth="1"/>
    <col min="11272" max="11272" width="11.42578125" customWidth="1"/>
    <col min="11273" max="11274" width="17.5703125" customWidth="1"/>
    <col min="11275" max="11275" width="11.42578125" customWidth="1"/>
    <col min="11276" max="11277" width="17.5703125" customWidth="1"/>
    <col min="11278" max="11278" width="11.42578125" customWidth="1"/>
    <col min="11279" max="11280" width="17.5703125" customWidth="1"/>
    <col min="11281" max="11281" width="11.42578125" customWidth="1"/>
    <col min="11282" max="11283" width="17.5703125" customWidth="1"/>
    <col min="11284" max="11284" width="11.42578125" customWidth="1"/>
    <col min="11285" max="11286" width="17.5703125" customWidth="1"/>
    <col min="11287" max="11287" width="11.42578125" customWidth="1"/>
    <col min="11288" max="11289" width="17.5703125" customWidth="1"/>
    <col min="11290" max="11290" width="11.42578125" customWidth="1"/>
    <col min="11291" max="11292" width="17.5703125" customWidth="1"/>
    <col min="11293" max="11293" width="11.42578125" customWidth="1"/>
    <col min="11294" max="11295" width="17.5703125" customWidth="1"/>
    <col min="11296" max="11296" width="11.42578125" customWidth="1"/>
    <col min="11297" max="11298" width="17.5703125" customWidth="1"/>
    <col min="11299" max="11299" width="11.42578125" customWidth="1"/>
    <col min="11300" max="11301" width="17.5703125" customWidth="1"/>
    <col min="11302" max="11302" width="11.42578125" customWidth="1"/>
    <col min="11303" max="11304" width="17.5703125" customWidth="1"/>
    <col min="11305" max="11305" width="11.42578125" customWidth="1"/>
    <col min="11306" max="11307" width="17.5703125" customWidth="1"/>
    <col min="11308" max="11308" width="11.42578125" customWidth="1"/>
    <col min="11309" max="11309" width="17.5703125" customWidth="1"/>
    <col min="11310" max="11310" width="11.42578125" customWidth="1"/>
    <col min="11311" max="11498" width="9.140625" customWidth="1"/>
    <col min="11499" max="11499" width="39.140625" customWidth="1"/>
    <col min="11500" max="11501" width="17.5703125" customWidth="1"/>
    <col min="11502" max="11502" width="11.42578125" customWidth="1"/>
    <col min="11503" max="11503" width="12" customWidth="1"/>
    <col min="11504" max="11504" width="5.42578125" customWidth="1"/>
    <col min="11505" max="11505" width="17.5703125" customWidth="1"/>
    <col min="11506" max="11506" width="11.42578125" customWidth="1"/>
    <col min="11507" max="11508" width="17.5703125" customWidth="1"/>
    <col min="11509" max="11509" width="11.42578125" customWidth="1"/>
    <col min="11510" max="11511" width="17.5703125" customWidth="1"/>
    <col min="11512" max="11512" width="11.42578125" customWidth="1"/>
    <col min="11513" max="11514" width="17.5703125" customWidth="1"/>
    <col min="11515" max="11515" width="11.42578125" customWidth="1"/>
    <col min="11516" max="11517" width="17.5703125" customWidth="1"/>
    <col min="11518" max="11518" width="11.42578125" customWidth="1"/>
    <col min="11519" max="11520" width="17.5703125" customWidth="1"/>
    <col min="11521" max="11521" width="11.42578125" customWidth="1"/>
    <col min="11522" max="11523" width="17.5703125" customWidth="1"/>
    <col min="11524" max="11524" width="11.42578125" customWidth="1"/>
    <col min="11525" max="11527" width="17.5703125" customWidth="1"/>
    <col min="11528" max="11528" width="11.42578125" customWidth="1"/>
    <col min="11529" max="11530" width="17.5703125" customWidth="1"/>
    <col min="11531" max="11531" width="11.42578125" customWidth="1"/>
    <col min="11532" max="11533" width="17.5703125" customWidth="1"/>
    <col min="11534" max="11534" width="11.42578125" customWidth="1"/>
    <col min="11535" max="11536" width="17.5703125" customWidth="1"/>
    <col min="11537" max="11537" width="11.42578125" customWidth="1"/>
    <col min="11538" max="11539" width="17.5703125" customWidth="1"/>
    <col min="11540" max="11540" width="11.42578125" customWidth="1"/>
    <col min="11541" max="11542" width="17.5703125" customWidth="1"/>
    <col min="11543" max="11543" width="11.42578125" customWidth="1"/>
    <col min="11544" max="11545" width="17.5703125" customWidth="1"/>
    <col min="11546" max="11546" width="11.42578125" customWidth="1"/>
    <col min="11547" max="11548" width="17.5703125" customWidth="1"/>
    <col min="11549" max="11549" width="11.42578125" customWidth="1"/>
    <col min="11550" max="11551" width="17.5703125" customWidth="1"/>
    <col min="11552" max="11552" width="11.42578125" customWidth="1"/>
    <col min="11553" max="11554" width="17.5703125" customWidth="1"/>
    <col min="11555" max="11555" width="11.42578125" customWidth="1"/>
    <col min="11556" max="11557" width="17.5703125" customWidth="1"/>
    <col min="11558" max="11558" width="11.42578125" customWidth="1"/>
    <col min="11559" max="11560" width="17.5703125" customWidth="1"/>
    <col min="11561" max="11561" width="11.42578125" customWidth="1"/>
    <col min="11562" max="11563" width="17.5703125" customWidth="1"/>
    <col min="11564" max="11564" width="11.42578125" customWidth="1"/>
    <col min="11565" max="11565" width="17.5703125" customWidth="1"/>
    <col min="11566" max="11566" width="11.42578125" customWidth="1"/>
    <col min="11567" max="11754" width="9.140625" customWidth="1"/>
    <col min="11755" max="11755" width="39.140625" customWidth="1"/>
    <col min="11756" max="11757" width="17.5703125" customWidth="1"/>
    <col min="11758" max="11758" width="11.42578125" customWidth="1"/>
    <col min="11759" max="11759" width="12" customWidth="1"/>
    <col min="11760" max="11760" width="5.42578125" customWidth="1"/>
    <col min="11761" max="11761" width="17.5703125" customWidth="1"/>
    <col min="11762" max="11762" width="11.42578125" customWidth="1"/>
    <col min="11763" max="11764" width="17.5703125" customWidth="1"/>
    <col min="11765" max="11765" width="11.42578125" customWidth="1"/>
    <col min="11766" max="11767" width="17.5703125" customWidth="1"/>
    <col min="11768" max="11768" width="11.42578125" customWidth="1"/>
    <col min="11769" max="11770" width="17.5703125" customWidth="1"/>
    <col min="11771" max="11771" width="11.42578125" customWidth="1"/>
    <col min="11772" max="11773" width="17.5703125" customWidth="1"/>
    <col min="11774" max="11774" width="11.42578125" customWidth="1"/>
    <col min="11775" max="11776" width="17.5703125" customWidth="1"/>
    <col min="11777" max="11777" width="11.42578125" customWidth="1"/>
    <col min="11778" max="11779" width="17.5703125" customWidth="1"/>
    <col min="11780" max="11780" width="11.42578125" customWidth="1"/>
    <col min="11781" max="11783" width="17.5703125" customWidth="1"/>
    <col min="11784" max="11784" width="11.42578125" customWidth="1"/>
    <col min="11785" max="11786" width="17.5703125" customWidth="1"/>
    <col min="11787" max="11787" width="11.42578125" customWidth="1"/>
    <col min="11788" max="11789" width="17.5703125" customWidth="1"/>
    <col min="11790" max="11790" width="11.42578125" customWidth="1"/>
    <col min="11791" max="11792" width="17.5703125" customWidth="1"/>
    <col min="11793" max="11793" width="11.42578125" customWidth="1"/>
    <col min="11794" max="11795" width="17.5703125" customWidth="1"/>
    <col min="11796" max="11796" width="11.42578125" customWidth="1"/>
    <col min="11797" max="11798" width="17.5703125" customWidth="1"/>
    <col min="11799" max="11799" width="11.42578125" customWidth="1"/>
    <col min="11800" max="11801" width="17.5703125" customWidth="1"/>
    <col min="11802" max="11802" width="11.42578125" customWidth="1"/>
    <col min="11803" max="11804" width="17.5703125" customWidth="1"/>
    <col min="11805" max="11805" width="11.42578125" customWidth="1"/>
    <col min="11806" max="11807" width="17.5703125" customWidth="1"/>
    <col min="11808" max="11808" width="11.42578125" customWidth="1"/>
    <col min="11809" max="11810" width="17.5703125" customWidth="1"/>
    <col min="11811" max="11811" width="11.42578125" customWidth="1"/>
    <col min="11812" max="11813" width="17.5703125" customWidth="1"/>
    <col min="11814" max="11814" width="11.42578125" customWidth="1"/>
    <col min="11815" max="11816" width="17.5703125" customWidth="1"/>
    <col min="11817" max="11817" width="11.42578125" customWidth="1"/>
    <col min="11818" max="11819" width="17.5703125" customWidth="1"/>
    <col min="11820" max="11820" width="11.42578125" customWidth="1"/>
    <col min="11821" max="11821" width="17.5703125" customWidth="1"/>
    <col min="11822" max="11822" width="11.42578125" customWidth="1"/>
    <col min="11823" max="12010" width="9.140625" customWidth="1"/>
    <col min="12011" max="12011" width="39.140625" customWidth="1"/>
    <col min="12012" max="12013" width="17.5703125" customWidth="1"/>
    <col min="12014" max="12014" width="11.42578125" customWidth="1"/>
    <col min="12015" max="12015" width="12" customWidth="1"/>
    <col min="12016" max="12016" width="5.42578125" customWidth="1"/>
    <col min="12017" max="12017" width="17.5703125" customWidth="1"/>
    <col min="12018" max="12018" width="11.42578125" customWidth="1"/>
    <col min="12019" max="12020" width="17.5703125" customWidth="1"/>
    <col min="12021" max="12021" width="11.42578125" customWidth="1"/>
    <col min="12022" max="12023" width="17.5703125" customWidth="1"/>
    <col min="12024" max="12024" width="11.42578125" customWidth="1"/>
    <col min="12025" max="12026" width="17.5703125" customWidth="1"/>
    <col min="12027" max="12027" width="11.42578125" customWidth="1"/>
    <col min="12028" max="12029" width="17.5703125" customWidth="1"/>
    <col min="12030" max="12030" width="11.42578125" customWidth="1"/>
    <col min="12031" max="12032" width="17.5703125" customWidth="1"/>
    <col min="12033" max="12033" width="11.42578125" customWidth="1"/>
    <col min="12034" max="12035" width="17.5703125" customWidth="1"/>
    <col min="12036" max="12036" width="11.42578125" customWidth="1"/>
    <col min="12037" max="12039" width="17.5703125" customWidth="1"/>
    <col min="12040" max="12040" width="11.42578125" customWidth="1"/>
    <col min="12041" max="12042" width="17.5703125" customWidth="1"/>
    <col min="12043" max="12043" width="11.42578125" customWidth="1"/>
    <col min="12044" max="12045" width="17.5703125" customWidth="1"/>
    <col min="12046" max="12046" width="11.42578125" customWidth="1"/>
    <col min="12047" max="12048" width="17.5703125" customWidth="1"/>
    <col min="12049" max="12049" width="11.42578125" customWidth="1"/>
    <col min="12050" max="12051" width="17.5703125" customWidth="1"/>
    <col min="12052" max="12052" width="11.42578125" customWidth="1"/>
    <col min="12053" max="12054" width="17.5703125" customWidth="1"/>
    <col min="12055" max="12055" width="11.42578125" customWidth="1"/>
    <col min="12056" max="12057" width="17.5703125" customWidth="1"/>
    <col min="12058" max="12058" width="11.42578125" customWidth="1"/>
    <col min="12059" max="12060" width="17.5703125" customWidth="1"/>
    <col min="12061" max="12061" width="11.42578125" customWidth="1"/>
    <col min="12062" max="12063" width="17.5703125" customWidth="1"/>
    <col min="12064" max="12064" width="11.42578125" customWidth="1"/>
    <col min="12065" max="12066" width="17.5703125" customWidth="1"/>
    <col min="12067" max="12067" width="11.42578125" customWidth="1"/>
    <col min="12068" max="12069" width="17.5703125" customWidth="1"/>
    <col min="12070" max="12070" width="11.42578125" customWidth="1"/>
    <col min="12071" max="12072" width="17.5703125" customWidth="1"/>
    <col min="12073" max="12073" width="11.42578125" customWidth="1"/>
    <col min="12074" max="12075" width="17.5703125" customWidth="1"/>
    <col min="12076" max="12076" width="11.42578125" customWidth="1"/>
    <col min="12077" max="12077" width="17.5703125" customWidth="1"/>
    <col min="12078" max="12078" width="11.42578125" customWidth="1"/>
    <col min="12079" max="12266" width="9.140625" customWidth="1"/>
    <col min="12267" max="12267" width="39.140625" customWidth="1"/>
    <col min="12268" max="12269" width="17.5703125" customWidth="1"/>
    <col min="12270" max="12270" width="11.42578125" customWidth="1"/>
    <col min="12271" max="12271" width="12" customWidth="1"/>
    <col min="12272" max="12272" width="5.42578125" customWidth="1"/>
    <col min="12273" max="12273" width="17.5703125" customWidth="1"/>
    <col min="12274" max="12274" width="11.42578125" customWidth="1"/>
    <col min="12275" max="12276" width="17.5703125" customWidth="1"/>
    <col min="12277" max="12277" width="11.42578125" customWidth="1"/>
    <col min="12278" max="12279" width="17.5703125" customWidth="1"/>
    <col min="12280" max="12280" width="11.42578125" customWidth="1"/>
    <col min="12281" max="12282" width="17.5703125" customWidth="1"/>
    <col min="12283" max="12283" width="11.42578125" customWidth="1"/>
    <col min="12284" max="12285" width="17.5703125" customWidth="1"/>
    <col min="12286" max="12286" width="11.42578125" customWidth="1"/>
    <col min="12287" max="12288" width="17.5703125" customWidth="1"/>
    <col min="12289" max="12289" width="11.42578125" customWidth="1"/>
    <col min="12290" max="12291" width="17.5703125" customWidth="1"/>
    <col min="12292" max="12292" width="11.42578125" customWidth="1"/>
    <col min="12293" max="12295" width="17.5703125" customWidth="1"/>
    <col min="12296" max="12296" width="11.42578125" customWidth="1"/>
    <col min="12297" max="12298" width="17.5703125" customWidth="1"/>
    <col min="12299" max="12299" width="11.42578125" customWidth="1"/>
    <col min="12300" max="12301" width="17.5703125" customWidth="1"/>
    <col min="12302" max="12302" width="11.42578125" customWidth="1"/>
    <col min="12303" max="12304" width="17.5703125" customWidth="1"/>
    <col min="12305" max="12305" width="11.42578125" customWidth="1"/>
    <col min="12306" max="12307" width="17.5703125" customWidth="1"/>
    <col min="12308" max="12308" width="11.42578125" customWidth="1"/>
    <col min="12309" max="12310" width="17.5703125" customWidth="1"/>
    <col min="12311" max="12311" width="11.42578125" customWidth="1"/>
    <col min="12312" max="12313" width="17.5703125" customWidth="1"/>
    <col min="12314" max="12314" width="11.42578125" customWidth="1"/>
    <col min="12315" max="12316" width="17.5703125" customWidth="1"/>
    <col min="12317" max="12317" width="11.42578125" customWidth="1"/>
    <col min="12318" max="12319" width="17.5703125" customWidth="1"/>
    <col min="12320" max="12320" width="11.42578125" customWidth="1"/>
    <col min="12321" max="12322" width="17.5703125" customWidth="1"/>
    <col min="12323" max="12323" width="11.42578125" customWidth="1"/>
    <col min="12324" max="12325" width="17.5703125" customWidth="1"/>
    <col min="12326" max="12326" width="11.42578125" customWidth="1"/>
    <col min="12327" max="12328" width="17.5703125" customWidth="1"/>
    <col min="12329" max="12329" width="11.42578125" customWidth="1"/>
    <col min="12330" max="12331" width="17.5703125" customWidth="1"/>
    <col min="12332" max="12332" width="11.42578125" customWidth="1"/>
    <col min="12333" max="12333" width="17.5703125" customWidth="1"/>
    <col min="12334" max="12334" width="11.42578125" customWidth="1"/>
    <col min="12335" max="12522" width="9.140625" customWidth="1"/>
    <col min="12523" max="12523" width="39.140625" customWidth="1"/>
    <col min="12524" max="12525" width="17.5703125" customWidth="1"/>
    <col min="12526" max="12526" width="11.42578125" customWidth="1"/>
    <col min="12527" max="12527" width="12" customWidth="1"/>
    <col min="12528" max="12528" width="5.42578125" customWidth="1"/>
    <col min="12529" max="12529" width="17.5703125" customWidth="1"/>
    <col min="12530" max="12530" width="11.42578125" customWidth="1"/>
    <col min="12531" max="12532" width="17.5703125" customWidth="1"/>
    <col min="12533" max="12533" width="11.42578125" customWidth="1"/>
    <col min="12534" max="12535" width="17.5703125" customWidth="1"/>
    <col min="12536" max="12536" width="11.42578125" customWidth="1"/>
    <col min="12537" max="12538" width="17.5703125" customWidth="1"/>
    <col min="12539" max="12539" width="11.42578125" customWidth="1"/>
    <col min="12540" max="12541" width="17.5703125" customWidth="1"/>
    <col min="12542" max="12542" width="11.42578125" customWidth="1"/>
    <col min="12543" max="12544" width="17.5703125" customWidth="1"/>
    <col min="12545" max="12545" width="11.42578125" customWidth="1"/>
    <col min="12546" max="12547" width="17.5703125" customWidth="1"/>
    <col min="12548" max="12548" width="11.42578125" customWidth="1"/>
    <col min="12549" max="12551" width="17.5703125" customWidth="1"/>
    <col min="12552" max="12552" width="11.42578125" customWidth="1"/>
    <col min="12553" max="12554" width="17.5703125" customWidth="1"/>
    <col min="12555" max="12555" width="11.42578125" customWidth="1"/>
    <col min="12556" max="12557" width="17.5703125" customWidth="1"/>
    <col min="12558" max="12558" width="11.42578125" customWidth="1"/>
    <col min="12559" max="12560" width="17.5703125" customWidth="1"/>
    <col min="12561" max="12561" width="11.42578125" customWidth="1"/>
    <col min="12562" max="12563" width="17.5703125" customWidth="1"/>
    <col min="12564" max="12564" width="11.42578125" customWidth="1"/>
    <col min="12565" max="12566" width="17.5703125" customWidth="1"/>
    <col min="12567" max="12567" width="11.42578125" customWidth="1"/>
    <col min="12568" max="12569" width="17.5703125" customWidth="1"/>
    <col min="12570" max="12570" width="11.42578125" customWidth="1"/>
    <col min="12571" max="12572" width="17.5703125" customWidth="1"/>
    <col min="12573" max="12573" width="11.42578125" customWidth="1"/>
    <col min="12574" max="12575" width="17.5703125" customWidth="1"/>
    <col min="12576" max="12576" width="11.42578125" customWidth="1"/>
    <col min="12577" max="12578" width="17.5703125" customWidth="1"/>
    <col min="12579" max="12579" width="11.42578125" customWidth="1"/>
    <col min="12580" max="12581" width="17.5703125" customWidth="1"/>
    <col min="12582" max="12582" width="11.42578125" customWidth="1"/>
    <col min="12583" max="12584" width="17.5703125" customWidth="1"/>
    <col min="12585" max="12585" width="11.42578125" customWidth="1"/>
    <col min="12586" max="12587" width="17.5703125" customWidth="1"/>
    <col min="12588" max="12588" width="11.42578125" customWidth="1"/>
    <col min="12589" max="12589" width="17.5703125" customWidth="1"/>
    <col min="12590" max="12590" width="11.42578125" customWidth="1"/>
    <col min="12591" max="12778" width="9.140625" customWidth="1"/>
    <col min="12779" max="12779" width="39.140625" customWidth="1"/>
    <col min="12780" max="12781" width="17.5703125" customWidth="1"/>
    <col min="12782" max="12782" width="11.42578125" customWidth="1"/>
    <col min="12783" max="12783" width="12" customWidth="1"/>
    <col min="12784" max="12784" width="5.42578125" customWidth="1"/>
    <col min="12785" max="12785" width="17.5703125" customWidth="1"/>
    <col min="12786" max="12786" width="11.42578125" customWidth="1"/>
    <col min="12787" max="12788" width="17.5703125" customWidth="1"/>
    <col min="12789" max="12789" width="11.42578125" customWidth="1"/>
    <col min="12790" max="12791" width="17.5703125" customWidth="1"/>
    <col min="12792" max="12792" width="11.42578125" customWidth="1"/>
    <col min="12793" max="12794" width="17.5703125" customWidth="1"/>
    <col min="12795" max="12795" width="11.42578125" customWidth="1"/>
    <col min="12796" max="12797" width="17.5703125" customWidth="1"/>
    <col min="12798" max="12798" width="11.42578125" customWidth="1"/>
    <col min="12799" max="12800" width="17.5703125" customWidth="1"/>
    <col min="12801" max="12801" width="11.42578125" customWidth="1"/>
    <col min="12802" max="12803" width="17.5703125" customWidth="1"/>
    <col min="12804" max="12804" width="11.42578125" customWidth="1"/>
    <col min="12805" max="12807" width="17.5703125" customWidth="1"/>
    <col min="12808" max="12808" width="11.42578125" customWidth="1"/>
    <col min="12809" max="12810" width="17.5703125" customWidth="1"/>
    <col min="12811" max="12811" width="11.42578125" customWidth="1"/>
    <col min="12812" max="12813" width="17.5703125" customWidth="1"/>
    <col min="12814" max="12814" width="11.42578125" customWidth="1"/>
    <col min="12815" max="12816" width="17.5703125" customWidth="1"/>
    <col min="12817" max="12817" width="11.42578125" customWidth="1"/>
    <col min="12818" max="12819" width="17.5703125" customWidth="1"/>
    <col min="12820" max="12820" width="11.42578125" customWidth="1"/>
    <col min="12821" max="12822" width="17.5703125" customWidth="1"/>
    <col min="12823" max="12823" width="11.42578125" customWidth="1"/>
    <col min="12824" max="12825" width="17.5703125" customWidth="1"/>
    <col min="12826" max="12826" width="11.42578125" customWidth="1"/>
    <col min="12827" max="12828" width="17.5703125" customWidth="1"/>
    <col min="12829" max="12829" width="11.42578125" customWidth="1"/>
    <col min="12830" max="12831" width="17.5703125" customWidth="1"/>
    <col min="12832" max="12832" width="11.42578125" customWidth="1"/>
    <col min="12833" max="12834" width="17.5703125" customWidth="1"/>
    <col min="12835" max="12835" width="11.42578125" customWidth="1"/>
    <col min="12836" max="12837" width="17.5703125" customWidth="1"/>
    <col min="12838" max="12838" width="11.42578125" customWidth="1"/>
    <col min="12839" max="12840" width="17.5703125" customWidth="1"/>
    <col min="12841" max="12841" width="11.42578125" customWidth="1"/>
    <col min="12842" max="12843" width="17.5703125" customWidth="1"/>
    <col min="12844" max="12844" width="11.42578125" customWidth="1"/>
    <col min="12845" max="12845" width="17.5703125" customWidth="1"/>
    <col min="12846" max="12846" width="11.42578125" customWidth="1"/>
    <col min="12847" max="13034" width="9.140625" customWidth="1"/>
    <col min="13035" max="13035" width="39.140625" customWidth="1"/>
    <col min="13036" max="13037" width="17.5703125" customWidth="1"/>
    <col min="13038" max="13038" width="11.42578125" customWidth="1"/>
    <col min="13039" max="13039" width="12" customWidth="1"/>
    <col min="13040" max="13040" width="5.42578125" customWidth="1"/>
    <col min="13041" max="13041" width="17.5703125" customWidth="1"/>
    <col min="13042" max="13042" width="11.42578125" customWidth="1"/>
    <col min="13043" max="13044" width="17.5703125" customWidth="1"/>
    <col min="13045" max="13045" width="11.42578125" customWidth="1"/>
    <col min="13046" max="13047" width="17.5703125" customWidth="1"/>
    <col min="13048" max="13048" width="11.42578125" customWidth="1"/>
    <col min="13049" max="13050" width="17.5703125" customWidth="1"/>
    <col min="13051" max="13051" width="11.42578125" customWidth="1"/>
    <col min="13052" max="13053" width="17.5703125" customWidth="1"/>
    <col min="13054" max="13054" width="11.42578125" customWidth="1"/>
    <col min="13055" max="13056" width="17.5703125" customWidth="1"/>
    <col min="13057" max="13057" width="11.42578125" customWidth="1"/>
    <col min="13058" max="13059" width="17.5703125" customWidth="1"/>
    <col min="13060" max="13060" width="11.42578125" customWidth="1"/>
    <col min="13061" max="13063" width="17.5703125" customWidth="1"/>
    <col min="13064" max="13064" width="11.42578125" customWidth="1"/>
    <col min="13065" max="13066" width="17.5703125" customWidth="1"/>
    <col min="13067" max="13067" width="11.42578125" customWidth="1"/>
    <col min="13068" max="13069" width="17.5703125" customWidth="1"/>
    <col min="13070" max="13070" width="11.42578125" customWidth="1"/>
    <col min="13071" max="13072" width="17.5703125" customWidth="1"/>
    <col min="13073" max="13073" width="11.42578125" customWidth="1"/>
    <col min="13074" max="13075" width="17.5703125" customWidth="1"/>
    <col min="13076" max="13076" width="11.42578125" customWidth="1"/>
    <col min="13077" max="13078" width="17.5703125" customWidth="1"/>
    <col min="13079" max="13079" width="11.42578125" customWidth="1"/>
    <col min="13080" max="13081" width="17.5703125" customWidth="1"/>
    <col min="13082" max="13082" width="11.42578125" customWidth="1"/>
    <col min="13083" max="13084" width="17.5703125" customWidth="1"/>
    <col min="13085" max="13085" width="11.42578125" customWidth="1"/>
    <col min="13086" max="13087" width="17.5703125" customWidth="1"/>
    <col min="13088" max="13088" width="11.42578125" customWidth="1"/>
    <col min="13089" max="13090" width="17.5703125" customWidth="1"/>
    <col min="13091" max="13091" width="11.42578125" customWidth="1"/>
    <col min="13092" max="13093" width="17.5703125" customWidth="1"/>
    <col min="13094" max="13094" width="11.42578125" customWidth="1"/>
    <col min="13095" max="13096" width="17.5703125" customWidth="1"/>
    <col min="13097" max="13097" width="11.42578125" customWidth="1"/>
    <col min="13098" max="13099" width="17.5703125" customWidth="1"/>
    <col min="13100" max="13100" width="11.42578125" customWidth="1"/>
    <col min="13101" max="13101" width="17.5703125" customWidth="1"/>
    <col min="13102" max="13102" width="11.42578125" customWidth="1"/>
    <col min="13103" max="13290" width="9.140625" customWidth="1"/>
    <col min="13291" max="13291" width="39.140625" customWidth="1"/>
    <col min="13292" max="13293" width="17.5703125" customWidth="1"/>
    <col min="13294" max="13294" width="11.42578125" customWidth="1"/>
    <col min="13295" max="13295" width="12" customWidth="1"/>
    <col min="13296" max="13296" width="5.42578125" customWidth="1"/>
    <col min="13297" max="13297" width="17.5703125" customWidth="1"/>
    <col min="13298" max="13298" width="11.42578125" customWidth="1"/>
    <col min="13299" max="13300" width="17.5703125" customWidth="1"/>
    <col min="13301" max="13301" width="11.42578125" customWidth="1"/>
    <col min="13302" max="13303" width="17.5703125" customWidth="1"/>
    <col min="13304" max="13304" width="11.42578125" customWidth="1"/>
    <col min="13305" max="13306" width="17.5703125" customWidth="1"/>
    <col min="13307" max="13307" width="11.42578125" customWidth="1"/>
    <col min="13308" max="13309" width="17.5703125" customWidth="1"/>
    <col min="13310" max="13310" width="11.42578125" customWidth="1"/>
    <col min="13311" max="13312" width="17.5703125" customWidth="1"/>
    <col min="13313" max="13313" width="11.42578125" customWidth="1"/>
    <col min="13314" max="13315" width="17.5703125" customWidth="1"/>
    <col min="13316" max="13316" width="11.42578125" customWidth="1"/>
    <col min="13317" max="13319" width="17.5703125" customWidth="1"/>
    <col min="13320" max="13320" width="11.42578125" customWidth="1"/>
    <col min="13321" max="13322" width="17.5703125" customWidth="1"/>
    <col min="13323" max="13323" width="11.42578125" customWidth="1"/>
    <col min="13324" max="13325" width="17.5703125" customWidth="1"/>
    <col min="13326" max="13326" width="11.42578125" customWidth="1"/>
    <col min="13327" max="13328" width="17.5703125" customWidth="1"/>
    <col min="13329" max="13329" width="11.42578125" customWidth="1"/>
    <col min="13330" max="13331" width="17.5703125" customWidth="1"/>
    <col min="13332" max="13332" width="11.42578125" customWidth="1"/>
    <col min="13333" max="13334" width="17.5703125" customWidth="1"/>
    <col min="13335" max="13335" width="11.42578125" customWidth="1"/>
    <col min="13336" max="13337" width="17.5703125" customWidth="1"/>
    <col min="13338" max="13338" width="11.42578125" customWidth="1"/>
    <col min="13339" max="13340" width="17.5703125" customWidth="1"/>
    <col min="13341" max="13341" width="11.42578125" customWidth="1"/>
    <col min="13342" max="13343" width="17.5703125" customWidth="1"/>
    <col min="13344" max="13344" width="11.42578125" customWidth="1"/>
    <col min="13345" max="13346" width="17.5703125" customWidth="1"/>
    <col min="13347" max="13347" width="11.42578125" customWidth="1"/>
    <col min="13348" max="13349" width="17.5703125" customWidth="1"/>
    <col min="13350" max="13350" width="11.42578125" customWidth="1"/>
    <col min="13351" max="13352" width="17.5703125" customWidth="1"/>
    <col min="13353" max="13353" width="11.42578125" customWidth="1"/>
    <col min="13354" max="13355" width="17.5703125" customWidth="1"/>
    <col min="13356" max="13356" width="11.42578125" customWidth="1"/>
    <col min="13357" max="13357" width="17.5703125" customWidth="1"/>
    <col min="13358" max="13358" width="11.42578125" customWidth="1"/>
    <col min="13359" max="13546" width="9.140625" customWidth="1"/>
    <col min="13547" max="13547" width="39.140625" customWidth="1"/>
    <col min="13548" max="13549" width="17.5703125" customWidth="1"/>
    <col min="13550" max="13550" width="11.42578125" customWidth="1"/>
    <col min="13551" max="13551" width="12" customWidth="1"/>
    <col min="13552" max="13552" width="5.42578125" customWidth="1"/>
    <col min="13553" max="13553" width="17.5703125" customWidth="1"/>
    <col min="13554" max="13554" width="11.42578125" customWidth="1"/>
    <col min="13555" max="13556" width="17.5703125" customWidth="1"/>
    <col min="13557" max="13557" width="11.42578125" customWidth="1"/>
    <col min="13558" max="13559" width="17.5703125" customWidth="1"/>
    <col min="13560" max="13560" width="11.42578125" customWidth="1"/>
    <col min="13561" max="13562" width="17.5703125" customWidth="1"/>
    <col min="13563" max="13563" width="11.42578125" customWidth="1"/>
    <col min="13564" max="13565" width="17.5703125" customWidth="1"/>
    <col min="13566" max="13566" width="11.42578125" customWidth="1"/>
    <col min="13567" max="13568" width="17.5703125" customWidth="1"/>
    <col min="13569" max="13569" width="11.42578125" customWidth="1"/>
    <col min="13570" max="13571" width="17.5703125" customWidth="1"/>
    <col min="13572" max="13572" width="11.42578125" customWidth="1"/>
    <col min="13573" max="13575" width="17.5703125" customWidth="1"/>
    <col min="13576" max="13576" width="11.42578125" customWidth="1"/>
    <col min="13577" max="13578" width="17.5703125" customWidth="1"/>
    <col min="13579" max="13579" width="11.42578125" customWidth="1"/>
    <col min="13580" max="13581" width="17.5703125" customWidth="1"/>
    <col min="13582" max="13582" width="11.42578125" customWidth="1"/>
    <col min="13583" max="13584" width="17.5703125" customWidth="1"/>
    <col min="13585" max="13585" width="11.42578125" customWidth="1"/>
    <col min="13586" max="13587" width="17.5703125" customWidth="1"/>
    <col min="13588" max="13588" width="11.42578125" customWidth="1"/>
    <col min="13589" max="13590" width="17.5703125" customWidth="1"/>
    <col min="13591" max="13591" width="11.42578125" customWidth="1"/>
    <col min="13592" max="13593" width="17.5703125" customWidth="1"/>
    <col min="13594" max="13594" width="11.42578125" customWidth="1"/>
    <col min="13595" max="13596" width="17.5703125" customWidth="1"/>
    <col min="13597" max="13597" width="11.42578125" customWidth="1"/>
    <col min="13598" max="13599" width="17.5703125" customWidth="1"/>
    <col min="13600" max="13600" width="11.42578125" customWidth="1"/>
    <col min="13601" max="13602" width="17.5703125" customWidth="1"/>
    <col min="13603" max="13603" width="11.42578125" customWidth="1"/>
    <col min="13604" max="13605" width="17.5703125" customWidth="1"/>
    <col min="13606" max="13606" width="11.42578125" customWidth="1"/>
    <col min="13607" max="13608" width="17.5703125" customWidth="1"/>
    <col min="13609" max="13609" width="11.42578125" customWidth="1"/>
    <col min="13610" max="13611" width="17.5703125" customWidth="1"/>
    <col min="13612" max="13612" width="11.42578125" customWidth="1"/>
    <col min="13613" max="13613" width="17.5703125" customWidth="1"/>
    <col min="13614" max="13614" width="11.42578125" customWidth="1"/>
    <col min="13615" max="13802" width="9.140625" customWidth="1"/>
    <col min="13803" max="13803" width="39.140625" customWidth="1"/>
    <col min="13804" max="13805" width="17.5703125" customWidth="1"/>
    <col min="13806" max="13806" width="11.42578125" customWidth="1"/>
    <col min="13807" max="13807" width="12" customWidth="1"/>
    <col min="13808" max="13808" width="5.42578125" customWidth="1"/>
    <col min="13809" max="13809" width="17.5703125" customWidth="1"/>
    <col min="13810" max="13810" width="11.42578125" customWidth="1"/>
    <col min="13811" max="13812" width="17.5703125" customWidth="1"/>
    <col min="13813" max="13813" width="11.42578125" customWidth="1"/>
    <col min="13814" max="13815" width="17.5703125" customWidth="1"/>
    <col min="13816" max="13816" width="11.42578125" customWidth="1"/>
    <col min="13817" max="13818" width="17.5703125" customWidth="1"/>
    <col min="13819" max="13819" width="11.42578125" customWidth="1"/>
    <col min="13820" max="13821" width="17.5703125" customWidth="1"/>
    <col min="13822" max="13822" width="11.42578125" customWidth="1"/>
    <col min="13823" max="13824" width="17.5703125" customWidth="1"/>
    <col min="13825" max="13825" width="11.42578125" customWidth="1"/>
    <col min="13826" max="13827" width="17.5703125" customWidth="1"/>
    <col min="13828" max="13828" width="11.42578125" customWidth="1"/>
    <col min="13829" max="13831" width="17.5703125" customWidth="1"/>
    <col min="13832" max="13832" width="11.42578125" customWidth="1"/>
    <col min="13833" max="13834" width="17.5703125" customWidth="1"/>
    <col min="13835" max="13835" width="11.42578125" customWidth="1"/>
    <col min="13836" max="13837" width="17.5703125" customWidth="1"/>
    <col min="13838" max="13838" width="11.42578125" customWidth="1"/>
    <col min="13839" max="13840" width="17.5703125" customWidth="1"/>
    <col min="13841" max="13841" width="11.42578125" customWidth="1"/>
    <col min="13842" max="13843" width="17.5703125" customWidth="1"/>
    <col min="13844" max="13844" width="11.42578125" customWidth="1"/>
    <col min="13845" max="13846" width="17.5703125" customWidth="1"/>
    <col min="13847" max="13847" width="11.42578125" customWidth="1"/>
    <col min="13848" max="13849" width="17.5703125" customWidth="1"/>
    <col min="13850" max="13850" width="11.42578125" customWidth="1"/>
    <col min="13851" max="13852" width="17.5703125" customWidth="1"/>
    <col min="13853" max="13853" width="11.42578125" customWidth="1"/>
    <col min="13854" max="13855" width="17.5703125" customWidth="1"/>
    <col min="13856" max="13856" width="11.42578125" customWidth="1"/>
    <col min="13857" max="13858" width="17.5703125" customWidth="1"/>
    <col min="13859" max="13859" width="11.42578125" customWidth="1"/>
    <col min="13860" max="13861" width="17.5703125" customWidth="1"/>
    <col min="13862" max="13862" width="11.42578125" customWidth="1"/>
    <col min="13863" max="13864" width="17.5703125" customWidth="1"/>
    <col min="13865" max="13865" width="11.42578125" customWidth="1"/>
    <col min="13866" max="13867" width="17.5703125" customWidth="1"/>
    <col min="13868" max="13868" width="11.42578125" customWidth="1"/>
    <col min="13869" max="13869" width="17.5703125" customWidth="1"/>
    <col min="13870" max="13870" width="11.42578125" customWidth="1"/>
    <col min="13871" max="14058" width="9.140625" customWidth="1"/>
    <col min="14059" max="14059" width="39.140625" customWidth="1"/>
    <col min="14060" max="14061" width="17.5703125" customWidth="1"/>
    <col min="14062" max="14062" width="11.42578125" customWidth="1"/>
    <col min="14063" max="14063" width="12" customWidth="1"/>
    <col min="14064" max="14064" width="5.42578125" customWidth="1"/>
    <col min="14065" max="14065" width="17.5703125" customWidth="1"/>
    <col min="14066" max="14066" width="11.42578125" customWidth="1"/>
    <col min="14067" max="14068" width="17.5703125" customWidth="1"/>
    <col min="14069" max="14069" width="11.42578125" customWidth="1"/>
    <col min="14070" max="14071" width="17.5703125" customWidth="1"/>
    <col min="14072" max="14072" width="11.42578125" customWidth="1"/>
    <col min="14073" max="14074" width="17.5703125" customWidth="1"/>
    <col min="14075" max="14075" width="11.42578125" customWidth="1"/>
    <col min="14076" max="14077" width="17.5703125" customWidth="1"/>
    <col min="14078" max="14078" width="11.42578125" customWidth="1"/>
    <col min="14079" max="14080" width="17.5703125" customWidth="1"/>
    <col min="14081" max="14081" width="11.42578125" customWidth="1"/>
    <col min="14082" max="14083" width="17.5703125" customWidth="1"/>
    <col min="14084" max="14084" width="11.42578125" customWidth="1"/>
    <col min="14085" max="14087" width="17.5703125" customWidth="1"/>
    <col min="14088" max="14088" width="11.42578125" customWidth="1"/>
    <col min="14089" max="14090" width="17.5703125" customWidth="1"/>
    <col min="14091" max="14091" width="11.42578125" customWidth="1"/>
    <col min="14092" max="14093" width="17.5703125" customWidth="1"/>
    <col min="14094" max="14094" width="11.42578125" customWidth="1"/>
    <col min="14095" max="14096" width="17.5703125" customWidth="1"/>
    <col min="14097" max="14097" width="11.42578125" customWidth="1"/>
    <col min="14098" max="14099" width="17.5703125" customWidth="1"/>
    <col min="14100" max="14100" width="11.42578125" customWidth="1"/>
    <col min="14101" max="14102" width="17.5703125" customWidth="1"/>
    <col min="14103" max="14103" width="11.42578125" customWidth="1"/>
    <col min="14104" max="14105" width="17.5703125" customWidth="1"/>
    <col min="14106" max="14106" width="11.42578125" customWidth="1"/>
    <col min="14107" max="14108" width="17.5703125" customWidth="1"/>
    <col min="14109" max="14109" width="11.42578125" customWidth="1"/>
    <col min="14110" max="14111" width="17.5703125" customWidth="1"/>
    <col min="14112" max="14112" width="11.42578125" customWidth="1"/>
    <col min="14113" max="14114" width="17.5703125" customWidth="1"/>
    <col min="14115" max="14115" width="11.42578125" customWidth="1"/>
    <col min="14116" max="14117" width="17.5703125" customWidth="1"/>
    <col min="14118" max="14118" width="11.42578125" customWidth="1"/>
    <col min="14119" max="14120" width="17.5703125" customWidth="1"/>
    <col min="14121" max="14121" width="11.42578125" customWidth="1"/>
    <col min="14122" max="14123" width="17.5703125" customWidth="1"/>
    <col min="14124" max="14124" width="11.42578125" customWidth="1"/>
    <col min="14125" max="14125" width="17.5703125" customWidth="1"/>
    <col min="14126" max="14126" width="11.42578125" customWidth="1"/>
    <col min="14127" max="14314" width="9.140625" customWidth="1"/>
    <col min="14315" max="14315" width="39.140625" customWidth="1"/>
    <col min="14316" max="14317" width="17.5703125" customWidth="1"/>
    <col min="14318" max="14318" width="11.42578125" customWidth="1"/>
    <col min="14319" max="14319" width="12" customWidth="1"/>
    <col min="14320" max="14320" width="5.42578125" customWidth="1"/>
    <col min="14321" max="14321" width="17.5703125" customWidth="1"/>
    <col min="14322" max="14322" width="11.42578125" customWidth="1"/>
    <col min="14323" max="14324" width="17.5703125" customWidth="1"/>
    <col min="14325" max="14325" width="11.42578125" customWidth="1"/>
    <col min="14326" max="14327" width="17.5703125" customWidth="1"/>
    <col min="14328" max="14328" width="11.42578125" customWidth="1"/>
    <col min="14329" max="14330" width="17.5703125" customWidth="1"/>
    <col min="14331" max="14331" width="11.42578125" customWidth="1"/>
    <col min="14332" max="14333" width="17.5703125" customWidth="1"/>
    <col min="14334" max="14334" width="11.42578125" customWidth="1"/>
    <col min="14335" max="14336" width="17.5703125" customWidth="1"/>
    <col min="14337" max="14337" width="11.42578125" customWidth="1"/>
    <col min="14338" max="14339" width="17.5703125" customWidth="1"/>
    <col min="14340" max="14340" width="11.42578125" customWidth="1"/>
    <col min="14341" max="14343" width="17.5703125" customWidth="1"/>
    <col min="14344" max="14344" width="11.42578125" customWidth="1"/>
    <col min="14345" max="14346" width="17.5703125" customWidth="1"/>
    <col min="14347" max="14347" width="11.42578125" customWidth="1"/>
    <col min="14348" max="14349" width="17.5703125" customWidth="1"/>
    <col min="14350" max="14350" width="11.42578125" customWidth="1"/>
    <col min="14351" max="14352" width="17.5703125" customWidth="1"/>
    <col min="14353" max="14353" width="11.42578125" customWidth="1"/>
    <col min="14354" max="14355" width="17.5703125" customWidth="1"/>
    <col min="14356" max="14356" width="11.42578125" customWidth="1"/>
    <col min="14357" max="14358" width="17.5703125" customWidth="1"/>
    <col min="14359" max="14359" width="11.42578125" customWidth="1"/>
    <col min="14360" max="14361" width="17.5703125" customWidth="1"/>
    <col min="14362" max="14362" width="11.42578125" customWidth="1"/>
    <col min="14363" max="14364" width="17.5703125" customWidth="1"/>
    <col min="14365" max="14365" width="11.42578125" customWidth="1"/>
    <col min="14366" max="14367" width="17.5703125" customWidth="1"/>
    <col min="14368" max="14368" width="11.42578125" customWidth="1"/>
    <col min="14369" max="14370" width="17.5703125" customWidth="1"/>
    <col min="14371" max="14371" width="11.42578125" customWidth="1"/>
    <col min="14372" max="14373" width="17.5703125" customWidth="1"/>
    <col min="14374" max="14374" width="11.42578125" customWidth="1"/>
    <col min="14375" max="14376" width="17.5703125" customWidth="1"/>
    <col min="14377" max="14377" width="11.42578125" customWidth="1"/>
    <col min="14378" max="14379" width="17.5703125" customWidth="1"/>
    <col min="14380" max="14380" width="11.42578125" customWidth="1"/>
    <col min="14381" max="14381" width="17.5703125" customWidth="1"/>
    <col min="14382" max="14382" width="11.42578125" customWidth="1"/>
    <col min="14383" max="14570" width="9.140625" customWidth="1"/>
    <col min="14571" max="14571" width="39.140625" customWidth="1"/>
    <col min="14572" max="14573" width="17.5703125" customWidth="1"/>
    <col min="14574" max="14574" width="11.42578125" customWidth="1"/>
    <col min="14575" max="14575" width="12" customWidth="1"/>
    <col min="14576" max="14576" width="5.42578125" customWidth="1"/>
    <col min="14577" max="14577" width="17.5703125" customWidth="1"/>
    <col min="14578" max="14578" width="11.42578125" customWidth="1"/>
    <col min="14579" max="14580" width="17.5703125" customWidth="1"/>
    <col min="14581" max="14581" width="11.42578125" customWidth="1"/>
    <col min="14582" max="14583" width="17.5703125" customWidth="1"/>
    <col min="14584" max="14584" width="11.42578125" customWidth="1"/>
    <col min="14585" max="14586" width="17.5703125" customWidth="1"/>
    <col min="14587" max="14587" width="11.42578125" customWidth="1"/>
    <col min="14588" max="14589" width="17.5703125" customWidth="1"/>
    <col min="14590" max="14590" width="11.42578125" customWidth="1"/>
    <col min="14591" max="14592" width="17.5703125" customWidth="1"/>
    <col min="14593" max="14593" width="11.42578125" customWidth="1"/>
    <col min="14594" max="14595" width="17.5703125" customWidth="1"/>
    <col min="14596" max="14596" width="11.42578125" customWidth="1"/>
    <col min="14597" max="14599" width="17.5703125" customWidth="1"/>
    <col min="14600" max="14600" width="11.42578125" customWidth="1"/>
    <col min="14601" max="14602" width="17.5703125" customWidth="1"/>
    <col min="14603" max="14603" width="11.42578125" customWidth="1"/>
    <col min="14604" max="14605" width="17.5703125" customWidth="1"/>
    <col min="14606" max="14606" width="11.42578125" customWidth="1"/>
    <col min="14607" max="14608" width="17.5703125" customWidth="1"/>
    <col min="14609" max="14609" width="11.42578125" customWidth="1"/>
    <col min="14610" max="14611" width="17.5703125" customWidth="1"/>
    <col min="14612" max="14612" width="11.42578125" customWidth="1"/>
    <col min="14613" max="14614" width="17.5703125" customWidth="1"/>
    <col min="14615" max="14615" width="11.42578125" customWidth="1"/>
    <col min="14616" max="14617" width="17.5703125" customWidth="1"/>
    <col min="14618" max="14618" width="11.42578125" customWidth="1"/>
    <col min="14619" max="14620" width="17.5703125" customWidth="1"/>
    <col min="14621" max="14621" width="11.42578125" customWidth="1"/>
    <col min="14622" max="14623" width="17.5703125" customWidth="1"/>
    <col min="14624" max="14624" width="11.42578125" customWidth="1"/>
    <col min="14625" max="14626" width="17.5703125" customWidth="1"/>
    <col min="14627" max="14627" width="11.42578125" customWidth="1"/>
    <col min="14628" max="14629" width="17.5703125" customWidth="1"/>
    <col min="14630" max="14630" width="11.42578125" customWidth="1"/>
    <col min="14631" max="14632" width="17.5703125" customWidth="1"/>
    <col min="14633" max="14633" width="11.42578125" customWidth="1"/>
    <col min="14634" max="14635" width="17.5703125" customWidth="1"/>
    <col min="14636" max="14636" width="11.42578125" customWidth="1"/>
    <col min="14637" max="14637" width="17.5703125" customWidth="1"/>
    <col min="14638" max="14638" width="11.42578125" customWidth="1"/>
    <col min="14639" max="14826" width="9.140625" customWidth="1"/>
    <col min="14827" max="14827" width="39.140625" customWidth="1"/>
    <col min="14828" max="14829" width="17.5703125" customWidth="1"/>
    <col min="14830" max="14830" width="11.42578125" customWidth="1"/>
    <col min="14831" max="14831" width="12" customWidth="1"/>
    <col min="14832" max="14832" width="5.42578125" customWidth="1"/>
    <col min="14833" max="14833" width="17.5703125" customWidth="1"/>
    <col min="14834" max="14834" width="11.42578125" customWidth="1"/>
    <col min="14835" max="14836" width="17.5703125" customWidth="1"/>
    <col min="14837" max="14837" width="11.42578125" customWidth="1"/>
    <col min="14838" max="14839" width="17.5703125" customWidth="1"/>
    <col min="14840" max="14840" width="11.42578125" customWidth="1"/>
    <col min="14841" max="14842" width="17.5703125" customWidth="1"/>
    <col min="14843" max="14843" width="11.42578125" customWidth="1"/>
    <col min="14844" max="14845" width="17.5703125" customWidth="1"/>
    <col min="14846" max="14846" width="11.42578125" customWidth="1"/>
    <col min="14847" max="14848" width="17.5703125" customWidth="1"/>
    <col min="14849" max="14849" width="11.42578125" customWidth="1"/>
    <col min="14850" max="14851" width="17.5703125" customWidth="1"/>
    <col min="14852" max="14852" width="11.42578125" customWidth="1"/>
    <col min="14853" max="14855" width="17.5703125" customWidth="1"/>
    <col min="14856" max="14856" width="11.42578125" customWidth="1"/>
    <col min="14857" max="14858" width="17.5703125" customWidth="1"/>
    <col min="14859" max="14859" width="11.42578125" customWidth="1"/>
    <col min="14860" max="14861" width="17.5703125" customWidth="1"/>
    <col min="14862" max="14862" width="11.42578125" customWidth="1"/>
    <col min="14863" max="14864" width="17.5703125" customWidth="1"/>
    <col min="14865" max="14865" width="11.42578125" customWidth="1"/>
    <col min="14866" max="14867" width="17.5703125" customWidth="1"/>
    <col min="14868" max="14868" width="11.42578125" customWidth="1"/>
    <col min="14869" max="14870" width="17.5703125" customWidth="1"/>
    <col min="14871" max="14871" width="11.42578125" customWidth="1"/>
    <col min="14872" max="14873" width="17.5703125" customWidth="1"/>
    <col min="14874" max="14874" width="11.42578125" customWidth="1"/>
    <col min="14875" max="14876" width="17.5703125" customWidth="1"/>
    <col min="14877" max="14877" width="11.42578125" customWidth="1"/>
    <col min="14878" max="14879" width="17.5703125" customWidth="1"/>
    <col min="14880" max="14880" width="11.42578125" customWidth="1"/>
    <col min="14881" max="14882" width="17.5703125" customWidth="1"/>
    <col min="14883" max="14883" width="11.42578125" customWidth="1"/>
    <col min="14884" max="14885" width="17.5703125" customWidth="1"/>
    <col min="14886" max="14886" width="11.42578125" customWidth="1"/>
    <col min="14887" max="14888" width="17.5703125" customWidth="1"/>
    <col min="14889" max="14889" width="11.42578125" customWidth="1"/>
    <col min="14890" max="14891" width="17.5703125" customWidth="1"/>
    <col min="14892" max="14892" width="11.42578125" customWidth="1"/>
    <col min="14893" max="14893" width="17.5703125" customWidth="1"/>
    <col min="14894" max="14894" width="11.42578125" customWidth="1"/>
    <col min="14895" max="15082" width="9.140625" customWidth="1"/>
    <col min="15083" max="15083" width="39.140625" customWidth="1"/>
    <col min="15084" max="15085" width="17.5703125" customWidth="1"/>
    <col min="15086" max="15086" width="11.42578125" customWidth="1"/>
    <col min="15087" max="15087" width="12" customWidth="1"/>
    <col min="15088" max="15088" width="5.42578125" customWidth="1"/>
    <col min="15089" max="15089" width="17.5703125" customWidth="1"/>
    <col min="15090" max="15090" width="11.42578125" customWidth="1"/>
    <col min="15091" max="15092" width="17.5703125" customWidth="1"/>
    <col min="15093" max="15093" width="11.42578125" customWidth="1"/>
    <col min="15094" max="15095" width="17.5703125" customWidth="1"/>
    <col min="15096" max="15096" width="11.42578125" customWidth="1"/>
    <col min="15097" max="15098" width="17.5703125" customWidth="1"/>
    <col min="15099" max="15099" width="11.42578125" customWidth="1"/>
    <col min="15100" max="15101" width="17.5703125" customWidth="1"/>
    <col min="15102" max="15102" width="11.42578125" customWidth="1"/>
    <col min="15103" max="15104" width="17.5703125" customWidth="1"/>
    <col min="15105" max="15105" width="11.42578125" customWidth="1"/>
    <col min="15106" max="15107" width="17.5703125" customWidth="1"/>
    <col min="15108" max="15108" width="11.42578125" customWidth="1"/>
    <col min="15109" max="15111" width="17.5703125" customWidth="1"/>
    <col min="15112" max="15112" width="11.42578125" customWidth="1"/>
    <col min="15113" max="15114" width="17.5703125" customWidth="1"/>
    <col min="15115" max="15115" width="11.42578125" customWidth="1"/>
    <col min="15116" max="15117" width="17.5703125" customWidth="1"/>
    <col min="15118" max="15118" width="11.42578125" customWidth="1"/>
    <col min="15119" max="15120" width="17.5703125" customWidth="1"/>
    <col min="15121" max="15121" width="11.42578125" customWidth="1"/>
    <col min="15122" max="15123" width="17.5703125" customWidth="1"/>
    <col min="15124" max="15124" width="11.42578125" customWidth="1"/>
    <col min="15125" max="15126" width="17.5703125" customWidth="1"/>
    <col min="15127" max="15127" width="11.42578125" customWidth="1"/>
    <col min="15128" max="15129" width="17.5703125" customWidth="1"/>
    <col min="15130" max="15130" width="11.42578125" customWidth="1"/>
    <col min="15131" max="15132" width="17.5703125" customWidth="1"/>
    <col min="15133" max="15133" width="11.42578125" customWidth="1"/>
    <col min="15134" max="15135" width="17.5703125" customWidth="1"/>
    <col min="15136" max="15136" width="11.42578125" customWidth="1"/>
    <col min="15137" max="15138" width="17.5703125" customWidth="1"/>
    <col min="15139" max="15139" width="11.42578125" customWidth="1"/>
    <col min="15140" max="15141" width="17.5703125" customWidth="1"/>
    <col min="15142" max="15142" width="11.42578125" customWidth="1"/>
    <col min="15143" max="15144" width="17.5703125" customWidth="1"/>
    <col min="15145" max="15145" width="11.42578125" customWidth="1"/>
    <col min="15146" max="15147" width="17.5703125" customWidth="1"/>
    <col min="15148" max="15148" width="11.42578125" customWidth="1"/>
    <col min="15149" max="15149" width="17.5703125" customWidth="1"/>
    <col min="15150" max="15150" width="11.42578125" customWidth="1"/>
    <col min="15151" max="15338" width="9.140625" customWidth="1"/>
    <col min="15339" max="15339" width="39.140625" customWidth="1"/>
    <col min="15340" max="15341" width="17.5703125" customWidth="1"/>
    <col min="15342" max="15342" width="11.42578125" customWidth="1"/>
    <col min="15343" max="15343" width="12" customWidth="1"/>
    <col min="15344" max="15344" width="5.42578125" customWidth="1"/>
    <col min="15345" max="15345" width="17.5703125" customWidth="1"/>
    <col min="15346" max="15346" width="11.42578125" customWidth="1"/>
    <col min="15347" max="15348" width="17.5703125" customWidth="1"/>
    <col min="15349" max="15349" width="11.42578125" customWidth="1"/>
    <col min="15350" max="15351" width="17.5703125" customWidth="1"/>
    <col min="15352" max="15352" width="11.42578125" customWidth="1"/>
    <col min="15353" max="15354" width="17.5703125" customWidth="1"/>
    <col min="15355" max="15355" width="11.42578125" customWidth="1"/>
    <col min="15356" max="15357" width="17.5703125" customWidth="1"/>
    <col min="15358" max="15358" width="11.42578125" customWidth="1"/>
    <col min="15359" max="15360" width="17.5703125" customWidth="1"/>
    <col min="15361" max="15361" width="11.42578125" customWidth="1"/>
    <col min="15362" max="15363" width="17.5703125" customWidth="1"/>
    <col min="15364" max="15364" width="11.42578125" customWidth="1"/>
    <col min="15365" max="15367" width="17.5703125" customWidth="1"/>
    <col min="15368" max="15368" width="11.42578125" customWidth="1"/>
    <col min="15369" max="15370" width="17.5703125" customWidth="1"/>
    <col min="15371" max="15371" width="11.42578125" customWidth="1"/>
    <col min="15372" max="15373" width="17.5703125" customWidth="1"/>
    <col min="15374" max="15374" width="11.42578125" customWidth="1"/>
    <col min="15375" max="15376" width="17.5703125" customWidth="1"/>
    <col min="15377" max="15377" width="11.42578125" customWidth="1"/>
    <col min="15378" max="15379" width="17.5703125" customWidth="1"/>
    <col min="15380" max="15380" width="11.42578125" customWidth="1"/>
    <col min="15381" max="15382" width="17.5703125" customWidth="1"/>
    <col min="15383" max="15383" width="11.42578125" customWidth="1"/>
    <col min="15384" max="15385" width="17.5703125" customWidth="1"/>
    <col min="15386" max="15386" width="11.42578125" customWidth="1"/>
    <col min="15387" max="15388" width="17.5703125" customWidth="1"/>
    <col min="15389" max="15389" width="11.42578125" customWidth="1"/>
    <col min="15390" max="15391" width="17.5703125" customWidth="1"/>
    <col min="15392" max="15392" width="11.42578125" customWidth="1"/>
    <col min="15393" max="15394" width="17.5703125" customWidth="1"/>
    <col min="15395" max="15395" width="11.42578125" customWidth="1"/>
    <col min="15396" max="15397" width="17.5703125" customWidth="1"/>
    <col min="15398" max="15398" width="11.42578125" customWidth="1"/>
    <col min="15399" max="15400" width="17.5703125" customWidth="1"/>
    <col min="15401" max="15401" width="11.42578125" customWidth="1"/>
    <col min="15402" max="15403" width="17.5703125" customWidth="1"/>
    <col min="15404" max="15404" width="11.42578125" customWidth="1"/>
    <col min="15405" max="15405" width="17.5703125" customWidth="1"/>
    <col min="15406" max="15406" width="11.42578125" customWidth="1"/>
    <col min="15407" max="15594" width="9.140625" customWidth="1"/>
    <col min="15595" max="15595" width="39.140625" customWidth="1"/>
    <col min="15596" max="15597" width="17.5703125" customWidth="1"/>
    <col min="15598" max="15598" width="11.42578125" customWidth="1"/>
    <col min="15599" max="15599" width="12" customWidth="1"/>
    <col min="15600" max="15600" width="5.42578125" customWidth="1"/>
    <col min="15601" max="15601" width="17.5703125" customWidth="1"/>
    <col min="15602" max="15602" width="11.42578125" customWidth="1"/>
    <col min="15603" max="15604" width="17.5703125" customWidth="1"/>
    <col min="15605" max="15605" width="11.42578125" customWidth="1"/>
    <col min="15606" max="15607" width="17.5703125" customWidth="1"/>
    <col min="15608" max="15608" width="11.42578125" customWidth="1"/>
    <col min="15609" max="15610" width="17.5703125" customWidth="1"/>
    <col min="15611" max="15611" width="11.42578125" customWidth="1"/>
    <col min="15612" max="15613" width="17.5703125" customWidth="1"/>
    <col min="15614" max="15614" width="11.42578125" customWidth="1"/>
    <col min="15615" max="15616" width="17.5703125" customWidth="1"/>
    <col min="15617" max="15617" width="11.42578125" customWidth="1"/>
    <col min="15618" max="15619" width="17.5703125" customWidth="1"/>
    <col min="15620" max="15620" width="11.42578125" customWidth="1"/>
    <col min="15621" max="15623" width="17.5703125" customWidth="1"/>
    <col min="15624" max="15624" width="11.42578125" customWidth="1"/>
    <col min="15625" max="15626" width="17.5703125" customWidth="1"/>
    <col min="15627" max="15627" width="11.42578125" customWidth="1"/>
    <col min="15628" max="15629" width="17.5703125" customWidth="1"/>
    <col min="15630" max="15630" width="11.42578125" customWidth="1"/>
    <col min="15631" max="15632" width="17.5703125" customWidth="1"/>
    <col min="15633" max="15633" width="11.42578125" customWidth="1"/>
    <col min="15634" max="15635" width="17.5703125" customWidth="1"/>
    <col min="15636" max="15636" width="11.42578125" customWidth="1"/>
    <col min="15637" max="15638" width="17.5703125" customWidth="1"/>
    <col min="15639" max="15639" width="11.42578125" customWidth="1"/>
    <col min="15640" max="15641" width="17.5703125" customWidth="1"/>
    <col min="15642" max="15642" width="11.42578125" customWidth="1"/>
    <col min="15643" max="15644" width="17.5703125" customWidth="1"/>
    <col min="15645" max="15645" width="11.42578125" customWidth="1"/>
    <col min="15646" max="15647" width="17.5703125" customWidth="1"/>
    <col min="15648" max="15648" width="11.42578125" customWidth="1"/>
    <col min="15649" max="15650" width="17.5703125" customWidth="1"/>
    <col min="15651" max="15651" width="11.42578125" customWidth="1"/>
    <col min="15652" max="15653" width="17.5703125" customWidth="1"/>
    <col min="15654" max="15654" width="11.42578125" customWidth="1"/>
    <col min="15655" max="15656" width="17.5703125" customWidth="1"/>
    <col min="15657" max="15657" width="11.42578125" customWidth="1"/>
    <col min="15658" max="15659" width="17.5703125" customWidth="1"/>
    <col min="15660" max="15660" width="11.42578125" customWidth="1"/>
    <col min="15661" max="15661" width="17.5703125" customWidth="1"/>
    <col min="15662" max="15662" width="11.42578125" customWidth="1"/>
    <col min="15663" max="15850" width="9.140625" customWidth="1"/>
    <col min="15851" max="15851" width="39.140625" customWidth="1"/>
    <col min="15852" max="15853" width="17.5703125" customWidth="1"/>
    <col min="15854" max="15854" width="11.42578125" customWidth="1"/>
    <col min="15855" max="15855" width="12" customWidth="1"/>
    <col min="15856" max="15856" width="5.42578125" customWidth="1"/>
    <col min="15857" max="15857" width="17.5703125" customWidth="1"/>
    <col min="15858" max="15858" width="11.42578125" customWidth="1"/>
    <col min="15859" max="15860" width="17.5703125" customWidth="1"/>
    <col min="15861" max="15861" width="11.42578125" customWidth="1"/>
    <col min="15862" max="15863" width="17.5703125" customWidth="1"/>
    <col min="15864" max="15864" width="11.42578125" customWidth="1"/>
    <col min="15865" max="15866" width="17.5703125" customWidth="1"/>
    <col min="15867" max="15867" width="11.42578125" customWidth="1"/>
    <col min="15868" max="15869" width="17.5703125" customWidth="1"/>
    <col min="15870" max="15870" width="11.42578125" customWidth="1"/>
    <col min="15871" max="15872" width="17.5703125" customWidth="1"/>
    <col min="15873" max="15873" width="11.42578125" customWidth="1"/>
    <col min="15874" max="15875" width="17.5703125" customWidth="1"/>
    <col min="15876" max="15876" width="11.42578125" customWidth="1"/>
    <col min="15877" max="15879" width="17.5703125" customWidth="1"/>
    <col min="15880" max="15880" width="11.42578125" customWidth="1"/>
    <col min="15881" max="15882" width="17.5703125" customWidth="1"/>
    <col min="15883" max="15883" width="11.42578125" customWidth="1"/>
    <col min="15884" max="15885" width="17.5703125" customWidth="1"/>
    <col min="15886" max="15886" width="11.42578125" customWidth="1"/>
    <col min="15887" max="15888" width="17.5703125" customWidth="1"/>
    <col min="15889" max="15889" width="11.42578125" customWidth="1"/>
    <col min="15890" max="15891" width="17.5703125" customWidth="1"/>
    <col min="15892" max="15892" width="11.42578125" customWidth="1"/>
    <col min="15893" max="15894" width="17.5703125" customWidth="1"/>
    <col min="15895" max="15895" width="11.42578125" customWidth="1"/>
    <col min="15896" max="15897" width="17.5703125" customWidth="1"/>
    <col min="15898" max="15898" width="11.42578125" customWidth="1"/>
    <col min="15899" max="15900" width="17.5703125" customWidth="1"/>
    <col min="15901" max="15901" width="11.42578125" customWidth="1"/>
    <col min="15902" max="15903" width="17.5703125" customWidth="1"/>
    <col min="15904" max="15904" width="11.42578125" customWidth="1"/>
    <col min="15905" max="15906" width="17.5703125" customWidth="1"/>
    <col min="15907" max="15907" width="11.42578125" customWidth="1"/>
    <col min="15908" max="15909" width="17.5703125" customWidth="1"/>
    <col min="15910" max="15910" width="11.42578125" customWidth="1"/>
    <col min="15911" max="15912" width="17.5703125" customWidth="1"/>
    <col min="15913" max="15913" width="11.42578125" customWidth="1"/>
    <col min="15914" max="15915" width="17.5703125" customWidth="1"/>
    <col min="15916" max="15916" width="11.42578125" customWidth="1"/>
    <col min="15917" max="15917" width="17.5703125" customWidth="1"/>
    <col min="15918" max="15918" width="11.42578125" customWidth="1"/>
    <col min="15919" max="16106" width="9.140625" customWidth="1"/>
    <col min="16107" max="16107" width="39.140625" customWidth="1"/>
    <col min="16108" max="16109" width="17.5703125" customWidth="1"/>
    <col min="16110" max="16110" width="11.42578125" customWidth="1"/>
    <col min="16111" max="16111" width="12" customWidth="1"/>
    <col min="16112" max="16112" width="5.42578125" customWidth="1"/>
    <col min="16113" max="16113" width="17.5703125" customWidth="1"/>
    <col min="16114" max="16114" width="11.42578125" customWidth="1"/>
    <col min="16115" max="16116" width="17.5703125" customWidth="1"/>
    <col min="16117" max="16117" width="11.42578125" customWidth="1"/>
    <col min="16118" max="16119" width="17.5703125" customWidth="1"/>
    <col min="16120" max="16120" width="11.42578125" customWidth="1"/>
    <col min="16121" max="16122" width="17.5703125" customWidth="1"/>
    <col min="16123" max="16123" width="11.42578125" customWidth="1"/>
    <col min="16124" max="16125" width="17.5703125" customWidth="1"/>
    <col min="16126" max="16126" width="11.42578125" customWidth="1"/>
    <col min="16127" max="16128" width="17.5703125" customWidth="1"/>
    <col min="16129" max="16129" width="11.42578125" customWidth="1"/>
    <col min="16130" max="16131" width="17.5703125" customWidth="1"/>
    <col min="16132" max="16132" width="11.42578125" customWidth="1"/>
    <col min="16133" max="16135" width="17.5703125" customWidth="1"/>
    <col min="16136" max="16136" width="11.42578125" customWidth="1"/>
    <col min="16137" max="16138" width="17.5703125" customWidth="1"/>
    <col min="16139" max="16139" width="11.42578125" customWidth="1"/>
    <col min="16140" max="16141" width="17.5703125" customWidth="1"/>
    <col min="16142" max="16142" width="11.42578125" customWidth="1"/>
    <col min="16143" max="16144" width="17.5703125" customWidth="1"/>
    <col min="16145" max="16145" width="11.42578125" customWidth="1"/>
    <col min="16146" max="16147" width="17.5703125" customWidth="1"/>
    <col min="16148" max="16148" width="11.42578125" customWidth="1"/>
    <col min="16149" max="16150" width="17.5703125" customWidth="1"/>
    <col min="16151" max="16151" width="11.42578125" customWidth="1"/>
    <col min="16152" max="16153" width="17.5703125" customWidth="1"/>
    <col min="16154" max="16154" width="11.42578125" customWidth="1"/>
    <col min="16155" max="16156" width="17.5703125" customWidth="1"/>
    <col min="16157" max="16157" width="11.42578125" customWidth="1"/>
    <col min="16158" max="16159" width="17.5703125" customWidth="1"/>
    <col min="16160" max="16160" width="11.42578125" customWidth="1"/>
    <col min="16161" max="16162" width="17.5703125" customWidth="1"/>
    <col min="16163" max="16163" width="11.42578125" customWidth="1"/>
    <col min="16164" max="16165" width="17.5703125" customWidth="1"/>
    <col min="16166" max="16166" width="11.42578125" customWidth="1"/>
    <col min="16167" max="16168" width="17.5703125" customWidth="1"/>
    <col min="16169" max="16169" width="11.42578125" customWidth="1"/>
    <col min="16170" max="16171" width="17.5703125" customWidth="1"/>
    <col min="16172" max="16172" width="11.42578125" customWidth="1"/>
    <col min="16173" max="16173" width="17.5703125" customWidth="1"/>
    <col min="16174" max="16174" width="11.42578125" customWidth="1"/>
    <col min="16175" max="16384" width="9.140625" customWidth="1"/>
  </cols>
  <sheetData>
    <row r="1" spans="1:80">
      <c r="A1" t="s">
        <v>185</v>
      </c>
      <c r="B1" s="43" t="s">
        <v>84</v>
      </c>
    </row>
    <row r="2" spans="1:80">
      <c r="A2" s="119" t="s">
        <v>181</v>
      </c>
      <c r="L2" t="s">
        <v>257</v>
      </c>
      <c r="M2" s="141">
        <f>T27</f>
        <v>391934.80300000007</v>
      </c>
      <c r="O2" s="261">
        <v>0.86564959410953468</v>
      </c>
      <c r="P2" t="s">
        <v>256</v>
      </c>
    </row>
    <row r="3" spans="1:80" ht="25.5">
      <c r="A3" s="119" t="s">
        <v>182</v>
      </c>
      <c r="L3" s="13" t="s">
        <v>258</v>
      </c>
      <c r="M3" s="141">
        <v>52656.6</v>
      </c>
    </row>
    <row r="4" spans="1:80">
      <c r="A4" s="119" t="s">
        <v>183</v>
      </c>
    </row>
    <row r="5" spans="1:80" ht="13.5" thickBot="1">
      <c r="A5" s="119" t="s">
        <v>221</v>
      </c>
      <c r="U5" s="119" t="s">
        <v>186</v>
      </c>
      <c r="AO5" s="119" t="s">
        <v>187</v>
      </c>
      <c r="BI5" s="119" t="s">
        <v>188</v>
      </c>
    </row>
    <row r="6" spans="1:80" ht="13.5" thickBot="1">
      <c r="A6" s="120"/>
      <c r="B6" s="121" t="s">
        <v>184</v>
      </c>
      <c r="C6" s="121" t="s">
        <v>184</v>
      </c>
      <c r="D6" s="121" t="s">
        <v>184</v>
      </c>
      <c r="E6" s="121" t="s">
        <v>184</v>
      </c>
      <c r="F6" s="121" t="s">
        <v>184</v>
      </c>
      <c r="G6" s="121" t="s">
        <v>184</v>
      </c>
      <c r="H6" s="121" t="s">
        <v>184</v>
      </c>
      <c r="I6" s="121" t="s">
        <v>184</v>
      </c>
      <c r="J6" s="121" t="s">
        <v>184</v>
      </c>
      <c r="K6" s="121" t="s">
        <v>184</v>
      </c>
      <c r="L6" s="121" t="s">
        <v>184</v>
      </c>
      <c r="M6" s="121" t="s">
        <v>184</v>
      </c>
      <c r="N6" s="121" t="s">
        <v>184</v>
      </c>
      <c r="O6" s="121" t="s">
        <v>184</v>
      </c>
      <c r="P6" s="121" t="s">
        <v>184</v>
      </c>
      <c r="Q6" s="121" t="s">
        <v>184</v>
      </c>
      <c r="R6" s="121" t="s">
        <v>184</v>
      </c>
      <c r="S6" s="121" t="s">
        <v>184</v>
      </c>
      <c r="U6" s="120"/>
      <c r="V6" s="121" t="s">
        <v>184</v>
      </c>
      <c r="W6" s="121" t="s">
        <v>184</v>
      </c>
      <c r="X6" s="121" t="s">
        <v>184</v>
      </c>
      <c r="Y6" s="121" t="s">
        <v>184</v>
      </c>
      <c r="Z6" s="121" t="s">
        <v>184</v>
      </c>
      <c r="AA6" s="121" t="s">
        <v>184</v>
      </c>
      <c r="AB6" s="121" t="s">
        <v>184</v>
      </c>
      <c r="AC6" s="121" t="s">
        <v>184</v>
      </c>
      <c r="AD6" s="121" t="s">
        <v>184</v>
      </c>
      <c r="AE6" s="121" t="s">
        <v>184</v>
      </c>
      <c r="AF6" s="121" t="s">
        <v>184</v>
      </c>
      <c r="AG6" s="121" t="s">
        <v>184</v>
      </c>
      <c r="AH6" s="121" t="s">
        <v>184</v>
      </c>
      <c r="AI6" s="121" t="s">
        <v>184</v>
      </c>
      <c r="AJ6" s="121" t="s">
        <v>184</v>
      </c>
      <c r="AK6" s="121" t="s">
        <v>184</v>
      </c>
      <c r="AL6" s="121" t="s">
        <v>184</v>
      </c>
      <c r="AM6" s="121" t="s">
        <v>184</v>
      </c>
      <c r="AO6" s="120"/>
      <c r="AP6" s="121" t="s">
        <v>184</v>
      </c>
      <c r="AQ6" s="121" t="s">
        <v>184</v>
      </c>
      <c r="AR6" s="121" t="s">
        <v>184</v>
      </c>
      <c r="AS6" s="121" t="s">
        <v>184</v>
      </c>
      <c r="AT6" s="121" t="s">
        <v>184</v>
      </c>
      <c r="AU6" s="121" t="s">
        <v>184</v>
      </c>
      <c r="AV6" s="121" t="s">
        <v>184</v>
      </c>
      <c r="AW6" s="121" t="s">
        <v>184</v>
      </c>
      <c r="AX6" s="121" t="s">
        <v>184</v>
      </c>
      <c r="AY6" s="121" t="s">
        <v>184</v>
      </c>
      <c r="AZ6" s="121" t="s">
        <v>184</v>
      </c>
      <c r="BA6" s="121" t="s">
        <v>184</v>
      </c>
      <c r="BB6" s="121" t="s">
        <v>184</v>
      </c>
      <c r="BC6" s="121" t="s">
        <v>184</v>
      </c>
      <c r="BD6" s="121" t="s">
        <v>184</v>
      </c>
      <c r="BE6" s="121" t="s">
        <v>184</v>
      </c>
      <c r="BF6" s="121" t="s">
        <v>184</v>
      </c>
      <c r="BG6" s="121" t="s">
        <v>184</v>
      </c>
      <c r="BI6" s="120"/>
      <c r="BJ6" s="121" t="s">
        <v>184</v>
      </c>
      <c r="BK6" s="121" t="s">
        <v>184</v>
      </c>
      <c r="BL6" s="121" t="s">
        <v>184</v>
      </c>
      <c r="BM6" s="121" t="s">
        <v>184</v>
      </c>
      <c r="BN6" s="121" t="s">
        <v>184</v>
      </c>
      <c r="BO6" s="121" t="s">
        <v>184</v>
      </c>
      <c r="BP6" s="121" t="s">
        <v>184</v>
      </c>
      <c r="BQ6" s="121" t="s">
        <v>184</v>
      </c>
      <c r="BR6" s="121" t="s">
        <v>184</v>
      </c>
      <c r="BS6" s="121" t="s">
        <v>184</v>
      </c>
      <c r="BT6" s="121" t="s">
        <v>184</v>
      </c>
      <c r="BU6" s="121" t="s">
        <v>184</v>
      </c>
      <c r="BV6" s="121" t="s">
        <v>184</v>
      </c>
      <c r="BW6" s="121" t="s">
        <v>184</v>
      </c>
      <c r="BX6" s="121" t="s">
        <v>184</v>
      </c>
      <c r="BY6" s="121" t="s">
        <v>184</v>
      </c>
      <c r="BZ6" s="121" t="s">
        <v>184</v>
      </c>
      <c r="CA6" s="121" t="s">
        <v>184</v>
      </c>
    </row>
    <row r="7" spans="1:80" ht="34.5" thickBot="1">
      <c r="A7" s="120"/>
      <c r="B7" s="121" t="s">
        <v>0</v>
      </c>
      <c r="C7" s="121" t="s">
        <v>1</v>
      </c>
      <c r="D7" s="121" t="s">
        <v>2</v>
      </c>
      <c r="E7" s="121" t="s">
        <v>3</v>
      </c>
      <c r="F7" s="121" t="s">
        <v>4</v>
      </c>
      <c r="G7" s="121" t="s">
        <v>5</v>
      </c>
      <c r="H7" s="121" t="s">
        <v>6</v>
      </c>
      <c r="I7" s="121" t="s">
        <v>7</v>
      </c>
      <c r="J7" s="121" t="s">
        <v>8</v>
      </c>
      <c r="K7" s="121" t="s">
        <v>9</v>
      </c>
      <c r="L7" s="121" t="s">
        <v>10</v>
      </c>
      <c r="M7" s="121" t="s">
        <v>11</v>
      </c>
      <c r="N7" s="121" t="s">
        <v>12</v>
      </c>
      <c r="O7" s="121" t="s">
        <v>13</v>
      </c>
      <c r="P7" s="121" t="s">
        <v>14</v>
      </c>
      <c r="Q7" s="121" t="s">
        <v>15</v>
      </c>
      <c r="R7" s="121" t="s">
        <v>16</v>
      </c>
      <c r="S7" s="121" t="s">
        <v>17</v>
      </c>
      <c r="T7" s="199" t="s">
        <v>228</v>
      </c>
      <c r="U7" s="120"/>
      <c r="V7" s="121" t="s">
        <v>0</v>
      </c>
      <c r="W7" s="121" t="s">
        <v>1</v>
      </c>
      <c r="X7" s="121" t="s">
        <v>2</v>
      </c>
      <c r="Y7" s="121" t="s">
        <v>3</v>
      </c>
      <c r="Z7" s="121" t="s">
        <v>4</v>
      </c>
      <c r="AA7" s="121" t="s">
        <v>5</v>
      </c>
      <c r="AB7" s="121" t="s">
        <v>6</v>
      </c>
      <c r="AC7" s="121" t="s">
        <v>7</v>
      </c>
      <c r="AD7" s="121" t="s">
        <v>8</v>
      </c>
      <c r="AE7" s="121" t="s">
        <v>9</v>
      </c>
      <c r="AF7" s="121" t="s">
        <v>10</v>
      </c>
      <c r="AG7" s="121" t="s">
        <v>11</v>
      </c>
      <c r="AH7" s="121" t="s">
        <v>12</v>
      </c>
      <c r="AI7" s="121" t="s">
        <v>13</v>
      </c>
      <c r="AJ7" s="121" t="s">
        <v>14</v>
      </c>
      <c r="AK7" s="121" t="s">
        <v>15</v>
      </c>
      <c r="AL7" s="121" t="s">
        <v>16</v>
      </c>
      <c r="AM7" s="121" t="s">
        <v>17</v>
      </c>
      <c r="AN7" s="199" t="s">
        <v>228</v>
      </c>
      <c r="AO7" s="120"/>
      <c r="AP7" s="121" t="s">
        <v>0</v>
      </c>
      <c r="AQ7" s="121" t="s">
        <v>1</v>
      </c>
      <c r="AR7" s="121" t="s">
        <v>2</v>
      </c>
      <c r="AS7" s="121" t="s">
        <v>3</v>
      </c>
      <c r="AT7" s="121" t="s">
        <v>4</v>
      </c>
      <c r="AU7" s="121" t="s">
        <v>5</v>
      </c>
      <c r="AV7" s="121" t="s">
        <v>6</v>
      </c>
      <c r="AW7" s="121" t="s">
        <v>7</v>
      </c>
      <c r="AX7" s="121" t="s">
        <v>8</v>
      </c>
      <c r="AY7" s="121" t="s">
        <v>9</v>
      </c>
      <c r="AZ7" s="121" t="s">
        <v>10</v>
      </c>
      <c r="BA7" s="121" t="s">
        <v>11</v>
      </c>
      <c r="BB7" s="121" t="s">
        <v>12</v>
      </c>
      <c r="BC7" s="121" t="s">
        <v>13</v>
      </c>
      <c r="BD7" s="121" t="s">
        <v>14</v>
      </c>
      <c r="BE7" s="121" t="s">
        <v>15</v>
      </c>
      <c r="BF7" s="121" t="s">
        <v>16</v>
      </c>
      <c r="BG7" s="121" t="s">
        <v>17</v>
      </c>
      <c r="BH7" s="199" t="s">
        <v>228</v>
      </c>
      <c r="BI7" s="120"/>
      <c r="BJ7" s="121" t="s">
        <v>0</v>
      </c>
      <c r="BK7" s="121" t="s">
        <v>1</v>
      </c>
      <c r="BL7" s="121" t="s">
        <v>2</v>
      </c>
      <c r="BM7" s="121" t="s">
        <v>3</v>
      </c>
      <c r="BN7" s="121" t="s">
        <v>4</v>
      </c>
      <c r="BO7" s="121" t="s">
        <v>5</v>
      </c>
      <c r="BP7" s="121" t="s">
        <v>6</v>
      </c>
      <c r="BQ7" s="121" t="s">
        <v>7</v>
      </c>
      <c r="BR7" s="121" t="s">
        <v>8</v>
      </c>
      <c r="BS7" s="121" t="s">
        <v>9</v>
      </c>
      <c r="BT7" s="121" t="s">
        <v>10</v>
      </c>
      <c r="BU7" s="121" t="s">
        <v>11</v>
      </c>
      <c r="BV7" s="121" t="s">
        <v>12</v>
      </c>
      <c r="BW7" s="121" t="s">
        <v>13</v>
      </c>
      <c r="BX7" s="121" t="s">
        <v>14</v>
      </c>
      <c r="BY7" s="121" t="s">
        <v>15</v>
      </c>
      <c r="BZ7" s="121" t="s">
        <v>16</v>
      </c>
      <c r="CA7" s="121" t="s">
        <v>17</v>
      </c>
      <c r="CB7" s="199" t="s">
        <v>228</v>
      </c>
    </row>
    <row r="8" spans="1:80" ht="13.5" thickBot="1">
      <c r="A8" s="122" t="s">
        <v>0</v>
      </c>
      <c r="B8" s="123">
        <v>28392.460372662601</v>
      </c>
      <c r="C8" s="123">
        <v>608.98686044921396</v>
      </c>
      <c r="D8" s="123">
        <v>900.17330138887598</v>
      </c>
      <c r="E8" s="123">
        <v>755.61477889970695</v>
      </c>
      <c r="F8" s="123">
        <v>2512.0125282024001</v>
      </c>
      <c r="G8" s="123">
        <v>74.072304035743002</v>
      </c>
      <c r="H8" s="123">
        <v>1394.3018764979199</v>
      </c>
      <c r="I8" s="123">
        <v>2662.3322306591999</v>
      </c>
      <c r="J8" s="123">
        <v>3364.8406794146699</v>
      </c>
      <c r="K8" s="123">
        <v>3396.0028363066599</v>
      </c>
      <c r="L8" s="123">
        <v>2836.7430138835698</v>
      </c>
      <c r="M8" s="123">
        <v>426.133710807272</v>
      </c>
      <c r="N8" s="123">
        <v>3473.0739264797999</v>
      </c>
      <c r="O8" s="123">
        <v>2624.1125653643498</v>
      </c>
      <c r="P8" s="123">
        <v>353.832164788895</v>
      </c>
      <c r="Q8" s="123">
        <v>658.89701152952398</v>
      </c>
      <c r="R8" s="123">
        <v>14.2317819201128</v>
      </c>
      <c r="S8" s="200">
        <v>1323.1349216528499</v>
      </c>
      <c r="T8" s="202">
        <v>37595.396999999997</v>
      </c>
      <c r="U8" s="201" t="s">
        <v>0</v>
      </c>
      <c r="V8" s="123">
        <v>25263.745124157598</v>
      </c>
      <c r="W8" s="123">
        <v>242.77654164532299</v>
      </c>
      <c r="X8" s="123">
        <v>520.33497789638898</v>
      </c>
      <c r="Y8" s="123">
        <v>1054.4080593152601</v>
      </c>
      <c r="Z8" s="123">
        <v>2347.5227226342499</v>
      </c>
      <c r="AA8" s="123">
        <v>125.602331919902</v>
      </c>
      <c r="AB8" s="123">
        <v>1291.5952348763101</v>
      </c>
      <c r="AC8" s="123">
        <v>2265.9209547905698</v>
      </c>
      <c r="AD8" s="123">
        <v>5911.2532749005004</v>
      </c>
      <c r="AE8" s="123">
        <v>3583.3639358579499</v>
      </c>
      <c r="AF8" s="123">
        <v>2986.1373092959102</v>
      </c>
      <c r="AG8" s="123">
        <v>715.35626194505596</v>
      </c>
      <c r="AH8" s="123">
        <v>3581.0101232654301</v>
      </c>
      <c r="AI8" s="123">
        <v>3577.4758990697801</v>
      </c>
      <c r="AJ8" s="123">
        <v>216.992037036601</v>
      </c>
      <c r="AK8" s="123">
        <v>726.50116594824203</v>
      </c>
      <c r="AL8" s="123">
        <v>88.813817860661899</v>
      </c>
      <c r="AM8" s="123">
        <v>1336.1726646761001</v>
      </c>
      <c r="AN8" s="193">
        <v>34853.442000000003</v>
      </c>
      <c r="AO8" s="122" t="s">
        <v>0</v>
      </c>
      <c r="AP8" s="123">
        <v>28877.065612779399</v>
      </c>
      <c r="AQ8" s="123">
        <v>714.297858892823</v>
      </c>
      <c r="AR8" s="123">
        <v>1319.58670046115</v>
      </c>
      <c r="AS8" s="123">
        <v>1211.49318467337</v>
      </c>
      <c r="AT8" s="123">
        <v>2113.37915123418</v>
      </c>
      <c r="AU8" s="123">
        <v>217.47861450213099</v>
      </c>
      <c r="AV8" s="123">
        <v>1539.8935278368299</v>
      </c>
      <c r="AW8" s="123">
        <v>2895.4006252786398</v>
      </c>
      <c r="AX8" s="123">
        <v>5041.7395818643299</v>
      </c>
      <c r="AY8" s="123">
        <v>3100.2069562380502</v>
      </c>
      <c r="AZ8" s="123">
        <v>2825.3647830580198</v>
      </c>
      <c r="BA8" s="123">
        <v>521.31257154231503</v>
      </c>
      <c r="BB8" s="123">
        <v>3953.2816010357301</v>
      </c>
      <c r="BC8" s="123">
        <v>3365.7210382978001</v>
      </c>
      <c r="BD8" s="123">
        <v>126.912471194061</v>
      </c>
      <c r="BE8" s="123">
        <v>779.60978587168995</v>
      </c>
      <c r="BF8" s="123">
        <v>173.67867230402501</v>
      </c>
      <c r="BG8" s="123">
        <v>1159.80332009728</v>
      </c>
      <c r="BH8" s="193">
        <v>36988.919000000002</v>
      </c>
      <c r="BI8" s="122" t="s">
        <v>0</v>
      </c>
      <c r="BJ8" s="123">
        <v>26814.8677581722</v>
      </c>
      <c r="BK8" s="123">
        <v>767.31593842207496</v>
      </c>
      <c r="BL8" s="123">
        <v>491.724833686956</v>
      </c>
      <c r="BM8" s="123">
        <v>1463.90691659905</v>
      </c>
      <c r="BN8" s="123">
        <v>2348.9290676699802</v>
      </c>
      <c r="BO8" s="123">
        <v>164.67167788580301</v>
      </c>
      <c r="BP8" s="123">
        <v>1488.95788877516</v>
      </c>
      <c r="BQ8" s="123">
        <v>2220.7213344869501</v>
      </c>
      <c r="BR8" s="123">
        <v>4696.5178762547102</v>
      </c>
      <c r="BS8" s="123">
        <v>3086.9685837177899</v>
      </c>
      <c r="BT8" s="123">
        <v>2287.7301618107999</v>
      </c>
      <c r="BU8" s="123">
        <v>771.98111046690497</v>
      </c>
      <c r="BV8" s="123">
        <v>3939.84560948434</v>
      </c>
      <c r="BW8" s="123">
        <v>2697.3133261541002</v>
      </c>
      <c r="BX8" s="123">
        <v>237.84175219269</v>
      </c>
      <c r="BY8" s="123">
        <v>664.93481305903401</v>
      </c>
      <c r="BZ8" s="123">
        <v>67.374050218169501</v>
      </c>
      <c r="CA8" s="123">
        <v>1256.31772510215</v>
      </c>
      <c r="CB8" s="194">
        <v>38288.370000000003</v>
      </c>
    </row>
    <row r="9" spans="1:80" ht="13.5" thickBot="1">
      <c r="A9" s="122" t="s">
        <v>1</v>
      </c>
      <c r="B9" s="123">
        <v>838.59099201842696</v>
      </c>
      <c r="C9" s="123">
        <v>8909.0752923354303</v>
      </c>
      <c r="D9" s="123">
        <v>157.76338303505801</v>
      </c>
      <c r="E9" s="123">
        <v>27.119661946077699</v>
      </c>
      <c r="F9" s="123">
        <v>122.39181978668999</v>
      </c>
      <c r="G9" s="123">
        <v>85.798035248350899</v>
      </c>
      <c r="H9" s="123">
        <v>881.05858725857297</v>
      </c>
      <c r="I9" s="123">
        <v>603.74377540092405</v>
      </c>
      <c r="J9" s="123">
        <v>4277.8488245645103</v>
      </c>
      <c r="K9" s="123">
        <v>1664.2525173319</v>
      </c>
      <c r="L9" s="123">
        <v>97.385449834564099</v>
      </c>
      <c r="M9" s="123">
        <v>157.57658326164</v>
      </c>
      <c r="N9" s="123">
        <v>986.53839444803998</v>
      </c>
      <c r="O9" s="123">
        <v>98.015871188433493</v>
      </c>
      <c r="P9" s="123">
        <v>1013.7457813612</v>
      </c>
      <c r="Q9" s="123">
        <v>1277.8028590880499</v>
      </c>
      <c r="R9" s="123">
        <v>178.15544357132299</v>
      </c>
      <c r="S9" s="200">
        <v>23.130341194510599</v>
      </c>
      <c r="T9" s="202">
        <v>8040.7070000000003</v>
      </c>
      <c r="U9" s="201" t="s">
        <v>1</v>
      </c>
      <c r="V9" s="123">
        <v>319.84699868198197</v>
      </c>
      <c r="W9" s="123">
        <v>7742.8521093511799</v>
      </c>
      <c r="X9" s="123">
        <v>154.23164291867101</v>
      </c>
      <c r="Y9" s="123">
        <v>30.852096878550299</v>
      </c>
      <c r="Z9" s="123">
        <v>194.457106391639</v>
      </c>
      <c r="AA9" s="123">
        <v>180.696486958066</v>
      </c>
      <c r="AB9" s="123">
        <v>1149.07419972515</v>
      </c>
      <c r="AC9" s="123">
        <v>972.44109430665401</v>
      </c>
      <c r="AD9" s="123">
        <v>4620.3387044617102</v>
      </c>
      <c r="AE9" s="123">
        <v>1822.2180112710701</v>
      </c>
      <c r="AF9" s="123">
        <v>63.686380494613203</v>
      </c>
      <c r="AG9" s="123">
        <v>288.60401153587702</v>
      </c>
      <c r="AH9" s="123">
        <v>1146.15859834196</v>
      </c>
      <c r="AI9" s="123">
        <v>72.197576812929</v>
      </c>
      <c r="AJ9" s="123">
        <v>653.98646478703199</v>
      </c>
      <c r="AK9" s="123">
        <v>1279.1580374722901</v>
      </c>
      <c r="AL9" s="123">
        <v>146.285894873909</v>
      </c>
      <c r="AM9" s="123">
        <v>43.1819198510048</v>
      </c>
      <c r="AN9" s="177">
        <v>8122.701</v>
      </c>
      <c r="AO9" s="122" t="s">
        <v>1</v>
      </c>
      <c r="AP9" s="123">
        <v>531.77939631437903</v>
      </c>
      <c r="AQ9" s="123">
        <v>8579.5296466289492</v>
      </c>
      <c r="AR9" s="123">
        <v>136.12125011450999</v>
      </c>
      <c r="AS9" s="123">
        <v>18.313981255615701</v>
      </c>
      <c r="AT9" s="123">
        <v>87.490678786871399</v>
      </c>
      <c r="AU9" s="123">
        <v>172.41112602208699</v>
      </c>
      <c r="AV9" s="123">
        <v>869.17121730454096</v>
      </c>
      <c r="AW9" s="123">
        <v>534.90014715249094</v>
      </c>
      <c r="AX9" s="123">
        <v>4901.15858483191</v>
      </c>
      <c r="AY9" s="123">
        <v>1422.38725818481</v>
      </c>
      <c r="AZ9" s="123">
        <v>27.127169984866001</v>
      </c>
      <c r="BA9" s="123">
        <v>263.43665759590601</v>
      </c>
      <c r="BB9" s="123">
        <v>806.56439858355202</v>
      </c>
      <c r="BC9" s="123">
        <v>134.06863790596299</v>
      </c>
      <c r="BD9" s="123">
        <v>667.86524886525206</v>
      </c>
      <c r="BE9" s="123">
        <v>1649.2026359933</v>
      </c>
      <c r="BF9" s="123">
        <v>377.69410343534003</v>
      </c>
      <c r="BG9" s="123">
        <v>13.7108248880497</v>
      </c>
      <c r="BH9" s="177">
        <v>8843.9069999999992</v>
      </c>
      <c r="BI9" s="122" t="s">
        <v>1</v>
      </c>
      <c r="BJ9" s="123">
        <v>743.66303604336997</v>
      </c>
      <c r="BK9" s="123">
        <v>8099.89498796934</v>
      </c>
      <c r="BL9" s="123">
        <v>86.944146725743593</v>
      </c>
      <c r="BM9" s="123">
        <v>14.5302875618853</v>
      </c>
      <c r="BN9" s="123">
        <v>87.515428384661305</v>
      </c>
      <c r="BO9" s="123">
        <v>131.852056159108</v>
      </c>
      <c r="BP9" s="123">
        <v>1186.1714006729801</v>
      </c>
      <c r="BQ9" s="123">
        <v>862.80976265005995</v>
      </c>
      <c r="BR9" s="123">
        <v>4568.5414447152098</v>
      </c>
      <c r="BS9" s="123">
        <v>1684.8715515551501</v>
      </c>
      <c r="BT9" s="123">
        <v>27.981601126383101</v>
      </c>
      <c r="BU9" s="123">
        <v>208.08338546963699</v>
      </c>
      <c r="BV9" s="123">
        <v>674.52815093215997</v>
      </c>
      <c r="BW9" s="123">
        <v>134.770464364791</v>
      </c>
      <c r="BX9" s="123">
        <v>821.72902424875303</v>
      </c>
      <c r="BY9" s="123">
        <v>1035.4030474798401</v>
      </c>
      <c r="BZ9" s="123">
        <v>821.53584779997198</v>
      </c>
      <c r="CA9" s="123">
        <v>11.120786303902401</v>
      </c>
      <c r="CB9" s="196">
        <v>9195.3029999999999</v>
      </c>
    </row>
    <row r="10" spans="1:80" ht="13.5" thickBot="1">
      <c r="A10" s="122" t="s">
        <v>2</v>
      </c>
      <c r="B10" s="123">
        <v>158.458816459259</v>
      </c>
      <c r="C10" s="123">
        <v>185.911908728876</v>
      </c>
      <c r="D10" s="123">
        <v>5249.8298959609101</v>
      </c>
      <c r="E10" s="123">
        <v>53.737577465011199</v>
      </c>
      <c r="F10" s="123">
        <v>41.358493415267503</v>
      </c>
      <c r="G10" s="123">
        <v>593.85262763805201</v>
      </c>
      <c r="H10" s="123">
        <v>1533.8285227559099</v>
      </c>
      <c r="I10" s="123">
        <v>106.065982755365</v>
      </c>
      <c r="J10" s="123">
        <v>285.64321825077002</v>
      </c>
      <c r="K10" s="123">
        <v>492.65443892358502</v>
      </c>
      <c r="L10" s="123">
        <v>29.051281342805201</v>
      </c>
      <c r="M10" s="123">
        <v>967.84372047657496</v>
      </c>
      <c r="N10" s="123">
        <v>334.76360026221698</v>
      </c>
      <c r="O10" s="123">
        <v>137.484750581584</v>
      </c>
      <c r="P10" s="123">
        <v>80.986541512676197</v>
      </c>
      <c r="Q10" s="123">
        <v>379.383300608632</v>
      </c>
      <c r="R10" s="123">
        <v>209.65556133290201</v>
      </c>
      <c r="S10" s="200">
        <v>1.4777864346207501</v>
      </c>
      <c r="T10" s="202">
        <v>5280.8490000000002</v>
      </c>
      <c r="U10" s="201" t="s">
        <v>2</v>
      </c>
      <c r="V10" s="123">
        <v>307.78309399648901</v>
      </c>
      <c r="W10" s="123">
        <v>213.31887402685999</v>
      </c>
      <c r="X10" s="123">
        <v>5569.8767804879499</v>
      </c>
      <c r="Y10" s="123">
        <v>7.5667950333661</v>
      </c>
      <c r="Z10" s="123">
        <v>45.962328820727897</v>
      </c>
      <c r="AA10" s="123">
        <v>706.52780186629798</v>
      </c>
      <c r="AB10" s="123">
        <v>1764.2724052129299</v>
      </c>
      <c r="AC10" s="123">
        <v>55.799453813721698</v>
      </c>
      <c r="AD10" s="123">
        <v>177.03588109191199</v>
      </c>
      <c r="AE10" s="123">
        <v>353.24284374534398</v>
      </c>
      <c r="AF10" s="123">
        <v>123.17893684153201</v>
      </c>
      <c r="AG10" s="123">
        <v>695.71503727801701</v>
      </c>
      <c r="AH10" s="123">
        <v>154.07211801412299</v>
      </c>
      <c r="AI10" s="123">
        <v>82.573202314206</v>
      </c>
      <c r="AJ10" s="123">
        <v>271.170027688392</v>
      </c>
      <c r="AK10" s="123">
        <v>379.61684126915401</v>
      </c>
      <c r="AL10" s="123">
        <v>292.66599718147103</v>
      </c>
      <c r="AM10" s="123">
        <v>1.333906272613</v>
      </c>
      <c r="AN10" s="177">
        <v>5259.7610000000004</v>
      </c>
      <c r="AO10" s="122" t="s">
        <v>2</v>
      </c>
      <c r="AP10" s="123">
        <v>234.48687686688001</v>
      </c>
      <c r="AQ10" s="123">
        <v>93.827297547693107</v>
      </c>
      <c r="AR10" s="123">
        <v>4760.8773403649802</v>
      </c>
      <c r="AS10" s="123">
        <v>15.4438357410453</v>
      </c>
      <c r="AT10" s="123">
        <v>78.622822061869599</v>
      </c>
      <c r="AU10" s="123">
        <v>344.98192821404399</v>
      </c>
      <c r="AV10" s="123">
        <v>1563.50782044482</v>
      </c>
      <c r="AW10" s="123">
        <v>108.668203348426</v>
      </c>
      <c r="AX10" s="123">
        <v>273.39768974121603</v>
      </c>
      <c r="AY10" s="123">
        <v>434.92055443619199</v>
      </c>
      <c r="AZ10" s="123">
        <v>18.403582172653</v>
      </c>
      <c r="BA10" s="123">
        <v>996.49250798555101</v>
      </c>
      <c r="BB10" s="123">
        <v>236.23921211887401</v>
      </c>
      <c r="BC10" s="123">
        <v>56.562509473439498</v>
      </c>
      <c r="BD10" s="123">
        <v>101.568653824742</v>
      </c>
      <c r="BE10" s="123">
        <v>637.68222593015696</v>
      </c>
      <c r="BF10" s="123">
        <v>381.79259429332001</v>
      </c>
      <c r="BG10" s="123">
        <v>3.3487860563796201</v>
      </c>
      <c r="BH10" s="177">
        <v>5718.0060000000003</v>
      </c>
      <c r="BI10" s="122" t="s">
        <v>2</v>
      </c>
      <c r="BJ10" s="123">
        <v>424.01302180698002</v>
      </c>
      <c r="BK10" s="123">
        <v>109.737867590037</v>
      </c>
      <c r="BL10" s="123">
        <v>4930.5509647303697</v>
      </c>
      <c r="BM10" s="123">
        <v>15.822740548749101</v>
      </c>
      <c r="BN10" s="123">
        <v>99.554283565693197</v>
      </c>
      <c r="BO10" s="123">
        <v>438.83741249670499</v>
      </c>
      <c r="BP10" s="123">
        <v>1378.2563511824701</v>
      </c>
      <c r="BQ10" s="123">
        <v>108.88781433467599</v>
      </c>
      <c r="BR10" s="123">
        <v>381.318616253946</v>
      </c>
      <c r="BS10" s="123">
        <v>331.203423572384</v>
      </c>
      <c r="BT10" s="123">
        <v>107.193692153896</v>
      </c>
      <c r="BU10" s="123">
        <v>1458.1108012546499</v>
      </c>
      <c r="BV10" s="123">
        <v>205.2530953898</v>
      </c>
      <c r="BW10" s="123">
        <v>276.709672959268</v>
      </c>
      <c r="BX10" s="123">
        <v>226.44421867622299</v>
      </c>
      <c r="BY10" s="123">
        <v>921.68510393789199</v>
      </c>
      <c r="BZ10" s="123">
        <v>242.23130311285399</v>
      </c>
      <c r="CA10" s="123">
        <v>3.3250974095044699</v>
      </c>
      <c r="CB10" s="196">
        <v>6181.076</v>
      </c>
    </row>
    <row r="11" spans="1:80" ht="13.5" thickBot="1">
      <c r="A11" s="122" t="s">
        <v>3</v>
      </c>
      <c r="B11" s="123">
        <v>29.4984897717606</v>
      </c>
      <c r="C11" s="123">
        <v>15.444620819095199</v>
      </c>
      <c r="D11" s="123">
        <v>19.838310276102799</v>
      </c>
      <c r="E11" s="123">
        <v>3214.0797484271102</v>
      </c>
      <c r="F11" s="123">
        <v>63.261412509997399</v>
      </c>
      <c r="G11" s="123">
        <v>0.34699491229274598</v>
      </c>
      <c r="H11" s="123">
        <v>0</v>
      </c>
      <c r="I11" s="123">
        <v>21.1960982348259</v>
      </c>
      <c r="J11" s="123">
        <v>242.03097641910901</v>
      </c>
      <c r="K11" s="123">
        <v>78.160097084204807</v>
      </c>
      <c r="L11" s="123">
        <v>0</v>
      </c>
      <c r="M11" s="123">
        <v>31.751151626953899</v>
      </c>
      <c r="N11" s="123">
        <v>9.21773240904602</v>
      </c>
      <c r="O11" s="123">
        <v>24.1130408693775</v>
      </c>
      <c r="P11" s="123">
        <v>0</v>
      </c>
      <c r="Q11" s="123">
        <v>3.5360496340294398</v>
      </c>
      <c r="R11" s="123">
        <v>0</v>
      </c>
      <c r="S11" s="200">
        <v>3.19037684597909</v>
      </c>
      <c r="T11" s="202">
        <v>14672.546</v>
      </c>
      <c r="U11" s="201" t="s">
        <v>3</v>
      </c>
      <c r="V11" s="123">
        <v>62.810486672275701</v>
      </c>
      <c r="W11" s="123">
        <v>0.31850632702703102</v>
      </c>
      <c r="X11" s="123">
        <v>43.693690181323603</v>
      </c>
      <c r="Y11" s="123">
        <v>3205.6421932921398</v>
      </c>
      <c r="Z11" s="123">
        <v>56.7515474807971</v>
      </c>
      <c r="AA11" s="123">
        <v>0.50332369517589004</v>
      </c>
      <c r="AB11" s="123">
        <v>5.1706580598749499</v>
      </c>
      <c r="AC11" s="123">
        <v>30.263090673548302</v>
      </c>
      <c r="AD11" s="123">
        <v>232.57938402897901</v>
      </c>
      <c r="AE11" s="123">
        <v>72.786938450369306</v>
      </c>
      <c r="AF11" s="123">
        <v>0</v>
      </c>
      <c r="AG11" s="123">
        <v>56.461998905757099</v>
      </c>
      <c r="AH11" s="123">
        <v>40.126840271523697</v>
      </c>
      <c r="AI11" s="123">
        <v>8.0305368235495003</v>
      </c>
      <c r="AJ11" s="123">
        <v>0</v>
      </c>
      <c r="AK11" s="123">
        <v>2.7319038613518898</v>
      </c>
      <c r="AL11" s="123">
        <v>0</v>
      </c>
      <c r="AM11" s="123">
        <v>2.7956631887738901</v>
      </c>
      <c r="AN11" s="177">
        <v>13800.994000000001</v>
      </c>
      <c r="AO11" s="122" t="s">
        <v>3</v>
      </c>
      <c r="AP11" s="123">
        <v>38.012771383799098</v>
      </c>
      <c r="AQ11" s="123">
        <v>2.23935035493589</v>
      </c>
      <c r="AR11" s="123">
        <v>44.836932356892802</v>
      </c>
      <c r="AS11" s="123">
        <v>3516.1454729043699</v>
      </c>
      <c r="AT11" s="123">
        <v>40.857558019692199</v>
      </c>
      <c r="AU11" s="123">
        <v>6.0658233227387601E-2</v>
      </c>
      <c r="AV11" s="123">
        <v>1.0045434440765701E-3</v>
      </c>
      <c r="AW11" s="123">
        <v>0</v>
      </c>
      <c r="AX11" s="123">
        <v>138.27015576153099</v>
      </c>
      <c r="AY11" s="123">
        <v>192.331964169369</v>
      </c>
      <c r="AZ11" s="123">
        <v>0</v>
      </c>
      <c r="BA11" s="123">
        <v>53.233007334554998</v>
      </c>
      <c r="BB11" s="123">
        <v>102.70111830380201</v>
      </c>
      <c r="BC11" s="123">
        <v>6.1419047622274796</v>
      </c>
      <c r="BD11" s="123">
        <v>8.9829365672231399E-4</v>
      </c>
      <c r="BE11" s="123">
        <v>0.48358798500891897</v>
      </c>
      <c r="BF11" s="123">
        <v>0</v>
      </c>
      <c r="BG11" s="123">
        <v>2.2728324988189299</v>
      </c>
      <c r="BH11" s="177">
        <v>13698.641</v>
      </c>
      <c r="BI11" s="122" t="s">
        <v>3</v>
      </c>
      <c r="BJ11" s="123">
        <v>150.878369134932</v>
      </c>
      <c r="BK11" s="123">
        <v>3.1412249202201799</v>
      </c>
      <c r="BL11" s="123">
        <v>32.643809027066702</v>
      </c>
      <c r="BM11" s="123">
        <v>3426.2886282992899</v>
      </c>
      <c r="BN11" s="123">
        <v>133.26235423171099</v>
      </c>
      <c r="BO11" s="123">
        <v>9.7334988355944497E-3</v>
      </c>
      <c r="BP11" s="123">
        <v>6.9718026096370598E-6</v>
      </c>
      <c r="BQ11" s="123">
        <v>0</v>
      </c>
      <c r="BR11" s="123">
        <v>199.31480413817499</v>
      </c>
      <c r="BS11" s="123">
        <v>70.397810512878607</v>
      </c>
      <c r="BT11" s="123">
        <v>0</v>
      </c>
      <c r="BU11" s="123">
        <v>61.0843178154892</v>
      </c>
      <c r="BV11" s="123">
        <v>48.260279442859797</v>
      </c>
      <c r="BW11" s="123">
        <v>2.1771937364787699</v>
      </c>
      <c r="BX11" s="123">
        <v>0</v>
      </c>
      <c r="BY11" s="123">
        <v>5.0743481541710302</v>
      </c>
      <c r="BZ11" s="123">
        <v>0</v>
      </c>
      <c r="CA11" s="123">
        <v>6.1149758206856903</v>
      </c>
      <c r="CB11" s="196">
        <v>13378.392</v>
      </c>
    </row>
    <row r="12" spans="1:80" ht="13.5" thickBot="1">
      <c r="A12" s="122" t="s">
        <v>4</v>
      </c>
      <c r="B12" s="123">
        <v>1094.56398837398</v>
      </c>
      <c r="C12" s="123">
        <v>10.9941453010173</v>
      </c>
      <c r="D12" s="123">
        <v>33.233351278981097</v>
      </c>
      <c r="E12" s="123">
        <v>27.326713780989198</v>
      </c>
      <c r="F12" s="123">
        <v>5963.4242258657896</v>
      </c>
      <c r="G12" s="123">
        <v>24.426536719857602</v>
      </c>
      <c r="H12" s="123">
        <v>8.5147984527168799</v>
      </c>
      <c r="I12" s="123">
        <v>19.291871182803501</v>
      </c>
      <c r="J12" s="123">
        <v>394.91530815216498</v>
      </c>
      <c r="K12" s="123">
        <v>111.22096526431601</v>
      </c>
      <c r="L12" s="123">
        <v>1.2612652084804801</v>
      </c>
      <c r="M12" s="123">
        <v>112.404363102906</v>
      </c>
      <c r="N12" s="123">
        <v>233.14274521076101</v>
      </c>
      <c r="O12" s="123">
        <v>289.74581507018598</v>
      </c>
      <c r="P12" s="123">
        <v>7.3050934061476598</v>
      </c>
      <c r="Q12" s="123">
        <v>790.81906249919996</v>
      </c>
      <c r="R12" s="123">
        <v>2.98754903910153</v>
      </c>
      <c r="S12" s="200">
        <v>3.3227017972858301</v>
      </c>
      <c r="T12" s="202">
        <v>18470.8</v>
      </c>
      <c r="U12" s="201" t="s">
        <v>4</v>
      </c>
      <c r="V12" s="123">
        <v>1520.8632628386299</v>
      </c>
      <c r="W12" s="123">
        <v>12.8743009530309</v>
      </c>
      <c r="X12" s="123">
        <v>46.536088748297701</v>
      </c>
      <c r="Y12" s="123">
        <v>92.169522204992802</v>
      </c>
      <c r="Z12" s="123">
        <v>5819.5177483774596</v>
      </c>
      <c r="AA12" s="123">
        <v>28.394001399912899</v>
      </c>
      <c r="AB12" s="123">
        <v>9.0015902267516594</v>
      </c>
      <c r="AC12" s="123">
        <v>20.7146287922894</v>
      </c>
      <c r="AD12" s="123">
        <v>426.96805728924397</v>
      </c>
      <c r="AE12" s="123">
        <v>215.57284748497599</v>
      </c>
      <c r="AF12" s="123">
        <v>1.4789788793079801</v>
      </c>
      <c r="AG12" s="123">
        <v>139.545428387437</v>
      </c>
      <c r="AH12" s="123">
        <v>367.503710041175</v>
      </c>
      <c r="AI12" s="123">
        <v>276.33185105251999</v>
      </c>
      <c r="AJ12" s="123">
        <v>6.3487430403860703</v>
      </c>
      <c r="AK12" s="123">
        <v>808.66553178368099</v>
      </c>
      <c r="AL12" s="123">
        <v>2.9268296640019398</v>
      </c>
      <c r="AM12" s="123">
        <v>4.1541636043097903</v>
      </c>
      <c r="AN12" s="177">
        <v>17696.311000000002</v>
      </c>
      <c r="AO12" s="122" t="s">
        <v>4</v>
      </c>
      <c r="AP12" s="123">
        <v>1748.5243890607901</v>
      </c>
      <c r="AQ12" s="123">
        <v>12.579041486001699</v>
      </c>
      <c r="AR12" s="123">
        <v>129.410601741254</v>
      </c>
      <c r="AS12" s="123">
        <v>140.17423246853301</v>
      </c>
      <c r="AT12" s="123">
        <v>6393.8711490593296</v>
      </c>
      <c r="AU12" s="123">
        <v>36.718625121208099</v>
      </c>
      <c r="AV12" s="123">
        <v>10.353478186697901</v>
      </c>
      <c r="AW12" s="123">
        <v>24.135891055790601</v>
      </c>
      <c r="AX12" s="123">
        <v>396.72788735188198</v>
      </c>
      <c r="AY12" s="123">
        <v>296.58341255472402</v>
      </c>
      <c r="AZ12" s="123">
        <v>1.3498506789274201</v>
      </c>
      <c r="BA12" s="123">
        <v>197.81571893939801</v>
      </c>
      <c r="BB12" s="123">
        <v>432.25346943439502</v>
      </c>
      <c r="BC12" s="123">
        <v>186.82871911675599</v>
      </c>
      <c r="BD12" s="123">
        <v>5.8882201947888104</v>
      </c>
      <c r="BE12" s="123">
        <v>610.12890876476399</v>
      </c>
      <c r="BF12" s="123">
        <v>3.4033540809580001</v>
      </c>
      <c r="BG12" s="123">
        <v>4.6577392923991603</v>
      </c>
      <c r="BH12" s="177">
        <v>17728.431</v>
      </c>
      <c r="BI12" s="122" t="s">
        <v>4</v>
      </c>
      <c r="BJ12" s="123">
        <v>1604.6147862943201</v>
      </c>
      <c r="BK12" s="123">
        <v>17.917541188084002</v>
      </c>
      <c r="BL12" s="123">
        <v>133.73463455904999</v>
      </c>
      <c r="BM12" s="123">
        <v>131.765239525602</v>
      </c>
      <c r="BN12" s="123">
        <v>6308.6077292518503</v>
      </c>
      <c r="BO12" s="123">
        <v>37.963097820106199</v>
      </c>
      <c r="BP12" s="123">
        <v>10.385834231993901</v>
      </c>
      <c r="BQ12" s="123">
        <v>26.967418281194899</v>
      </c>
      <c r="BR12" s="123">
        <v>366.17764208727601</v>
      </c>
      <c r="BS12" s="123">
        <v>279.77637043742999</v>
      </c>
      <c r="BT12" s="123">
        <v>1.45172861163512</v>
      </c>
      <c r="BU12" s="123">
        <v>196.90602263241701</v>
      </c>
      <c r="BV12" s="123">
        <v>405.28883358559199</v>
      </c>
      <c r="BW12" s="123">
        <v>139.22523610372599</v>
      </c>
      <c r="BX12" s="123">
        <v>8.1397608490927507</v>
      </c>
      <c r="BY12" s="123">
        <v>480.912052404223</v>
      </c>
      <c r="BZ12" s="123">
        <v>3.6695792653088901</v>
      </c>
      <c r="CA12" s="123">
        <v>5.0993248194957701</v>
      </c>
      <c r="CB12" s="196">
        <v>18007.967000000001</v>
      </c>
    </row>
    <row r="13" spans="1:80" ht="13.5" thickBot="1">
      <c r="A13" s="122" t="s">
        <v>5</v>
      </c>
      <c r="B13" s="123">
        <v>57.1348939279166</v>
      </c>
      <c r="C13" s="123">
        <v>110.46417895387</v>
      </c>
      <c r="D13" s="123">
        <v>198.98909149292999</v>
      </c>
      <c r="E13" s="123">
        <v>7.2609149704214904</v>
      </c>
      <c r="F13" s="123">
        <v>27.249829559765001</v>
      </c>
      <c r="G13" s="123">
        <v>2778.0864527419999</v>
      </c>
      <c r="H13" s="123">
        <v>768.68604729608796</v>
      </c>
      <c r="I13" s="123">
        <v>58.6381638117984</v>
      </c>
      <c r="J13" s="123">
        <v>281.12894409916697</v>
      </c>
      <c r="K13" s="123">
        <v>412.030493004986</v>
      </c>
      <c r="L13" s="123">
        <v>13.878908805354801</v>
      </c>
      <c r="M13" s="123">
        <v>210.877294235958</v>
      </c>
      <c r="N13" s="123">
        <v>272.61410598178202</v>
      </c>
      <c r="O13" s="123">
        <v>14.559810654749301</v>
      </c>
      <c r="P13" s="123">
        <v>70.771853347114401</v>
      </c>
      <c r="Q13" s="123">
        <v>1035.12536153109</v>
      </c>
      <c r="R13" s="123">
        <v>21.177796012969399</v>
      </c>
      <c r="S13" s="200">
        <v>21.993971732924301</v>
      </c>
      <c r="T13" s="202">
        <v>2864.5639999999999</v>
      </c>
      <c r="U13" s="201" t="s">
        <v>5</v>
      </c>
      <c r="V13" s="123">
        <v>107.696770890442</v>
      </c>
      <c r="W13" s="123">
        <v>140.98871137905499</v>
      </c>
      <c r="X13" s="123">
        <v>263.89947320191698</v>
      </c>
      <c r="Y13" s="123">
        <v>0</v>
      </c>
      <c r="Z13" s="123">
        <v>15.7319213815125</v>
      </c>
      <c r="AA13" s="123">
        <v>2157.78418532153</v>
      </c>
      <c r="AB13" s="123">
        <v>606.04894281777001</v>
      </c>
      <c r="AC13" s="123">
        <v>64.440428268169896</v>
      </c>
      <c r="AD13" s="123">
        <v>245.23074113341599</v>
      </c>
      <c r="AE13" s="123">
        <v>127.144417377791</v>
      </c>
      <c r="AF13" s="123">
        <v>4.31499385717221</v>
      </c>
      <c r="AG13" s="123">
        <v>153.60337994791101</v>
      </c>
      <c r="AH13" s="123">
        <v>216.75538956495501</v>
      </c>
      <c r="AI13" s="123">
        <v>1.5721885727198099</v>
      </c>
      <c r="AJ13" s="123">
        <v>112.22597176699701</v>
      </c>
      <c r="AK13" s="123">
        <v>1129.9685760198299</v>
      </c>
      <c r="AL13" s="123">
        <v>69.789223926840293</v>
      </c>
      <c r="AM13" s="123">
        <v>39.870816688847903</v>
      </c>
      <c r="AN13" s="177">
        <v>2842.0410000000002</v>
      </c>
      <c r="AO13" s="122" t="s">
        <v>5</v>
      </c>
      <c r="AP13" s="123">
        <v>325.06125089984403</v>
      </c>
      <c r="AQ13" s="123">
        <v>108.18226639956001</v>
      </c>
      <c r="AR13" s="123">
        <v>234.57468738619301</v>
      </c>
      <c r="AS13" s="123">
        <v>0.78891151845816498</v>
      </c>
      <c r="AT13" s="123">
        <v>15.204741751035399</v>
      </c>
      <c r="AU13" s="123">
        <v>2224.15230657036</v>
      </c>
      <c r="AV13" s="123">
        <v>501.52026310191599</v>
      </c>
      <c r="AW13" s="123">
        <v>206.22048843945001</v>
      </c>
      <c r="AX13" s="123">
        <v>299.72309614795</v>
      </c>
      <c r="AY13" s="123">
        <v>133.66982061639399</v>
      </c>
      <c r="AZ13" s="123">
        <v>68.872013214859507</v>
      </c>
      <c r="BA13" s="123">
        <v>123.788092639201</v>
      </c>
      <c r="BB13" s="123">
        <v>115.862745003611</v>
      </c>
      <c r="BC13" s="123">
        <v>41.118664632838602</v>
      </c>
      <c r="BD13" s="123">
        <v>143.34899673228799</v>
      </c>
      <c r="BE13" s="123">
        <v>1042.1571382264899</v>
      </c>
      <c r="BF13" s="123">
        <v>42.250304862434497</v>
      </c>
      <c r="BG13" s="123">
        <v>19.367957829899499</v>
      </c>
      <c r="BH13" s="177">
        <v>2973.0329999999999</v>
      </c>
      <c r="BI13" s="122" t="s">
        <v>5</v>
      </c>
      <c r="BJ13" s="123">
        <v>32.519028586306099</v>
      </c>
      <c r="BK13" s="123">
        <v>160.004592810106</v>
      </c>
      <c r="BL13" s="123">
        <v>159.58319615393401</v>
      </c>
      <c r="BM13" s="123">
        <v>0.56739299605423299</v>
      </c>
      <c r="BN13" s="123">
        <v>286.74109917819698</v>
      </c>
      <c r="BO13" s="123">
        <v>2232.8640323229001</v>
      </c>
      <c r="BP13" s="123">
        <v>498.82223382828499</v>
      </c>
      <c r="BQ13" s="123">
        <v>190.905890918918</v>
      </c>
      <c r="BR13" s="123">
        <v>353.22322106280501</v>
      </c>
      <c r="BS13" s="123">
        <v>120.19044935402501</v>
      </c>
      <c r="BT13" s="123">
        <v>88.433810134791301</v>
      </c>
      <c r="BU13" s="123">
        <v>92.630581790628895</v>
      </c>
      <c r="BV13" s="123">
        <v>241.873773399648</v>
      </c>
      <c r="BW13" s="123">
        <v>55.366844945103303</v>
      </c>
      <c r="BX13" s="123">
        <v>53.712028109824097</v>
      </c>
      <c r="BY13" s="123">
        <v>1245.1977165073699</v>
      </c>
      <c r="BZ13" s="123">
        <v>51.034145617823498</v>
      </c>
      <c r="CA13" s="123">
        <v>20.185422443768399</v>
      </c>
      <c r="CB13" s="196">
        <v>3094.4079999999999</v>
      </c>
    </row>
    <row r="14" spans="1:80" ht="13.5" thickBot="1">
      <c r="A14" s="122" t="s">
        <v>6</v>
      </c>
      <c r="B14" s="123">
        <v>902.45292279729495</v>
      </c>
      <c r="C14" s="123">
        <v>765.33801593839803</v>
      </c>
      <c r="D14" s="123">
        <v>638.38607562181403</v>
      </c>
      <c r="E14" s="123">
        <v>24.340014643085301</v>
      </c>
      <c r="F14" s="123">
        <v>408.70720664505001</v>
      </c>
      <c r="G14" s="123">
        <v>1436.87927434878</v>
      </c>
      <c r="H14" s="123">
        <v>17752.935305492501</v>
      </c>
      <c r="I14" s="123">
        <v>1216.7652623080601</v>
      </c>
      <c r="J14" s="123">
        <v>1085.20721092043</v>
      </c>
      <c r="K14" s="123">
        <v>1218.4683052034</v>
      </c>
      <c r="L14" s="123">
        <v>498.763891963704</v>
      </c>
      <c r="M14" s="123">
        <v>2102.1892728890198</v>
      </c>
      <c r="N14" s="123">
        <v>3874.1158001907402</v>
      </c>
      <c r="O14" s="123">
        <v>385.83846321616102</v>
      </c>
      <c r="P14" s="123">
        <v>534.11913547527104</v>
      </c>
      <c r="Q14" s="123">
        <v>2995.1829681603999</v>
      </c>
      <c r="R14" s="123">
        <v>368.23691029565902</v>
      </c>
      <c r="S14" s="200">
        <v>56.896295019848203</v>
      </c>
      <c r="T14" s="202">
        <v>10426.959999999999</v>
      </c>
      <c r="U14" s="201" t="s">
        <v>6</v>
      </c>
      <c r="V14" s="123">
        <v>742.89203065269703</v>
      </c>
      <c r="W14" s="123">
        <v>908.21019555085604</v>
      </c>
      <c r="X14" s="123">
        <v>2000.3657730709599</v>
      </c>
      <c r="Y14" s="123">
        <v>13.002407931573</v>
      </c>
      <c r="Z14" s="123">
        <v>275.155087133861</v>
      </c>
      <c r="AA14" s="123">
        <v>1062.9914885912599</v>
      </c>
      <c r="AB14" s="123">
        <v>14874.301497717801</v>
      </c>
      <c r="AC14" s="123">
        <v>1804.8133050573001</v>
      </c>
      <c r="AD14" s="123">
        <v>1483.70780327955</v>
      </c>
      <c r="AE14" s="123">
        <v>1496.3632147547501</v>
      </c>
      <c r="AF14" s="123">
        <v>556.733443995627</v>
      </c>
      <c r="AG14" s="123">
        <v>1660.1967318602001</v>
      </c>
      <c r="AH14" s="123">
        <v>3202.4268053515598</v>
      </c>
      <c r="AI14" s="123">
        <v>238.88149329816599</v>
      </c>
      <c r="AJ14" s="123">
        <v>466.70443984419302</v>
      </c>
      <c r="AK14" s="123">
        <v>2610.7578058460599</v>
      </c>
      <c r="AL14" s="123">
        <v>391.945612561281</v>
      </c>
      <c r="AM14" s="123">
        <v>40.283793056419199</v>
      </c>
      <c r="AN14" s="177">
        <v>10440.779</v>
      </c>
      <c r="AO14" s="122" t="s">
        <v>6</v>
      </c>
      <c r="AP14" s="123">
        <v>1505.4095998559301</v>
      </c>
      <c r="AQ14" s="123">
        <v>772.50419254763597</v>
      </c>
      <c r="AR14" s="123">
        <v>826.31224475079796</v>
      </c>
      <c r="AS14" s="123">
        <v>1.3856085425824601E-4</v>
      </c>
      <c r="AT14" s="123">
        <v>300.88101805616202</v>
      </c>
      <c r="AU14" s="123">
        <v>931.76811171862403</v>
      </c>
      <c r="AV14" s="123">
        <v>14920.076881179601</v>
      </c>
      <c r="AW14" s="123">
        <v>1363.7880514199401</v>
      </c>
      <c r="AX14" s="123">
        <v>1825.4207074926701</v>
      </c>
      <c r="AY14" s="123">
        <v>1019.63509306411</v>
      </c>
      <c r="AZ14" s="123">
        <v>720.74479809791296</v>
      </c>
      <c r="BA14" s="123">
        <v>1732.1088093728599</v>
      </c>
      <c r="BB14" s="123">
        <v>4339.5703617786103</v>
      </c>
      <c r="BC14" s="123">
        <v>282.71907108112799</v>
      </c>
      <c r="BD14" s="123">
        <v>1374.7710274912899</v>
      </c>
      <c r="BE14" s="123">
        <v>3206.2830614491099</v>
      </c>
      <c r="BF14" s="123">
        <v>440.310928579414</v>
      </c>
      <c r="BG14" s="123">
        <v>40.040905338006802</v>
      </c>
      <c r="BH14" s="177">
        <v>11099.725</v>
      </c>
      <c r="BI14" s="122" t="s">
        <v>6</v>
      </c>
      <c r="BJ14" s="123">
        <v>1249.54359592791</v>
      </c>
      <c r="BK14" s="123">
        <v>1074.60209695048</v>
      </c>
      <c r="BL14" s="123">
        <v>881.50892407165099</v>
      </c>
      <c r="BM14" s="123">
        <v>30.175987260281001</v>
      </c>
      <c r="BN14" s="123">
        <v>392.64115949549802</v>
      </c>
      <c r="BO14" s="123">
        <v>1165.8355437305099</v>
      </c>
      <c r="BP14" s="123">
        <v>14774.0264652797</v>
      </c>
      <c r="BQ14" s="123">
        <v>1580.38953805864</v>
      </c>
      <c r="BR14" s="123">
        <v>1482.59782263688</v>
      </c>
      <c r="BS14" s="123">
        <v>1667.53449924911</v>
      </c>
      <c r="BT14" s="123">
        <v>589.35034212140499</v>
      </c>
      <c r="BU14" s="123">
        <v>1399.9719040222101</v>
      </c>
      <c r="BV14" s="123">
        <v>5030.5320015675798</v>
      </c>
      <c r="BW14" s="123">
        <v>303.019306160746</v>
      </c>
      <c r="BX14" s="123">
        <v>1033.7805308048701</v>
      </c>
      <c r="BY14" s="123">
        <v>3101.66246528793</v>
      </c>
      <c r="BZ14" s="123">
        <v>423.01090117398098</v>
      </c>
      <c r="CA14" s="123">
        <v>46.073886692583997</v>
      </c>
      <c r="CB14" s="196">
        <v>12182.855</v>
      </c>
    </row>
    <row r="15" spans="1:80" ht="13.5" thickBot="1">
      <c r="A15" s="122" t="s">
        <v>7</v>
      </c>
      <c r="B15" s="123">
        <v>2111.5329292014299</v>
      </c>
      <c r="C15" s="123">
        <v>391.307062122839</v>
      </c>
      <c r="D15" s="123">
        <v>108.971965018963</v>
      </c>
      <c r="E15" s="123">
        <v>45.885900381507099</v>
      </c>
      <c r="F15" s="123">
        <v>199.32488761667199</v>
      </c>
      <c r="G15" s="123">
        <v>92.375031061797102</v>
      </c>
      <c r="H15" s="123">
        <v>970.82766302262803</v>
      </c>
      <c r="I15" s="123">
        <v>7937.0509624885299</v>
      </c>
      <c r="J15" s="123">
        <v>1208.70982901915</v>
      </c>
      <c r="K15" s="123">
        <v>2622.8805873316001</v>
      </c>
      <c r="L15" s="123">
        <v>1134.6930888307299</v>
      </c>
      <c r="M15" s="123">
        <v>277.26700324885701</v>
      </c>
      <c r="N15" s="123">
        <v>4995.0871785367499</v>
      </c>
      <c r="O15" s="123">
        <v>653.905050023483</v>
      </c>
      <c r="P15" s="123">
        <v>170.84145712301199</v>
      </c>
      <c r="Q15" s="123">
        <v>214.88355426313501</v>
      </c>
      <c r="R15" s="123">
        <v>57.807894258113301</v>
      </c>
      <c r="S15" s="200">
        <v>17.315201337162499</v>
      </c>
      <c r="T15" s="202">
        <v>7404.5079999999998</v>
      </c>
      <c r="U15" s="201" t="s">
        <v>7</v>
      </c>
      <c r="V15" s="123">
        <v>2866.3892646302802</v>
      </c>
      <c r="W15" s="123">
        <v>334.340566819956</v>
      </c>
      <c r="X15" s="123">
        <v>138.50974765485199</v>
      </c>
      <c r="Y15" s="123">
        <v>34.136253006681201</v>
      </c>
      <c r="Z15" s="123">
        <v>104.868081181497</v>
      </c>
      <c r="AA15" s="123">
        <v>105.07697633532599</v>
      </c>
      <c r="AB15" s="123">
        <v>1333.0237575817</v>
      </c>
      <c r="AC15" s="123">
        <v>6933.9455198874903</v>
      </c>
      <c r="AD15" s="123">
        <v>1054.1675878133999</v>
      </c>
      <c r="AE15" s="123">
        <v>2572.6545187880802</v>
      </c>
      <c r="AF15" s="123">
        <v>1091.8607318955501</v>
      </c>
      <c r="AG15" s="123">
        <v>374.20383660887302</v>
      </c>
      <c r="AH15" s="123">
        <v>5711.0529645959195</v>
      </c>
      <c r="AI15" s="123">
        <v>607.95458539020603</v>
      </c>
      <c r="AJ15" s="123">
        <v>130.835183694134</v>
      </c>
      <c r="AK15" s="123">
        <v>320.51778190287803</v>
      </c>
      <c r="AL15" s="123">
        <v>31.828415481540901</v>
      </c>
      <c r="AM15" s="123">
        <v>12.449146770008699</v>
      </c>
      <c r="AN15" s="177">
        <v>7089.9380000000001</v>
      </c>
      <c r="AO15" s="122" t="s">
        <v>7</v>
      </c>
      <c r="AP15" s="123">
        <v>3066.8403962636698</v>
      </c>
      <c r="AQ15" s="123">
        <v>525.58293840842396</v>
      </c>
      <c r="AR15" s="123">
        <v>101.834470018286</v>
      </c>
      <c r="AS15" s="123">
        <v>29.503364320039601</v>
      </c>
      <c r="AT15" s="123">
        <v>95.016272736480701</v>
      </c>
      <c r="AU15" s="123">
        <v>118.524377458172</v>
      </c>
      <c r="AV15" s="123">
        <v>1682.90499594636</v>
      </c>
      <c r="AW15" s="123">
        <v>7036.3873009153604</v>
      </c>
      <c r="AX15" s="123">
        <v>1241.1056920911601</v>
      </c>
      <c r="AY15" s="123">
        <v>3012.61901795725</v>
      </c>
      <c r="AZ15" s="123">
        <v>1127.02765191512</v>
      </c>
      <c r="BA15" s="123">
        <v>390.09117398309098</v>
      </c>
      <c r="BB15" s="123">
        <v>5279.8021119832101</v>
      </c>
      <c r="BC15" s="123">
        <v>690.18010654734599</v>
      </c>
      <c r="BD15" s="123">
        <v>180.37636434367201</v>
      </c>
      <c r="BE15" s="123">
        <v>174.80148542102199</v>
      </c>
      <c r="BF15" s="123">
        <v>99.063974188278493</v>
      </c>
      <c r="BG15" s="123">
        <v>12.123053703212401</v>
      </c>
      <c r="BH15" s="177">
        <v>7686.0110000000004</v>
      </c>
      <c r="BI15" s="122" t="s">
        <v>7</v>
      </c>
      <c r="BJ15" s="123">
        <v>2350.8504555362101</v>
      </c>
      <c r="BK15" s="123">
        <v>322.95693093010601</v>
      </c>
      <c r="BL15" s="123">
        <v>134.153005538934</v>
      </c>
      <c r="BM15" s="123">
        <v>18.2514358306506</v>
      </c>
      <c r="BN15" s="123">
        <v>105.789709420691</v>
      </c>
      <c r="BO15" s="123">
        <v>66.572245599777702</v>
      </c>
      <c r="BP15" s="123">
        <v>1285.6876941707701</v>
      </c>
      <c r="BQ15" s="123">
        <v>6809.1303036523896</v>
      </c>
      <c r="BR15" s="123">
        <v>1107.8830751207299</v>
      </c>
      <c r="BS15" s="123">
        <v>3102.0373205703399</v>
      </c>
      <c r="BT15" s="123">
        <v>1206.95781163474</v>
      </c>
      <c r="BU15" s="123">
        <v>386.28721769553999</v>
      </c>
      <c r="BV15" s="123">
        <v>5732.8770893967903</v>
      </c>
      <c r="BW15" s="123">
        <v>749.23666655243801</v>
      </c>
      <c r="BX15" s="123">
        <v>110.377387910915</v>
      </c>
      <c r="BY15" s="123">
        <v>469.02093211802998</v>
      </c>
      <c r="BZ15" s="123">
        <v>41.018117812589502</v>
      </c>
      <c r="CA15" s="123">
        <v>10.604761870193901</v>
      </c>
      <c r="CB15" s="196">
        <v>8274.6910000000007</v>
      </c>
    </row>
    <row r="16" spans="1:80" ht="13.5" thickBot="1">
      <c r="A16" s="122" t="s">
        <v>8</v>
      </c>
      <c r="B16" s="123">
        <v>2907.8077576972801</v>
      </c>
      <c r="C16" s="123">
        <v>8914.4027998142992</v>
      </c>
      <c r="D16" s="123">
        <v>470.32413119236497</v>
      </c>
      <c r="E16" s="123">
        <v>2908.9960770819698</v>
      </c>
      <c r="F16" s="123">
        <v>1778.81421681192</v>
      </c>
      <c r="G16" s="123">
        <v>627.91230149338696</v>
      </c>
      <c r="H16" s="123">
        <v>1976.6366530400001</v>
      </c>
      <c r="I16" s="123">
        <v>2657.1098841357202</v>
      </c>
      <c r="J16" s="123">
        <v>49437.354721529096</v>
      </c>
      <c r="K16" s="123">
        <v>6167.9052721559401</v>
      </c>
      <c r="L16" s="123">
        <v>63.122455925920903</v>
      </c>
      <c r="M16" s="123">
        <v>1024.5251496103101</v>
      </c>
      <c r="N16" s="123">
        <v>3885.38255706665</v>
      </c>
      <c r="O16" s="123">
        <v>1194.5068982005801</v>
      </c>
      <c r="P16" s="123">
        <v>985.223497405692</v>
      </c>
      <c r="Q16" s="123">
        <v>1843.6450525231</v>
      </c>
      <c r="R16" s="123">
        <v>623.68155625049997</v>
      </c>
      <c r="S16" s="200">
        <v>130.58357495476301</v>
      </c>
      <c r="T16" s="202">
        <v>78083.909</v>
      </c>
      <c r="U16" s="201" t="s">
        <v>8</v>
      </c>
      <c r="V16" s="123">
        <v>3874.6533961126001</v>
      </c>
      <c r="W16" s="123">
        <v>7692.0029381133199</v>
      </c>
      <c r="X16" s="123">
        <v>605.38758978190901</v>
      </c>
      <c r="Y16" s="123">
        <v>2243.72977094513</v>
      </c>
      <c r="Z16" s="123">
        <v>1663.93261501599</v>
      </c>
      <c r="AA16" s="123">
        <v>455.935784498266</v>
      </c>
      <c r="AB16" s="123">
        <v>1946.6768354113001</v>
      </c>
      <c r="AC16" s="123">
        <v>2588.4724867766499</v>
      </c>
      <c r="AD16" s="123">
        <v>45841.385503117002</v>
      </c>
      <c r="AE16" s="123">
        <v>7649.14816048377</v>
      </c>
      <c r="AF16" s="123">
        <v>183.39629502736599</v>
      </c>
      <c r="AG16" s="123">
        <v>729.18818835531204</v>
      </c>
      <c r="AH16" s="123">
        <v>3575.6944004494699</v>
      </c>
      <c r="AI16" s="123">
        <v>1482.65842978662</v>
      </c>
      <c r="AJ16" s="123">
        <v>1434.71365044649</v>
      </c>
      <c r="AK16" s="123">
        <v>1972.8472742763799</v>
      </c>
      <c r="AL16" s="123">
        <v>697.55178153920497</v>
      </c>
      <c r="AM16" s="123">
        <v>139.03574795314299</v>
      </c>
      <c r="AN16" s="177">
        <v>73960.645000000004</v>
      </c>
      <c r="AO16" s="122" t="s">
        <v>8</v>
      </c>
      <c r="AP16" s="123">
        <v>2986.81572171977</v>
      </c>
      <c r="AQ16" s="123">
        <v>9677.2207465583306</v>
      </c>
      <c r="AR16" s="123">
        <v>260.88120273372499</v>
      </c>
      <c r="AS16" s="123">
        <v>1727.8213108601999</v>
      </c>
      <c r="AT16" s="123">
        <v>1636.79007280941</v>
      </c>
      <c r="AU16" s="123">
        <v>627.92374834518705</v>
      </c>
      <c r="AV16" s="123">
        <v>2040.81922022812</v>
      </c>
      <c r="AW16" s="123">
        <v>3067.71686975085</v>
      </c>
      <c r="AX16" s="123">
        <v>46853.0664440603</v>
      </c>
      <c r="AY16" s="123">
        <v>6490.7707228639902</v>
      </c>
      <c r="AZ16" s="123">
        <v>163.41129141714799</v>
      </c>
      <c r="BA16" s="123">
        <v>1160.42152544087</v>
      </c>
      <c r="BB16" s="123">
        <v>4037.7555452708998</v>
      </c>
      <c r="BC16" s="123">
        <v>1696.6252899374899</v>
      </c>
      <c r="BD16" s="123">
        <v>1341.56745685123</v>
      </c>
      <c r="BE16" s="123">
        <v>2094.7667790396699</v>
      </c>
      <c r="BF16" s="123">
        <v>984.69672133714005</v>
      </c>
      <c r="BG16" s="123">
        <v>140.169145119272</v>
      </c>
      <c r="BH16" s="177">
        <v>75519.326000000001</v>
      </c>
      <c r="BI16" s="122" t="s">
        <v>8</v>
      </c>
      <c r="BJ16" s="123">
        <v>4521.3641130394799</v>
      </c>
      <c r="BK16" s="123">
        <v>9145.9954303770792</v>
      </c>
      <c r="BL16" s="123">
        <v>464.61768229119798</v>
      </c>
      <c r="BM16" s="123">
        <v>1943.8919554525801</v>
      </c>
      <c r="BN16" s="123">
        <v>1928.29712071063</v>
      </c>
      <c r="BO16" s="123">
        <v>915.85412623141804</v>
      </c>
      <c r="BP16" s="123">
        <v>2881.5527735484102</v>
      </c>
      <c r="BQ16" s="123">
        <v>2161.60954932508</v>
      </c>
      <c r="BR16" s="123">
        <v>47248.431865243401</v>
      </c>
      <c r="BS16" s="123">
        <v>6629.0235705804398</v>
      </c>
      <c r="BT16" s="123">
        <v>168.96347082956501</v>
      </c>
      <c r="BU16" s="123">
        <v>985.94917793956495</v>
      </c>
      <c r="BV16" s="123">
        <v>3951.6108597986099</v>
      </c>
      <c r="BW16" s="123">
        <v>2045.2487211692101</v>
      </c>
      <c r="BX16" s="123">
        <v>1666.3152743145799</v>
      </c>
      <c r="BY16" s="123">
        <v>2432.8019716977801</v>
      </c>
      <c r="BZ16" s="123">
        <v>586.06766559690004</v>
      </c>
      <c r="CA16" s="123">
        <v>136.89989521022201</v>
      </c>
      <c r="CB16" s="196">
        <v>78690.135999999999</v>
      </c>
    </row>
    <row r="17" spans="1:80" ht="13.5" thickBot="1">
      <c r="A17" s="122" t="s">
        <v>9</v>
      </c>
      <c r="B17" s="123">
        <v>2161.6495392217598</v>
      </c>
      <c r="C17" s="123">
        <v>1457.28670822084</v>
      </c>
      <c r="D17" s="123">
        <v>115.782678461016</v>
      </c>
      <c r="E17" s="123">
        <v>1467.8364901544001</v>
      </c>
      <c r="F17" s="123">
        <v>554.71464206190103</v>
      </c>
      <c r="G17" s="123">
        <v>194.30375610114399</v>
      </c>
      <c r="H17" s="123">
        <v>734.46105709630206</v>
      </c>
      <c r="I17" s="123">
        <v>2010.6525738891301</v>
      </c>
      <c r="J17" s="123">
        <v>3486.6654570404098</v>
      </c>
      <c r="K17" s="123">
        <v>22818.1117514291</v>
      </c>
      <c r="L17" s="123">
        <v>157.597736454471</v>
      </c>
      <c r="M17" s="123">
        <v>453.48200236454102</v>
      </c>
      <c r="N17" s="123">
        <v>2725.40791005352</v>
      </c>
      <c r="O17" s="123">
        <v>1771.6281189435999</v>
      </c>
      <c r="P17" s="123">
        <v>309.23130239203402</v>
      </c>
      <c r="Q17" s="123">
        <v>352.03468113186699</v>
      </c>
      <c r="R17" s="123">
        <v>308.640994432127</v>
      </c>
      <c r="S17" s="200">
        <v>49.691654633773801</v>
      </c>
      <c r="T17" s="202">
        <v>28478.429</v>
      </c>
      <c r="U17" s="201" t="s">
        <v>9</v>
      </c>
      <c r="V17" s="123">
        <v>2084.7889038230401</v>
      </c>
      <c r="W17" s="123">
        <v>1182.1370071533499</v>
      </c>
      <c r="X17" s="123">
        <v>118.874248918788</v>
      </c>
      <c r="Y17" s="123">
        <v>1550.40539644467</v>
      </c>
      <c r="Z17" s="123">
        <v>450.64412176266899</v>
      </c>
      <c r="AA17" s="123">
        <v>262.45755268220898</v>
      </c>
      <c r="AB17" s="123">
        <v>836.91293972745905</v>
      </c>
      <c r="AC17" s="123">
        <v>2309.7878304149899</v>
      </c>
      <c r="AD17" s="123">
        <v>4211.6216491159303</v>
      </c>
      <c r="AE17" s="123">
        <v>21609.615662713699</v>
      </c>
      <c r="AF17" s="123">
        <v>117.848189673191</v>
      </c>
      <c r="AG17" s="123">
        <v>262.140777423001</v>
      </c>
      <c r="AH17" s="123">
        <v>2015.4702565354</v>
      </c>
      <c r="AI17" s="123">
        <v>1814.09597953057</v>
      </c>
      <c r="AJ17" s="123">
        <v>168.24387660513599</v>
      </c>
      <c r="AK17" s="123">
        <v>601.84570066146796</v>
      </c>
      <c r="AL17" s="123">
        <v>141.38898274909201</v>
      </c>
      <c r="AM17" s="123">
        <v>46.928869884102099</v>
      </c>
      <c r="AN17" s="177">
        <v>27568.940999999999</v>
      </c>
      <c r="AO17" s="122" t="s">
        <v>9</v>
      </c>
      <c r="AP17" s="123">
        <v>2701.62100218153</v>
      </c>
      <c r="AQ17" s="123">
        <v>1293.2148334901599</v>
      </c>
      <c r="AR17" s="123">
        <v>191.225059381759</v>
      </c>
      <c r="AS17" s="123">
        <v>1535.76128457342</v>
      </c>
      <c r="AT17" s="123">
        <v>475.64133625545298</v>
      </c>
      <c r="AU17" s="123">
        <v>70.8160693579309</v>
      </c>
      <c r="AV17" s="123">
        <v>654.28137580106397</v>
      </c>
      <c r="AW17" s="123">
        <v>2374.0881777017999</v>
      </c>
      <c r="AX17" s="123">
        <v>3868.8693696189898</v>
      </c>
      <c r="AY17" s="123">
        <v>20136.5807933428</v>
      </c>
      <c r="AZ17" s="123">
        <v>120.371071365801</v>
      </c>
      <c r="BA17" s="123">
        <v>541.80974328805303</v>
      </c>
      <c r="BB17" s="123">
        <v>2384.8928016770501</v>
      </c>
      <c r="BC17" s="123">
        <v>1636.56445177417</v>
      </c>
      <c r="BD17" s="123">
        <v>183.05766472510601</v>
      </c>
      <c r="BE17" s="123">
        <v>478.27636258610897</v>
      </c>
      <c r="BF17" s="123">
        <v>84.782723009996204</v>
      </c>
      <c r="BG17" s="123">
        <v>47.873720141008498</v>
      </c>
      <c r="BH17" s="177">
        <v>28734.218000000001</v>
      </c>
      <c r="BI17" s="122" t="s">
        <v>9</v>
      </c>
      <c r="BJ17" s="123">
        <v>2247.43921013109</v>
      </c>
      <c r="BK17" s="123">
        <v>1430.57618854663</v>
      </c>
      <c r="BL17" s="123">
        <v>93.800738935654095</v>
      </c>
      <c r="BM17" s="123">
        <v>1107.87014089426</v>
      </c>
      <c r="BN17" s="123">
        <v>566.49367057863401</v>
      </c>
      <c r="BO17" s="123">
        <v>114.962702720038</v>
      </c>
      <c r="BP17" s="123">
        <v>1037.1623922720501</v>
      </c>
      <c r="BQ17" s="123">
        <v>2725.58502828063</v>
      </c>
      <c r="BR17" s="123">
        <v>4154.09148831114</v>
      </c>
      <c r="BS17" s="123">
        <v>19962.412917588801</v>
      </c>
      <c r="BT17" s="123">
        <v>212.64328651550699</v>
      </c>
      <c r="BU17" s="123">
        <v>527.87608534339302</v>
      </c>
      <c r="BV17" s="123">
        <v>2549.8782563299301</v>
      </c>
      <c r="BW17" s="123">
        <v>1658.61860307448</v>
      </c>
      <c r="BX17" s="123">
        <v>195.28111204028701</v>
      </c>
      <c r="BY17" s="123">
        <v>571.38328532742696</v>
      </c>
      <c r="BZ17" s="123">
        <v>406.58938725292597</v>
      </c>
      <c r="CA17" s="123">
        <v>43.845407704378701</v>
      </c>
      <c r="CB17" s="196">
        <v>30895.886999999999</v>
      </c>
    </row>
    <row r="18" spans="1:80" ht="13.5" thickBot="1">
      <c r="A18" s="122" t="s">
        <v>10</v>
      </c>
      <c r="B18" s="123">
        <v>1402.5469198416599</v>
      </c>
      <c r="C18" s="123">
        <v>33.571333822276998</v>
      </c>
      <c r="D18" s="123">
        <v>12.343432540844001</v>
      </c>
      <c r="E18" s="123">
        <v>0</v>
      </c>
      <c r="F18" s="123">
        <v>54.558357768344301</v>
      </c>
      <c r="G18" s="123">
        <v>9.5895667997369305</v>
      </c>
      <c r="H18" s="123">
        <v>504.79953996552098</v>
      </c>
      <c r="I18" s="123">
        <v>443.15835501814098</v>
      </c>
      <c r="J18" s="123">
        <v>117.703486538912</v>
      </c>
      <c r="K18" s="123">
        <v>185.45139860924201</v>
      </c>
      <c r="L18" s="123">
        <v>4250.1989017108599</v>
      </c>
      <c r="M18" s="123">
        <v>53.389204834233603</v>
      </c>
      <c r="N18" s="123">
        <v>1083.63829081976</v>
      </c>
      <c r="O18" s="123">
        <v>22.71723518992</v>
      </c>
      <c r="P18" s="123">
        <v>47.480322993249999</v>
      </c>
      <c r="Q18" s="123">
        <v>39.587358328550202</v>
      </c>
      <c r="R18" s="123">
        <v>31.365425857982199</v>
      </c>
      <c r="S18" s="200">
        <v>2.6744816741887898</v>
      </c>
      <c r="T18" s="202">
        <v>2798.0140000000001</v>
      </c>
      <c r="U18" s="201" t="s">
        <v>10</v>
      </c>
      <c r="V18" s="123">
        <v>1428.7631266025401</v>
      </c>
      <c r="W18" s="123">
        <v>12.362490896724999</v>
      </c>
      <c r="X18" s="123">
        <v>38.176226329299901</v>
      </c>
      <c r="Y18" s="123">
        <v>0</v>
      </c>
      <c r="Z18" s="123">
        <v>33.795171421821699</v>
      </c>
      <c r="AA18" s="123">
        <v>15.744535793551201</v>
      </c>
      <c r="AB18" s="123">
        <v>472.79803723914398</v>
      </c>
      <c r="AC18" s="123">
        <v>356.061692165549</v>
      </c>
      <c r="AD18" s="123">
        <v>171.42709751465199</v>
      </c>
      <c r="AE18" s="123">
        <v>149.04749533108</v>
      </c>
      <c r="AF18" s="123">
        <v>3946.1954824839299</v>
      </c>
      <c r="AG18" s="123">
        <v>82.624572467065803</v>
      </c>
      <c r="AH18" s="123">
        <v>1118.2310603603901</v>
      </c>
      <c r="AI18" s="123">
        <v>66.358676833490605</v>
      </c>
      <c r="AJ18" s="123">
        <v>15.728036346564901</v>
      </c>
      <c r="AK18" s="123">
        <v>41.461651912022703</v>
      </c>
      <c r="AL18" s="123">
        <v>14.9148962366686</v>
      </c>
      <c r="AM18" s="123">
        <v>2.5175960008747902</v>
      </c>
      <c r="AN18" s="177">
        <v>2831.5230000000001</v>
      </c>
      <c r="AO18" s="122" t="s">
        <v>10</v>
      </c>
      <c r="AP18" s="123">
        <v>1537.9919785827799</v>
      </c>
      <c r="AQ18" s="123">
        <v>37.661483174416098</v>
      </c>
      <c r="AR18" s="123">
        <v>0</v>
      </c>
      <c r="AS18" s="123">
        <v>0</v>
      </c>
      <c r="AT18" s="123">
        <v>99.001273612773304</v>
      </c>
      <c r="AU18" s="123">
        <v>50.3719113158364</v>
      </c>
      <c r="AV18" s="123">
        <v>418.47106772537899</v>
      </c>
      <c r="AW18" s="123">
        <v>458.97578092110598</v>
      </c>
      <c r="AX18" s="123">
        <v>150.58750030031999</v>
      </c>
      <c r="AY18" s="123">
        <v>145.269409745373</v>
      </c>
      <c r="AZ18" s="123">
        <v>4579.2422387520601</v>
      </c>
      <c r="BA18" s="123">
        <v>38.466234557029203</v>
      </c>
      <c r="BB18" s="123">
        <v>1009.71883415926</v>
      </c>
      <c r="BC18" s="123">
        <v>34.484115924156796</v>
      </c>
      <c r="BD18" s="123">
        <v>51.781098010401998</v>
      </c>
      <c r="BE18" s="123">
        <v>40.145733712895698</v>
      </c>
      <c r="BF18" s="123">
        <v>4.5251907483310996</v>
      </c>
      <c r="BG18" s="123">
        <v>10.758033013452</v>
      </c>
      <c r="BH18" s="177">
        <v>2932.509</v>
      </c>
      <c r="BI18" s="122" t="s">
        <v>10</v>
      </c>
      <c r="BJ18" s="123">
        <v>1533.2974652981</v>
      </c>
      <c r="BK18" s="123">
        <v>60.245273562841099</v>
      </c>
      <c r="BL18" s="123">
        <v>15.5455519101044</v>
      </c>
      <c r="BM18" s="123">
        <v>0</v>
      </c>
      <c r="BN18" s="123">
        <v>50.920183693852401</v>
      </c>
      <c r="BO18" s="123">
        <v>9.7964492861678796</v>
      </c>
      <c r="BP18" s="123">
        <v>466.14991982699502</v>
      </c>
      <c r="BQ18" s="123">
        <v>304.67395072415701</v>
      </c>
      <c r="BR18" s="123">
        <v>154.181960429101</v>
      </c>
      <c r="BS18" s="123">
        <v>147.34640318257999</v>
      </c>
      <c r="BT18" s="123">
        <v>4177.06494089436</v>
      </c>
      <c r="BU18" s="123">
        <v>90.649982478935996</v>
      </c>
      <c r="BV18" s="123">
        <v>1028.3418789811001</v>
      </c>
      <c r="BW18" s="123">
        <v>24.135061212792799</v>
      </c>
      <c r="BX18" s="123">
        <v>27.213131225601401</v>
      </c>
      <c r="BY18" s="123">
        <v>56.408701410481299</v>
      </c>
      <c r="BZ18" s="123">
        <v>4.4922142623807604</v>
      </c>
      <c r="CA18" s="123">
        <v>2.4275564637527798</v>
      </c>
      <c r="CB18" s="196">
        <v>3206.1280000000002</v>
      </c>
    </row>
    <row r="19" spans="1:80" ht="13.5" thickBot="1">
      <c r="A19" s="122" t="s">
        <v>11</v>
      </c>
      <c r="B19" s="123">
        <v>1605.70822070702</v>
      </c>
      <c r="C19" s="123">
        <v>734.39220149424705</v>
      </c>
      <c r="D19" s="123">
        <v>2143.2383183286402</v>
      </c>
      <c r="E19" s="123">
        <v>218.33478427758899</v>
      </c>
      <c r="F19" s="123">
        <v>365.76164730420402</v>
      </c>
      <c r="G19" s="123">
        <v>354.91479832657097</v>
      </c>
      <c r="H19" s="123">
        <v>2647.2594245849</v>
      </c>
      <c r="I19" s="123">
        <v>453.53622381761301</v>
      </c>
      <c r="J19" s="123">
        <v>1474.8970115531099</v>
      </c>
      <c r="K19" s="123">
        <v>1499.53025812186</v>
      </c>
      <c r="L19" s="123">
        <v>24.1541298945926</v>
      </c>
      <c r="M19" s="123">
        <v>17327.8494069919</v>
      </c>
      <c r="N19" s="123">
        <v>1311.3165710616399</v>
      </c>
      <c r="O19" s="123">
        <v>107.52935846857</v>
      </c>
      <c r="P19" s="123">
        <v>99.592121232699498</v>
      </c>
      <c r="Q19" s="123">
        <v>1144.1736507226899</v>
      </c>
      <c r="R19" s="123">
        <v>61.5387161623186</v>
      </c>
      <c r="S19" s="200">
        <v>62.0451004766811</v>
      </c>
      <c r="T19" s="202">
        <v>14169.458000000001</v>
      </c>
      <c r="U19" s="201" t="s">
        <v>11</v>
      </c>
      <c r="V19" s="123">
        <v>1523.62929455418</v>
      </c>
      <c r="W19" s="123">
        <v>478.84768131912301</v>
      </c>
      <c r="X19" s="123">
        <v>2589.1274274542998</v>
      </c>
      <c r="Y19" s="123">
        <v>172.60660123185701</v>
      </c>
      <c r="Z19" s="123">
        <v>511.08955171871997</v>
      </c>
      <c r="AA19" s="123">
        <v>740.028737590319</v>
      </c>
      <c r="AB19" s="123">
        <v>3559.6667819294398</v>
      </c>
      <c r="AC19" s="123">
        <v>346.371591096847</v>
      </c>
      <c r="AD19" s="123">
        <v>1280.08382863519</v>
      </c>
      <c r="AE19" s="123">
        <v>677.29793325881701</v>
      </c>
      <c r="AF19" s="123">
        <v>36.107442543565099</v>
      </c>
      <c r="AG19" s="123">
        <v>16900.949102843999</v>
      </c>
      <c r="AH19" s="123">
        <v>1092.06554410901</v>
      </c>
      <c r="AI19" s="123">
        <v>94.2011428569906</v>
      </c>
      <c r="AJ19" s="123">
        <v>108.758997619811</v>
      </c>
      <c r="AK19" s="123">
        <v>1022.84041061988</v>
      </c>
      <c r="AL19" s="123">
        <v>5.6766714715725097</v>
      </c>
      <c r="AM19" s="123">
        <v>91.751357920615405</v>
      </c>
      <c r="AN19" s="177">
        <v>13406.249</v>
      </c>
      <c r="AO19" s="122" t="s">
        <v>11</v>
      </c>
      <c r="AP19" s="123">
        <v>1271.14998165371</v>
      </c>
      <c r="AQ19" s="123">
        <v>592.69739867533201</v>
      </c>
      <c r="AR19" s="123">
        <v>2202.5840274759498</v>
      </c>
      <c r="AS19" s="123">
        <v>175.88053558471</v>
      </c>
      <c r="AT19" s="123">
        <v>541.31502978975698</v>
      </c>
      <c r="AU19" s="123">
        <v>453.07618695455301</v>
      </c>
      <c r="AV19" s="123">
        <v>3494.8702282570498</v>
      </c>
      <c r="AW19" s="123">
        <v>518.22013865856798</v>
      </c>
      <c r="AX19" s="123">
        <v>1095.8597491277901</v>
      </c>
      <c r="AY19" s="123">
        <v>828.77301197924101</v>
      </c>
      <c r="AZ19" s="123">
        <v>50.172526192166899</v>
      </c>
      <c r="BA19" s="123">
        <v>16368.2452750992</v>
      </c>
      <c r="BB19" s="123">
        <v>908.12973770244901</v>
      </c>
      <c r="BC19" s="123">
        <v>204.969144855357</v>
      </c>
      <c r="BD19" s="123">
        <v>231.25772679317299</v>
      </c>
      <c r="BE19" s="123">
        <v>1058.34076463155</v>
      </c>
      <c r="BF19" s="123">
        <v>37.531910849877796</v>
      </c>
      <c r="BG19" s="123">
        <v>97.625657972464197</v>
      </c>
      <c r="BH19" s="177">
        <v>14857.450999999999</v>
      </c>
      <c r="BI19" s="122" t="s">
        <v>11</v>
      </c>
      <c r="BJ19" s="123">
        <v>1529.95749626779</v>
      </c>
      <c r="BK19" s="123">
        <v>533.39914691017395</v>
      </c>
      <c r="BL19" s="123">
        <v>1251.8127993713299</v>
      </c>
      <c r="BM19" s="123">
        <v>288.28182879033602</v>
      </c>
      <c r="BN19" s="123">
        <v>603.10057194162096</v>
      </c>
      <c r="BO19" s="123">
        <v>613.12692232380698</v>
      </c>
      <c r="BP19" s="123">
        <v>3709.0435711814898</v>
      </c>
      <c r="BQ19" s="123">
        <v>428.66575308013802</v>
      </c>
      <c r="BR19" s="123">
        <v>1148.6551308468199</v>
      </c>
      <c r="BS19" s="123">
        <v>968.753551755545</v>
      </c>
      <c r="BT19" s="123">
        <v>127.36531434171501</v>
      </c>
      <c r="BU19" s="123">
        <v>16672.314633274</v>
      </c>
      <c r="BV19" s="123">
        <v>1361.7803506042401</v>
      </c>
      <c r="BW19" s="123">
        <v>111.687835496451</v>
      </c>
      <c r="BX19" s="123">
        <v>161.527812079668</v>
      </c>
      <c r="BY19" s="123">
        <v>1714.0158780634599</v>
      </c>
      <c r="BZ19" s="123">
        <v>15.0276122582437</v>
      </c>
      <c r="CA19" s="123">
        <v>46.506244485288398</v>
      </c>
      <c r="CB19" s="196">
        <v>14406.245000000001</v>
      </c>
    </row>
    <row r="20" spans="1:80" ht="13.5" thickBot="1">
      <c r="A20" s="122" t="s">
        <v>12</v>
      </c>
      <c r="B20" s="123">
        <v>3933.98538749405</v>
      </c>
      <c r="C20" s="123">
        <v>1571.0031052618899</v>
      </c>
      <c r="D20" s="123">
        <v>1041.5398870128199</v>
      </c>
      <c r="E20" s="123">
        <v>472.17316964351602</v>
      </c>
      <c r="F20" s="123">
        <v>1866.3666840593</v>
      </c>
      <c r="G20" s="123">
        <v>498.54004678573898</v>
      </c>
      <c r="H20" s="123">
        <v>2024.43210545839</v>
      </c>
      <c r="I20" s="123">
        <v>3180.4561578203202</v>
      </c>
      <c r="J20" s="123">
        <v>4148.3506943948696</v>
      </c>
      <c r="K20" s="123">
        <v>3674.2540097363199</v>
      </c>
      <c r="L20" s="123">
        <v>780.73329017301103</v>
      </c>
      <c r="M20" s="123">
        <v>1735.9414760004199</v>
      </c>
      <c r="N20" s="123">
        <v>11268.5681057405</v>
      </c>
      <c r="O20" s="123">
        <v>796.66715831426802</v>
      </c>
      <c r="P20" s="123">
        <v>397.52862292083398</v>
      </c>
      <c r="Q20" s="123">
        <v>1831.7017165473101</v>
      </c>
      <c r="R20" s="123">
        <v>299.093213828172</v>
      </c>
      <c r="S20" s="200">
        <v>89.406132209176704</v>
      </c>
      <c r="T20" s="202">
        <v>132267.53099999999</v>
      </c>
      <c r="U20" s="201" t="s">
        <v>12</v>
      </c>
      <c r="V20" s="123">
        <v>3426.09524589592</v>
      </c>
      <c r="W20" s="123">
        <v>1131.37529392482</v>
      </c>
      <c r="X20" s="123">
        <v>748.89424158947202</v>
      </c>
      <c r="Y20" s="123">
        <v>352.23457079900601</v>
      </c>
      <c r="Z20" s="123">
        <v>1471.3348548885201</v>
      </c>
      <c r="AA20" s="123">
        <v>453.306321825635</v>
      </c>
      <c r="AB20" s="123">
        <v>2340.0248888226502</v>
      </c>
      <c r="AC20" s="123">
        <v>3101.3495305558699</v>
      </c>
      <c r="AD20" s="123">
        <v>3616.5239602022798</v>
      </c>
      <c r="AE20" s="123">
        <v>2695.6044075039999</v>
      </c>
      <c r="AF20" s="123">
        <v>538.762421778732</v>
      </c>
      <c r="AG20" s="123">
        <v>1743.94408334736</v>
      </c>
      <c r="AH20" s="123">
        <v>12050.097681165</v>
      </c>
      <c r="AI20" s="123">
        <v>871.29713176237203</v>
      </c>
      <c r="AJ20" s="123">
        <v>466.50336644794697</v>
      </c>
      <c r="AK20" s="123">
        <v>1534.1257417844099</v>
      </c>
      <c r="AL20" s="123">
        <v>171.05021629214701</v>
      </c>
      <c r="AM20" s="123">
        <v>82.092581668453903</v>
      </c>
      <c r="AN20" s="177">
        <v>124183.288</v>
      </c>
      <c r="AO20" s="122" t="s">
        <v>12</v>
      </c>
      <c r="AP20" s="123">
        <v>3639.9457319220301</v>
      </c>
      <c r="AQ20" s="123">
        <v>1385.31203664179</v>
      </c>
      <c r="AR20" s="123">
        <v>889.06257793995997</v>
      </c>
      <c r="AS20" s="123">
        <v>391.59432219324901</v>
      </c>
      <c r="AT20" s="123">
        <v>1524.4173833521099</v>
      </c>
      <c r="AU20" s="123">
        <v>441.62583861278699</v>
      </c>
      <c r="AV20" s="123">
        <v>2608.6109337973999</v>
      </c>
      <c r="AW20" s="123">
        <v>3772.1143525881298</v>
      </c>
      <c r="AX20" s="123">
        <v>4047.7623218742001</v>
      </c>
      <c r="AY20" s="123">
        <v>3153.3431554961298</v>
      </c>
      <c r="AZ20" s="123">
        <v>595.48843959188298</v>
      </c>
      <c r="BA20" s="123">
        <v>1716.8007009036201</v>
      </c>
      <c r="BB20" s="123">
        <v>10997.700568599899</v>
      </c>
      <c r="BC20" s="123">
        <v>698.35641549057698</v>
      </c>
      <c r="BD20" s="123">
        <v>499.07526471067501</v>
      </c>
      <c r="BE20" s="123">
        <v>1701.4494494088599</v>
      </c>
      <c r="BF20" s="123">
        <v>206.85293136628499</v>
      </c>
      <c r="BG20" s="123">
        <v>80.352917757885606</v>
      </c>
      <c r="BH20" s="177">
        <v>128611.12300000001</v>
      </c>
      <c r="BI20" s="122" t="s">
        <v>12</v>
      </c>
      <c r="BJ20" s="123">
        <v>3688.3984752689398</v>
      </c>
      <c r="BK20" s="123">
        <v>1326.35297491388</v>
      </c>
      <c r="BL20" s="123">
        <v>767.65855900434894</v>
      </c>
      <c r="BM20" s="123">
        <v>404.77174413750902</v>
      </c>
      <c r="BN20" s="123">
        <v>1656.7119671770799</v>
      </c>
      <c r="BO20" s="123">
        <v>414.98289018902898</v>
      </c>
      <c r="BP20" s="123">
        <v>2073.03073166484</v>
      </c>
      <c r="BQ20" s="123">
        <v>3750.5616610535899</v>
      </c>
      <c r="BR20" s="123">
        <v>3937.4186125332499</v>
      </c>
      <c r="BS20" s="123">
        <v>2955.0245426220999</v>
      </c>
      <c r="BT20" s="123">
        <v>616.88175003454205</v>
      </c>
      <c r="BU20" s="123">
        <v>1774.9864360685799</v>
      </c>
      <c r="BV20" s="123">
        <v>11302.2018501932</v>
      </c>
      <c r="BW20" s="123">
        <v>884.26226032152795</v>
      </c>
      <c r="BX20" s="123">
        <v>470.14128013785</v>
      </c>
      <c r="BY20" s="123">
        <v>1914.5706514954099</v>
      </c>
      <c r="BZ20" s="123">
        <v>173.11463933745301</v>
      </c>
      <c r="CA20" s="123">
        <v>89.351921490832297</v>
      </c>
      <c r="CB20" s="196">
        <v>130709.53200000001</v>
      </c>
    </row>
    <row r="21" spans="1:80" ht="13.5" thickBot="1">
      <c r="A21" s="122" t="s">
        <v>13</v>
      </c>
      <c r="B21" s="123">
        <v>1857.4091717623801</v>
      </c>
      <c r="C21" s="123">
        <v>143.79676128652099</v>
      </c>
      <c r="D21" s="123">
        <v>123.109952701731</v>
      </c>
      <c r="E21" s="123">
        <v>198.658448805082</v>
      </c>
      <c r="F21" s="123">
        <v>128.67287302653099</v>
      </c>
      <c r="G21" s="123">
        <v>30.498332581975902</v>
      </c>
      <c r="H21" s="123">
        <v>117.361601913713</v>
      </c>
      <c r="I21" s="123">
        <v>805.08605287387604</v>
      </c>
      <c r="J21" s="123">
        <v>572.01462643704099</v>
      </c>
      <c r="K21" s="123">
        <v>4812.14606898887</v>
      </c>
      <c r="L21" s="123">
        <v>114.734641556618</v>
      </c>
      <c r="M21" s="123">
        <v>79.769121010584897</v>
      </c>
      <c r="N21" s="123">
        <v>704.61721518553998</v>
      </c>
      <c r="O21" s="123">
        <v>5673.1632553377403</v>
      </c>
      <c r="P21" s="123">
        <v>53.166423197499597</v>
      </c>
      <c r="Q21" s="123">
        <v>138.027719431923</v>
      </c>
      <c r="R21" s="123">
        <v>24.069042620275798</v>
      </c>
      <c r="S21" s="200">
        <v>32.550692355250398</v>
      </c>
      <c r="T21" s="202">
        <v>7080.0330000000004</v>
      </c>
      <c r="U21" s="201" t="s">
        <v>13</v>
      </c>
      <c r="V21" s="123">
        <v>2741.3380432866402</v>
      </c>
      <c r="W21" s="123">
        <v>66.496404894009402</v>
      </c>
      <c r="X21" s="123">
        <v>62.2467975685475</v>
      </c>
      <c r="Y21" s="123">
        <v>96.618423392111595</v>
      </c>
      <c r="Z21" s="123">
        <v>116.482693913254</v>
      </c>
      <c r="AA21" s="123">
        <v>29.906119450133101</v>
      </c>
      <c r="AB21" s="123">
        <v>145.07278192343199</v>
      </c>
      <c r="AC21" s="123">
        <v>732.72552272785197</v>
      </c>
      <c r="AD21" s="123">
        <v>628.841472915243</v>
      </c>
      <c r="AE21" s="123">
        <v>3914.1268220926199</v>
      </c>
      <c r="AF21" s="123">
        <v>96.630107466201807</v>
      </c>
      <c r="AG21" s="123">
        <v>236.67848359906901</v>
      </c>
      <c r="AH21" s="123">
        <v>647.81526763323495</v>
      </c>
      <c r="AI21" s="123">
        <v>5430.2891763277103</v>
      </c>
      <c r="AJ21" s="123">
        <v>71.991622128755196</v>
      </c>
      <c r="AK21" s="123">
        <v>101.26810113685499</v>
      </c>
      <c r="AL21" s="123">
        <v>15.209937964227899</v>
      </c>
      <c r="AM21" s="123">
        <v>36.070802795019503</v>
      </c>
      <c r="AN21" s="177">
        <v>6749.4859999999999</v>
      </c>
      <c r="AO21" s="122" t="s">
        <v>13</v>
      </c>
      <c r="AP21" s="123">
        <v>2206.1607625707402</v>
      </c>
      <c r="AQ21" s="123">
        <v>81.739726176396204</v>
      </c>
      <c r="AR21" s="123">
        <v>55.145758040729099</v>
      </c>
      <c r="AS21" s="123">
        <v>172.158602420834</v>
      </c>
      <c r="AT21" s="123">
        <v>110.20965284157801</v>
      </c>
      <c r="AU21" s="123">
        <v>53.639703065808703</v>
      </c>
      <c r="AV21" s="123">
        <v>255.432938566617</v>
      </c>
      <c r="AW21" s="123">
        <v>1057.17025523809</v>
      </c>
      <c r="AX21" s="123">
        <v>744.29450927074799</v>
      </c>
      <c r="AY21" s="123">
        <v>3892.5752176402498</v>
      </c>
      <c r="AZ21" s="123">
        <v>43.241865761490402</v>
      </c>
      <c r="BA21" s="123">
        <v>159.19898626453801</v>
      </c>
      <c r="BB21" s="123">
        <v>461.23139283311099</v>
      </c>
      <c r="BC21" s="123">
        <v>5416.90264229071</v>
      </c>
      <c r="BD21" s="123">
        <v>38.994676255751799</v>
      </c>
      <c r="BE21" s="123">
        <v>148.81768533344101</v>
      </c>
      <c r="BF21" s="123">
        <v>13.7343949584154</v>
      </c>
      <c r="BG21" s="123">
        <v>33.624255657926398</v>
      </c>
      <c r="BH21" s="177">
        <v>6792.5659999999998</v>
      </c>
      <c r="BI21" s="122" t="s">
        <v>13</v>
      </c>
      <c r="BJ21" s="123">
        <v>1716.1828365102599</v>
      </c>
      <c r="BK21" s="123">
        <v>161.12974918039799</v>
      </c>
      <c r="BL21" s="123">
        <v>38.487422448338002</v>
      </c>
      <c r="BM21" s="123">
        <v>114.172098503591</v>
      </c>
      <c r="BN21" s="123">
        <v>160.72998407370301</v>
      </c>
      <c r="BO21" s="123">
        <v>39.945909713042496</v>
      </c>
      <c r="BP21" s="123">
        <v>228.24450441377499</v>
      </c>
      <c r="BQ21" s="123">
        <v>1014.29092777278</v>
      </c>
      <c r="BR21" s="123">
        <v>724.70167968097701</v>
      </c>
      <c r="BS21" s="123">
        <v>4068.4537659743601</v>
      </c>
      <c r="BT21" s="123">
        <v>179.50189441801999</v>
      </c>
      <c r="BU21" s="123">
        <v>135.92703972850401</v>
      </c>
      <c r="BV21" s="123">
        <v>613.23490184546404</v>
      </c>
      <c r="BW21" s="123">
        <v>4970.3976071575198</v>
      </c>
      <c r="BX21" s="123">
        <v>64.204704711047498</v>
      </c>
      <c r="BY21" s="123">
        <v>336.74522941519501</v>
      </c>
      <c r="BZ21" s="123">
        <v>104.091671016709</v>
      </c>
      <c r="CA21" s="123">
        <v>43.294313403651699</v>
      </c>
      <c r="CB21" s="196">
        <v>7072.8940000000002</v>
      </c>
    </row>
    <row r="22" spans="1:80" ht="13.5" thickBot="1">
      <c r="A22" s="122" t="s">
        <v>14</v>
      </c>
      <c r="B22" s="123">
        <v>220.57533879807201</v>
      </c>
      <c r="C22" s="123">
        <v>1483.09770155404</v>
      </c>
      <c r="D22" s="123">
        <v>91.172197883228705</v>
      </c>
      <c r="E22" s="123">
        <v>3.8602295487048401</v>
      </c>
      <c r="F22" s="123">
        <v>92.234899672979694</v>
      </c>
      <c r="G22" s="123">
        <v>180.696462439839</v>
      </c>
      <c r="H22" s="123">
        <v>588.15685645347901</v>
      </c>
      <c r="I22" s="123">
        <v>201.45319389095599</v>
      </c>
      <c r="J22" s="123">
        <v>974.440656182064</v>
      </c>
      <c r="K22" s="123">
        <v>592.28853306329302</v>
      </c>
      <c r="L22" s="123">
        <v>38.084700183721097</v>
      </c>
      <c r="M22" s="123">
        <v>90.868539910637097</v>
      </c>
      <c r="N22" s="123">
        <v>448.72560651890302</v>
      </c>
      <c r="O22" s="123">
        <v>104.002735205479</v>
      </c>
      <c r="P22" s="123">
        <v>3824.4406594207699</v>
      </c>
      <c r="Q22" s="123">
        <v>1454.48368230189</v>
      </c>
      <c r="R22" s="123">
        <v>418.68115494195803</v>
      </c>
      <c r="S22" s="200">
        <v>2.6297221348620501</v>
      </c>
      <c r="T22" s="202">
        <v>3807.1010000000001</v>
      </c>
      <c r="U22" s="201" t="s">
        <v>14</v>
      </c>
      <c r="V22" s="123">
        <v>156.03503292068299</v>
      </c>
      <c r="W22" s="123">
        <v>1276.4716893249899</v>
      </c>
      <c r="X22" s="123">
        <v>54.543619971388097</v>
      </c>
      <c r="Y22" s="123">
        <v>7.5658636937601802</v>
      </c>
      <c r="Z22" s="123">
        <v>73.294851276859902</v>
      </c>
      <c r="AA22" s="123">
        <v>255.776074020632</v>
      </c>
      <c r="AB22" s="123">
        <v>673.83044793405304</v>
      </c>
      <c r="AC22" s="123">
        <v>185.257933996601</v>
      </c>
      <c r="AD22" s="123">
        <v>1148.4885633502399</v>
      </c>
      <c r="AE22" s="123">
        <v>287.213940732526</v>
      </c>
      <c r="AF22" s="123">
        <v>42.237012033941703</v>
      </c>
      <c r="AG22" s="123">
        <v>175.800319467988</v>
      </c>
      <c r="AH22" s="123">
        <v>408.09365742319102</v>
      </c>
      <c r="AI22" s="123">
        <v>162.68633023790801</v>
      </c>
      <c r="AJ22" s="123">
        <v>4015.2438819097101</v>
      </c>
      <c r="AK22" s="123">
        <v>1337.3138717081199</v>
      </c>
      <c r="AL22" s="123">
        <v>488.41076645078903</v>
      </c>
      <c r="AM22" s="123">
        <v>2.3974344441403899</v>
      </c>
      <c r="AN22" s="177">
        <v>3850.4940000000001</v>
      </c>
      <c r="AO22" s="122" t="s">
        <v>14</v>
      </c>
      <c r="AP22" s="123">
        <v>177.36198409836601</v>
      </c>
      <c r="AQ22" s="123">
        <v>1554.26886448746</v>
      </c>
      <c r="AR22" s="123">
        <v>117.203102398399</v>
      </c>
      <c r="AS22" s="123">
        <v>0</v>
      </c>
      <c r="AT22" s="123">
        <v>82.034035221759396</v>
      </c>
      <c r="AU22" s="123">
        <v>280.123171574536</v>
      </c>
      <c r="AV22" s="123">
        <v>656.05351352620403</v>
      </c>
      <c r="AW22" s="123">
        <v>203.40793946907399</v>
      </c>
      <c r="AX22" s="123">
        <v>931.11634940888905</v>
      </c>
      <c r="AY22" s="123">
        <v>331.84482720512301</v>
      </c>
      <c r="AZ22" s="123">
        <v>0</v>
      </c>
      <c r="BA22" s="123">
        <v>125.49062656959499</v>
      </c>
      <c r="BB22" s="123">
        <v>411.56306513553</v>
      </c>
      <c r="BC22" s="123">
        <v>61.059090658124298</v>
      </c>
      <c r="BD22" s="123">
        <v>3815.8163717279499</v>
      </c>
      <c r="BE22" s="123">
        <v>1622.92823077766</v>
      </c>
      <c r="BF22" s="123">
        <v>384.33133586833702</v>
      </c>
      <c r="BG22" s="123">
        <v>2.8707470806545898</v>
      </c>
      <c r="BH22" s="177">
        <v>3988.9180000000001</v>
      </c>
      <c r="BI22" s="122" t="s">
        <v>14</v>
      </c>
      <c r="BJ22" s="123">
        <v>354.03626985532401</v>
      </c>
      <c r="BK22" s="123">
        <v>1833.6296194199599</v>
      </c>
      <c r="BL22" s="123">
        <v>103.37527620305301</v>
      </c>
      <c r="BM22" s="123">
        <v>27.975899880408601</v>
      </c>
      <c r="BN22" s="123">
        <v>114.653159861793</v>
      </c>
      <c r="BO22" s="123">
        <v>313.86559632595203</v>
      </c>
      <c r="BP22" s="123">
        <v>1158.21993612714</v>
      </c>
      <c r="BQ22" s="123">
        <v>211.639619245597</v>
      </c>
      <c r="BR22" s="123">
        <v>1287.79034936381</v>
      </c>
      <c r="BS22" s="123">
        <v>382.95549549794902</v>
      </c>
      <c r="BT22" s="123">
        <v>33.147962877191503</v>
      </c>
      <c r="BU22" s="123">
        <v>130.452962651897</v>
      </c>
      <c r="BV22" s="123">
        <v>434.33480680849999</v>
      </c>
      <c r="BW22" s="123">
        <v>9.6943004882318</v>
      </c>
      <c r="BX22" s="123">
        <v>3937.9379041137299</v>
      </c>
      <c r="BY22" s="123">
        <v>2274.1257894130799</v>
      </c>
      <c r="BZ22" s="123">
        <v>611.475489098818</v>
      </c>
      <c r="CA22" s="123">
        <v>3.2609617011323699</v>
      </c>
      <c r="CB22" s="196">
        <v>4317.183</v>
      </c>
    </row>
    <row r="23" spans="1:80" ht="13.5" thickBot="1">
      <c r="A23" s="122" t="s">
        <v>15</v>
      </c>
      <c r="B23" s="123">
        <v>510.20356062188199</v>
      </c>
      <c r="C23" s="123">
        <v>958.35245605118405</v>
      </c>
      <c r="D23" s="123">
        <v>724.75184450764903</v>
      </c>
      <c r="E23" s="123">
        <v>62.193775781762803</v>
      </c>
      <c r="F23" s="123">
        <v>205.76509185474899</v>
      </c>
      <c r="G23" s="123">
        <v>746.49835245485303</v>
      </c>
      <c r="H23" s="123">
        <v>2931.65842160599</v>
      </c>
      <c r="I23" s="123">
        <v>402.53654991318302</v>
      </c>
      <c r="J23" s="123">
        <v>1114.1428522911499</v>
      </c>
      <c r="K23" s="123">
        <v>1166.9222867880301</v>
      </c>
      <c r="L23" s="123">
        <v>93.605776253251193</v>
      </c>
      <c r="M23" s="123">
        <v>877.63077379775496</v>
      </c>
      <c r="N23" s="123">
        <v>957.55805346216096</v>
      </c>
      <c r="O23" s="123">
        <v>276.97915495592201</v>
      </c>
      <c r="P23" s="123">
        <v>1851.9319770903201</v>
      </c>
      <c r="Q23" s="123">
        <v>18039.839023526001</v>
      </c>
      <c r="R23" s="123">
        <v>359.23046668763402</v>
      </c>
      <c r="S23" s="200">
        <v>17.546051093111899</v>
      </c>
      <c r="T23" s="202">
        <v>18610.733</v>
      </c>
      <c r="U23" s="201" t="s">
        <v>15</v>
      </c>
      <c r="V23" s="123">
        <v>419.44746150728997</v>
      </c>
      <c r="W23" s="123">
        <v>1463.7007079538</v>
      </c>
      <c r="X23" s="123">
        <v>340.70203793294598</v>
      </c>
      <c r="Y23" s="123">
        <v>57.358552592511998</v>
      </c>
      <c r="Z23" s="123">
        <v>213.946818622417</v>
      </c>
      <c r="AA23" s="123">
        <v>756.74893324668994</v>
      </c>
      <c r="AB23" s="123">
        <v>3543.8620461503701</v>
      </c>
      <c r="AC23" s="123">
        <v>329.28476704721697</v>
      </c>
      <c r="AD23" s="123">
        <v>1899.3536547931301</v>
      </c>
      <c r="AE23" s="123">
        <v>734.89620540704402</v>
      </c>
      <c r="AF23" s="123">
        <v>177.190447816502</v>
      </c>
      <c r="AG23" s="123">
        <v>1105.57087585824</v>
      </c>
      <c r="AH23" s="123">
        <v>653.00213690212604</v>
      </c>
      <c r="AI23" s="123">
        <v>63.314187046122498</v>
      </c>
      <c r="AJ23" s="123">
        <v>1864.92461188836</v>
      </c>
      <c r="AK23" s="123">
        <v>16075.960544941399</v>
      </c>
      <c r="AL23" s="123">
        <v>431.198630951062</v>
      </c>
      <c r="AM23" s="123">
        <v>26.2928500457542</v>
      </c>
      <c r="AN23" s="177">
        <v>18487.169999999998</v>
      </c>
      <c r="AO23" s="122" t="s">
        <v>15</v>
      </c>
      <c r="AP23" s="123">
        <v>433.70744979022601</v>
      </c>
      <c r="AQ23" s="123">
        <v>1410.3979664460401</v>
      </c>
      <c r="AR23" s="123">
        <v>442.48083126786298</v>
      </c>
      <c r="AS23" s="123">
        <v>82.173928661146803</v>
      </c>
      <c r="AT23" s="123">
        <v>265.715486258488</v>
      </c>
      <c r="AU23" s="123">
        <v>1155.26040366541</v>
      </c>
      <c r="AV23" s="123">
        <v>4014.36233820699</v>
      </c>
      <c r="AW23" s="123">
        <v>381.50588801881901</v>
      </c>
      <c r="AX23" s="123">
        <v>1721.3011719666099</v>
      </c>
      <c r="AY23" s="123">
        <v>731.07201255939299</v>
      </c>
      <c r="AZ23" s="123">
        <v>214.193225334972</v>
      </c>
      <c r="BA23" s="123">
        <v>938.02233616664296</v>
      </c>
      <c r="BB23" s="123">
        <v>1201.933236934</v>
      </c>
      <c r="BC23" s="123">
        <v>345.519754473212</v>
      </c>
      <c r="BD23" s="123">
        <v>2108.6824279452499</v>
      </c>
      <c r="BE23" s="123">
        <v>16568.616107705901</v>
      </c>
      <c r="BF23" s="123">
        <v>309.23153808078098</v>
      </c>
      <c r="BG23" s="123">
        <v>22.7967960855595</v>
      </c>
      <c r="BH23" s="177">
        <v>19453.507000000001</v>
      </c>
      <c r="BI23" s="122" t="s">
        <v>15</v>
      </c>
      <c r="BJ23" s="123">
        <v>662.46849360120302</v>
      </c>
      <c r="BK23" s="123">
        <v>1691.4300615341699</v>
      </c>
      <c r="BL23" s="123">
        <v>792.72243233255006</v>
      </c>
      <c r="BM23" s="123">
        <v>59.198999200222403</v>
      </c>
      <c r="BN23" s="123">
        <v>286.08732525025601</v>
      </c>
      <c r="BO23" s="123">
        <v>782.762231169855</v>
      </c>
      <c r="BP23" s="123">
        <v>3795.40318345381</v>
      </c>
      <c r="BQ23" s="123">
        <v>437.15715008632998</v>
      </c>
      <c r="BR23" s="123">
        <v>2320.0789014117599</v>
      </c>
      <c r="BS23" s="123">
        <v>639.84116824347302</v>
      </c>
      <c r="BT23" s="123">
        <v>90.257844412944706</v>
      </c>
      <c r="BU23" s="123">
        <v>872.95152781809998</v>
      </c>
      <c r="BV23" s="123">
        <v>1319.129276335</v>
      </c>
      <c r="BW23" s="123">
        <v>891.22955118567097</v>
      </c>
      <c r="BX23" s="123">
        <v>2159.5498476503599</v>
      </c>
      <c r="BY23" s="123">
        <v>16100.101317742001</v>
      </c>
      <c r="BZ23" s="123">
        <v>663.66120999242503</v>
      </c>
      <c r="CA23" s="123">
        <v>22.6906159257294</v>
      </c>
      <c r="CB23" s="196">
        <v>19252.757000000001</v>
      </c>
    </row>
    <row r="24" spans="1:80" ht="13.5" thickBot="1">
      <c r="A24" s="122" t="s">
        <v>16</v>
      </c>
      <c r="B24" s="123">
        <v>139.439591642219</v>
      </c>
      <c r="C24" s="123">
        <v>231.51674740364601</v>
      </c>
      <c r="D24" s="123">
        <v>43.615403696834598</v>
      </c>
      <c r="E24" s="123">
        <v>1.61047747649419</v>
      </c>
      <c r="F24" s="123">
        <v>10.3769602400774</v>
      </c>
      <c r="G24" s="123">
        <v>59.408529082440502</v>
      </c>
      <c r="H24" s="123">
        <v>1144.2796956777299</v>
      </c>
      <c r="I24" s="123">
        <v>67.827212098006498</v>
      </c>
      <c r="J24" s="123">
        <v>457.29690859986499</v>
      </c>
      <c r="K24" s="123">
        <v>258.551316058135</v>
      </c>
      <c r="L24" s="123">
        <v>44.549614990452604</v>
      </c>
      <c r="M24" s="123">
        <v>24.2943959790233</v>
      </c>
      <c r="N24" s="123">
        <v>389.38077039822798</v>
      </c>
      <c r="O24" s="123">
        <v>4.1080395509022098</v>
      </c>
      <c r="P24" s="123">
        <v>601.12650843184099</v>
      </c>
      <c r="Q24" s="123">
        <v>628.188654304024</v>
      </c>
      <c r="R24" s="123">
        <v>2189.1050489954</v>
      </c>
      <c r="S24" s="200">
        <v>0.83206453718067896</v>
      </c>
      <c r="T24" s="202">
        <v>1372.7429999999999</v>
      </c>
      <c r="U24" s="201" t="s">
        <v>16</v>
      </c>
      <c r="V24" s="123">
        <v>217.660187987424</v>
      </c>
      <c r="W24" s="123">
        <v>161.91175475727701</v>
      </c>
      <c r="X24" s="123">
        <v>13.4530783880975</v>
      </c>
      <c r="Y24" s="123">
        <v>0</v>
      </c>
      <c r="Z24" s="123">
        <v>11.008225687479699</v>
      </c>
      <c r="AA24" s="123">
        <v>27.042533531050399</v>
      </c>
      <c r="AB24" s="123">
        <v>1177.5010260228</v>
      </c>
      <c r="AC24" s="123">
        <v>97.804019598478703</v>
      </c>
      <c r="AD24" s="123">
        <v>272.308086267352</v>
      </c>
      <c r="AE24" s="123">
        <v>674.24474185170197</v>
      </c>
      <c r="AF24" s="123">
        <v>13.8580027373982</v>
      </c>
      <c r="AG24" s="123">
        <v>61.127634339180297</v>
      </c>
      <c r="AH24" s="123">
        <v>287.86369412676697</v>
      </c>
      <c r="AI24" s="123">
        <v>5.8770968585546601</v>
      </c>
      <c r="AJ24" s="123">
        <v>501.79786860828602</v>
      </c>
      <c r="AK24" s="123">
        <v>792.78632925084503</v>
      </c>
      <c r="AL24" s="123">
        <v>2159.1258117279199</v>
      </c>
      <c r="AM24" s="123">
        <v>1.3216269707947701</v>
      </c>
      <c r="AN24" s="177">
        <v>1388.5050000000001</v>
      </c>
      <c r="AO24" s="122" t="s">
        <v>16</v>
      </c>
      <c r="AP24" s="123">
        <v>131.934892824484</v>
      </c>
      <c r="AQ24" s="123">
        <v>64.936581453343095</v>
      </c>
      <c r="AR24" s="123">
        <v>104.754371638343</v>
      </c>
      <c r="AS24" s="123">
        <v>0</v>
      </c>
      <c r="AT24" s="123">
        <v>14.7615762061347</v>
      </c>
      <c r="AU24" s="123">
        <v>124.432265781054</v>
      </c>
      <c r="AV24" s="123">
        <v>1028.9517205367999</v>
      </c>
      <c r="AW24" s="123">
        <v>183.06743635053701</v>
      </c>
      <c r="AX24" s="123">
        <v>502.43335968326602</v>
      </c>
      <c r="AY24" s="123">
        <v>401.30717229761598</v>
      </c>
      <c r="AZ24" s="123">
        <v>0</v>
      </c>
      <c r="BA24" s="123">
        <v>65.554216778738194</v>
      </c>
      <c r="BB24" s="123">
        <v>601.61025328255005</v>
      </c>
      <c r="BC24" s="123">
        <v>14.5190586197049</v>
      </c>
      <c r="BD24" s="123">
        <v>451.75841094069102</v>
      </c>
      <c r="BE24" s="123">
        <v>735.88388832001397</v>
      </c>
      <c r="BF24" s="123">
        <v>2339.2425971780599</v>
      </c>
      <c r="BG24" s="123">
        <v>1.5134659287241501</v>
      </c>
      <c r="BH24" s="177">
        <v>1421.386</v>
      </c>
      <c r="BI24" s="122" t="s">
        <v>16</v>
      </c>
      <c r="BJ24" s="123">
        <v>99.625216978631798</v>
      </c>
      <c r="BK24" s="123">
        <v>305.76160312308798</v>
      </c>
      <c r="BL24" s="123">
        <v>9.7533890992810992</v>
      </c>
      <c r="BM24" s="123">
        <v>2.9523322313730702</v>
      </c>
      <c r="BN24" s="123">
        <v>21.527187122376201</v>
      </c>
      <c r="BO24" s="123">
        <v>36.328653871255597</v>
      </c>
      <c r="BP24" s="123">
        <v>974.62475200829897</v>
      </c>
      <c r="BQ24" s="123">
        <v>88.595084533067606</v>
      </c>
      <c r="BR24" s="123">
        <v>398.573945796293</v>
      </c>
      <c r="BS24" s="123">
        <v>550.81823391744103</v>
      </c>
      <c r="BT24" s="123">
        <v>0</v>
      </c>
      <c r="BU24" s="123">
        <v>30.530414542817098</v>
      </c>
      <c r="BV24" s="123">
        <v>391.50096199148902</v>
      </c>
      <c r="BW24" s="123">
        <v>19.697340244012</v>
      </c>
      <c r="BX24" s="123">
        <v>703.10765362264397</v>
      </c>
      <c r="BY24" s="123">
        <v>631.61312398205996</v>
      </c>
      <c r="BZ24" s="123">
        <v>1998.61436791754</v>
      </c>
      <c r="CA24" s="123">
        <v>1.5890882039029499</v>
      </c>
      <c r="CB24" s="196">
        <v>1530.201</v>
      </c>
    </row>
    <row r="25" spans="1:80" ht="13.5" thickBot="1">
      <c r="A25" s="122" t="s">
        <v>17</v>
      </c>
      <c r="B25" s="123">
        <v>12.4209628993962</v>
      </c>
      <c r="C25" s="123">
        <v>9.2940502327865798E-2</v>
      </c>
      <c r="D25" s="123">
        <v>3.5730695307875503E-2</v>
      </c>
      <c r="E25" s="123">
        <v>3.4777005745630599E-2</v>
      </c>
      <c r="F25" s="123">
        <v>0.515759889156854</v>
      </c>
      <c r="G25" s="123">
        <v>3.5082749510017497E-2</v>
      </c>
      <c r="H25" s="123">
        <v>0.60006964214948599</v>
      </c>
      <c r="I25" s="123">
        <v>0.108974372447004</v>
      </c>
      <c r="J25" s="123">
        <v>0.54511066034857303</v>
      </c>
      <c r="K25" s="123">
        <v>0.81067853926246103</v>
      </c>
      <c r="L25" s="123">
        <v>4.7319340151207201E-2</v>
      </c>
      <c r="M25" s="123">
        <v>0.43190023031493502</v>
      </c>
      <c r="N25" s="123">
        <v>1.93308096726967</v>
      </c>
      <c r="O25" s="123">
        <v>2.1453768088564402</v>
      </c>
      <c r="P25" s="123">
        <v>1.71634654555483E-2</v>
      </c>
      <c r="Q25" s="123">
        <v>3.6228896997283</v>
      </c>
      <c r="R25" s="123">
        <v>1.1359476369312499E-2</v>
      </c>
      <c r="S25" s="200">
        <v>2.9251097247170499</v>
      </c>
      <c r="T25" s="202">
        <v>510.52100000000002</v>
      </c>
      <c r="U25" s="201" t="s">
        <v>17</v>
      </c>
      <c r="V25" s="123">
        <v>16.558214181856201</v>
      </c>
      <c r="W25" s="123">
        <v>0.124035599482633</v>
      </c>
      <c r="X25" s="123">
        <v>4.7685848737551703E-2</v>
      </c>
      <c r="Y25" s="123">
        <v>4.6413094238935901E-2</v>
      </c>
      <c r="Z25" s="123">
        <v>0.44111379658307198</v>
      </c>
      <c r="AA25" s="123">
        <v>4.6821133309480102E-2</v>
      </c>
      <c r="AB25" s="123">
        <v>0.80084577072976504</v>
      </c>
      <c r="AC25" s="123">
        <v>0.14543408093033</v>
      </c>
      <c r="AD25" s="123">
        <v>0.72783884126831799</v>
      </c>
      <c r="AE25" s="123">
        <v>1.0819178077001099</v>
      </c>
      <c r="AF25" s="123">
        <v>6.3151987486902594E-2</v>
      </c>
      <c r="AG25" s="123">
        <v>0.57641477353061199</v>
      </c>
      <c r="AH25" s="123">
        <v>2.5798842808296301</v>
      </c>
      <c r="AI25" s="123">
        <v>2.8631806845773702</v>
      </c>
      <c r="AJ25" s="123">
        <v>2.29059812783532E-2</v>
      </c>
      <c r="AK25" s="123">
        <v>4.8350771165677102</v>
      </c>
      <c r="AL25" s="123">
        <v>1.5160259266638901E-2</v>
      </c>
      <c r="AM25" s="123">
        <v>1.3815838830479099</v>
      </c>
      <c r="AN25" s="179">
        <v>518.46299999999997</v>
      </c>
      <c r="AO25" s="122" t="s">
        <v>17</v>
      </c>
      <c r="AP25" s="123">
        <v>19.291813609416099</v>
      </c>
      <c r="AQ25" s="123">
        <v>0.144624835683654</v>
      </c>
      <c r="AR25" s="123">
        <v>5.5546869691519903E-2</v>
      </c>
      <c r="AS25" s="123">
        <v>5.40624753037693E-2</v>
      </c>
      <c r="AT25" s="123">
        <v>0.42210545806306898</v>
      </c>
      <c r="AU25" s="123">
        <v>5.4537763636426199E-2</v>
      </c>
      <c r="AV25" s="123">
        <v>0.93297428159046603</v>
      </c>
      <c r="AW25" s="123">
        <v>0.16956266889350399</v>
      </c>
      <c r="AX25" s="123">
        <v>0.84754492821396898</v>
      </c>
      <c r="AY25" s="123">
        <v>1.26071664768943</v>
      </c>
      <c r="AZ25" s="123">
        <v>7.3560119614487898E-2</v>
      </c>
      <c r="BA25" s="123">
        <v>0.67140641690200498</v>
      </c>
      <c r="BB25" s="123">
        <v>3.0054816037281999</v>
      </c>
      <c r="BC25" s="123">
        <v>3.3365651526249498</v>
      </c>
      <c r="BD25" s="123">
        <v>2.6698019416443002E-2</v>
      </c>
      <c r="BE25" s="123">
        <v>5.6319502399132304</v>
      </c>
      <c r="BF25" s="123">
        <v>1.7658833537183099E-2</v>
      </c>
      <c r="BG25" s="123">
        <v>16.685605596067099</v>
      </c>
      <c r="BH25" s="179">
        <v>529.96100000000001</v>
      </c>
      <c r="BI25" s="122" t="s">
        <v>17</v>
      </c>
      <c r="BJ25" s="123">
        <v>18.1789884294815</v>
      </c>
      <c r="BK25" s="123">
        <v>0.136406795519946</v>
      </c>
      <c r="BL25" s="123">
        <v>5.2328920135942598E-2</v>
      </c>
      <c r="BM25" s="123">
        <v>5.0928457983494498E-2</v>
      </c>
      <c r="BN25" s="123">
        <v>0.50008607933059801</v>
      </c>
      <c r="BO25" s="123">
        <v>5.1376193714123802E-2</v>
      </c>
      <c r="BP25" s="123">
        <v>0.87904819475597495</v>
      </c>
      <c r="BQ25" s="123">
        <v>0.15991328531700599</v>
      </c>
      <c r="BR25" s="123">
        <v>0.79857913248881696</v>
      </c>
      <c r="BS25" s="123">
        <v>1.1881829079133399</v>
      </c>
      <c r="BT25" s="123">
        <v>6.9295818217670099E-2</v>
      </c>
      <c r="BU25" s="123">
        <v>0.63247537803130405</v>
      </c>
      <c r="BV25" s="123">
        <v>2.8317326315886602</v>
      </c>
      <c r="BW25" s="123">
        <v>3.1448398950215002</v>
      </c>
      <c r="BX25" s="123">
        <v>2.5169406088030599E-2</v>
      </c>
      <c r="BY25" s="123">
        <v>5.3054644566256703</v>
      </c>
      <c r="BZ25" s="123">
        <v>1.6635146605506801E-2</v>
      </c>
      <c r="CA25" s="123">
        <v>3.5107388778769502</v>
      </c>
      <c r="CB25" s="198">
        <v>540.25472750079598</v>
      </c>
    </row>
    <row r="27" spans="1:80" ht="13.5" thickBot="1">
      <c r="T27" s="14">
        <f>SUM(T8:T25)</f>
        <v>391934.80300000007</v>
      </c>
    </row>
    <row r="28" spans="1:80" ht="13.5" thickBot="1">
      <c r="A28" s="120"/>
      <c r="B28" s="121" t="s">
        <v>268</v>
      </c>
      <c r="C28" s="121" t="s">
        <v>184</v>
      </c>
      <c r="D28" s="121" t="s">
        <v>184</v>
      </c>
      <c r="E28" s="121" t="s">
        <v>184</v>
      </c>
      <c r="F28" s="121" t="s">
        <v>184</v>
      </c>
      <c r="G28" s="121" t="s">
        <v>184</v>
      </c>
      <c r="H28" s="121" t="s">
        <v>184</v>
      </c>
      <c r="I28" s="121" t="s">
        <v>184</v>
      </c>
      <c r="J28" s="121" t="s">
        <v>184</v>
      </c>
      <c r="K28" s="121" t="s">
        <v>184</v>
      </c>
      <c r="L28" s="121" t="s">
        <v>184</v>
      </c>
      <c r="M28" s="121" t="s">
        <v>184</v>
      </c>
      <c r="N28" s="121" t="s">
        <v>184</v>
      </c>
      <c r="O28" s="121" t="s">
        <v>184</v>
      </c>
      <c r="P28" s="121" t="s">
        <v>184</v>
      </c>
      <c r="Q28" s="121" t="s">
        <v>184</v>
      </c>
      <c r="R28" s="121" t="s">
        <v>184</v>
      </c>
      <c r="S28" s="121" t="s">
        <v>184</v>
      </c>
      <c r="U28" s="120"/>
      <c r="V28" s="121" t="s">
        <v>268</v>
      </c>
      <c r="W28" s="121" t="s">
        <v>184</v>
      </c>
      <c r="X28" s="121" t="s">
        <v>184</v>
      </c>
      <c r="Y28" s="121" t="s">
        <v>184</v>
      </c>
      <c r="Z28" s="121" t="s">
        <v>184</v>
      </c>
      <c r="AA28" s="121" t="s">
        <v>184</v>
      </c>
      <c r="AB28" s="121" t="s">
        <v>184</v>
      </c>
      <c r="AC28" s="121" t="s">
        <v>184</v>
      </c>
      <c r="AD28" s="121" t="s">
        <v>184</v>
      </c>
      <c r="AE28" s="121" t="s">
        <v>184</v>
      </c>
      <c r="AF28" s="121" t="s">
        <v>184</v>
      </c>
      <c r="AG28" s="121" t="s">
        <v>184</v>
      </c>
      <c r="AH28" s="121" t="s">
        <v>184</v>
      </c>
      <c r="AI28" s="121" t="s">
        <v>184</v>
      </c>
      <c r="AJ28" s="121" t="s">
        <v>184</v>
      </c>
      <c r="AK28" s="121" t="s">
        <v>184</v>
      </c>
      <c r="AL28" s="121" t="s">
        <v>184</v>
      </c>
      <c r="AM28" s="121" t="s">
        <v>184</v>
      </c>
      <c r="AO28" s="120"/>
      <c r="AP28" s="121" t="s">
        <v>268</v>
      </c>
      <c r="AQ28" s="121" t="s">
        <v>184</v>
      </c>
      <c r="AR28" s="121" t="s">
        <v>184</v>
      </c>
      <c r="AS28" s="121" t="s">
        <v>184</v>
      </c>
      <c r="AT28" s="121" t="s">
        <v>184</v>
      </c>
      <c r="AU28" s="121" t="s">
        <v>184</v>
      </c>
      <c r="AV28" s="121" t="s">
        <v>184</v>
      </c>
      <c r="AW28" s="121" t="s">
        <v>184</v>
      </c>
      <c r="AX28" s="121" t="s">
        <v>184</v>
      </c>
      <c r="AY28" s="121" t="s">
        <v>184</v>
      </c>
      <c r="AZ28" s="121" t="s">
        <v>184</v>
      </c>
      <c r="BA28" s="121" t="s">
        <v>184</v>
      </c>
      <c r="BB28" s="121" t="s">
        <v>184</v>
      </c>
      <c r="BC28" s="121" t="s">
        <v>184</v>
      </c>
      <c r="BD28" s="121" t="s">
        <v>184</v>
      </c>
      <c r="BE28" s="121" t="s">
        <v>184</v>
      </c>
      <c r="BF28" s="121" t="s">
        <v>184</v>
      </c>
      <c r="BG28" s="121" t="s">
        <v>184</v>
      </c>
      <c r="BI28" s="120"/>
      <c r="BJ28" s="121" t="s">
        <v>268</v>
      </c>
      <c r="BK28" s="121" t="s">
        <v>184</v>
      </c>
      <c r="BL28" s="121" t="s">
        <v>184</v>
      </c>
      <c r="BM28" s="121" t="s">
        <v>184</v>
      </c>
      <c r="BN28" s="121" t="s">
        <v>184</v>
      </c>
      <c r="BO28" s="121" t="s">
        <v>184</v>
      </c>
      <c r="BP28" s="121" t="s">
        <v>184</v>
      </c>
      <c r="BQ28" s="121" t="s">
        <v>184</v>
      </c>
      <c r="BR28" s="121" t="s">
        <v>184</v>
      </c>
      <c r="BS28" s="121" t="s">
        <v>184</v>
      </c>
      <c r="BT28" s="121" t="s">
        <v>184</v>
      </c>
      <c r="BU28" s="121" t="s">
        <v>184</v>
      </c>
      <c r="BV28" s="121" t="s">
        <v>184</v>
      </c>
      <c r="BW28" s="121" t="s">
        <v>184</v>
      </c>
      <c r="BX28" s="121" t="s">
        <v>184</v>
      </c>
      <c r="BY28" s="121" t="s">
        <v>184</v>
      </c>
      <c r="BZ28" s="121" t="s">
        <v>184</v>
      </c>
      <c r="CA28" s="121" t="s">
        <v>184</v>
      </c>
    </row>
    <row r="29" spans="1:80" ht="75.75" thickBot="1">
      <c r="A29" s="203" t="s">
        <v>229</v>
      </c>
      <c r="B29" s="121" t="s">
        <v>0</v>
      </c>
      <c r="C29" s="121" t="s">
        <v>1</v>
      </c>
      <c r="D29" s="121" t="s">
        <v>2</v>
      </c>
      <c r="E29" s="121" t="s">
        <v>3</v>
      </c>
      <c r="F29" s="121" t="s">
        <v>4</v>
      </c>
      <c r="G29" s="121" t="s">
        <v>5</v>
      </c>
      <c r="H29" s="121" t="s">
        <v>6</v>
      </c>
      <c r="I29" s="121" t="s">
        <v>7</v>
      </c>
      <c r="J29" s="121" t="s">
        <v>8</v>
      </c>
      <c r="K29" s="121" t="s">
        <v>9</v>
      </c>
      <c r="L29" s="121" t="s">
        <v>10</v>
      </c>
      <c r="M29" s="121" t="s">
        <v>11</v>
      </c>
      <c r="N29" s="121" t="s">
        <v>12</v>
      </c>
      <c r="O29" s="121" t="s">
        <v>13</v>
      </c>
      <c r="P29" s="121" t="s">
        <v>14</v>
      </c>
      <c r="Q29" s="121" t="s">
        <v>15</v>
      </c>
      <c r="R29" s="121" t="s">
        <v>16</v>
      </c>
      <c r="S29" s="121" t="s">
        <v>17</v>
      </c>
      <c r="U29" s="203" t="s">
        <v>229</v>
      </c>
      <c r="V29" s="121" t="s">
        <v>0</v>
      </c>
      <c r="W29" s="121" t="s">
        <v>1</v>
      </c>
      <c r="X29" s="121" t="s">
        <v>2</v>
      </c>
      <c r="Y29" s="121" t="s">
        <v>3</v>
      </c>
      <c r="Z29" s="121" t="s">
        <v>4</v>
      </c>
      <c r="AA29" s="121" t="s">
        <v>5</v>
      </c>
      <c r="AB29" s="121" t="s">
        <v>6</v>
      </c>
      <c r="AC29" s="121" t="s">
        <v>7</v>
      </c>
      <c r="AD29" s="121" t="s">
        <v>8</v>
      </c>
      <c r="AE29" s="121" t="s">
        <v>9</v>
      </c>
      <c r="AF29" s="121" t="s">
        <v>10</v>
      </c>
      <c r="AG29" s="121" t="s">
        <v>11</v>
      </c>
      <c r="AH29" s="121" t="s">
        <v>12</v>
      </c>
      <c r="AI29" s="121" t="s">
        <v>13</v>
      </c>
      <c r="AJ29" s="121" t="s">
        <v>14</v>
      </c>
      <c r="AK29" s="121" t="s">
        <v>15</v>
      </c>
      <c r="AL29" s="121" t="s">
        <v>16</v>
      </c>
      <c r="AM29" s="121" t="s">
        <v>17</v>
      </c>
      <c r="AO29" s="203" t="s">
        <v>229</v>
      </c>
      <c r="AP29" s="121" t="s">
        <v>0</v>
      </c>
      <c r="AQ29" s="121" t="s">
        <v>1</v>
      </c>
      <c r="AR29" s="121" t="s">
        <v>2</v>
      </c>
      <c r="AS29" s="121" t="s">
        <v>3</v>
      </c>
      <c r="AT29" s="121" t="s">
        <v>4</v>
      </c>
      <c r="AU29" s="121" t="s">
        <v>5</v>
      </c>
      <c r="AV29" s="121" t="s">
        <v>6</v>
      </c>
      <c r="AW29" s="121" t="s">
        <v>7</v>
      </c>
      <c r="AX29" s="121" t="s">
        <v>8</v>
      </c>
      <c r="AY29" s="121" t="s">
        <v>9</v>
      </c>
      <c r="AZ29" s="121" t="s">
        <v>10</v>
      </c>
      <c r="BA29" s="121" t="s">
        <v>11</v>
      </c>
      <c r="BB29" s="121" t="s">
        <v>12</v>
      </c>
      <c r="BC29" s="121" t="s">
        <v>13</v>
      </c>
      <c r="BD29" s="121" t="s">
        <v>14</v>
      </c>
      <c r="BE29" s="121" t="s">
        <v>15</v>
      </c>
      <c r="BF29" s="121" t="s">
        <v>16</v>
      </c>
      <c r="BG29" s="121" t="s">
        <v>17</v>
      </c>
      <c r="BI29" s="203" t="s">
        <v>229</v>
      </c>
      <c r="BJ29" s="121" t="s">
        <v>0</v>
      </c>
      <c r="BK29" s="121" t="s">
        <v>1</v>
      </c>
      <c r="BL29" s="121" t="s">
        <v>2</v>
      </c>
      <c r="BM29" s="121" t="s">
        <v>3</v>
      </c>
      <c r="BN29" s="121" t="s">
        <v>4</v>
      </c>
      <c r="BO29" s="121" t="s">
        <v>5</v>
      </c>
      <c r="BP29" s="121" t="s">
        <v>6</v>
      </c>
      <c r="BQ29" s="121" t="s">
        <v>7</v>
      </c>
      <c r="BR29" s="121" t="s">
        <v>8</v>
      </c>
      <c r="BS29" s="121" t="s">
        <v>9</v>
      </c>
      <c r="BT29" s="121" t="s">
        <v>10</v>
      </c>
      <c r="BU29" s="121" t="s">
        <v>11</v>
      </c>
      <c r="BV29" s="121" t="s">
        <v>12</v>
      </c>
      <c r="BW29" s="121" t="s">
        <v>13</v>
      </c>
      <c r="BX29" s="121" t="s">
        <v>14</v>
      </c>
      <c r="BY29" s="121" t="s">
        <v>15</v>
      </c>
      <c r="BZ29" s="121" t="s">
        <v>16</v>
      </c>
      <c r="CA29" s="121" t="s">
        <v>17</v>
      </c>
    </row>
    <row r="30" spans="1:80" ht="13.5" thickBot="1">
      <c r="A30" s="122" t="s">
        <v>0</v>
      </c>
      <c r="B30" s="123">
        <f t="shared" ref="B30:R30" si="0">B8+$O$2*$T8*B8/(SUM($B8:$S8)+$H57)</f>
        <v>39603.45230147602</v>
      </c>
      <c r="C30" s="123">
        <f t="shared" si="0"/>
        <v>849.45023303608582</v>
      </c>
      <c r="D30" s="123">
        <f t="shared" si="0"/>
        <v>1255.613988245336</v>
      </c>
      <c r="E30" s="123">
        <f t="shared" si="0"/>
        <v>1053.9753674626184</v>
      </c>
      <c r="F30" s="123">
        <f t="shared" si="0"/>
        <v>3503.9009312895432</v>
      </c>
      <c r="G30" s="123">
        <f t="shared" si="0"/>
        <v>103.32035058731604</v>
      </c>
      <c r="H30" s="123">
        <f t="shared" si="0"/>
        <v>1944.8532157822824</v>
      </c>
      <c r="I30" s="123">
        <f t="shared" si="0"/>
        <v>3713.5755804070218</v>
      </c>
      <c r="J30" s="123">
        <f t="shared" si="0"/>
        <v>4693.4751550299761</v>
      </c>
      <c r="K30" s="123">
        <f t="shared" si="0"/>
        <v>4736.9419408556705</v>
      </c>
      <c r="L30" s="123">
        <f t="shared" si="0"/>
        <v>3956.853867798417</v>
      </c>
      <c r="M30" s="123">
        <f t="shared" si="0"/>
        <v>594.39604276972113</v>
      </c>
      <c r="N30" s="123">
        <f t="shared" si="0"/>
        <v>4844.4451724682986</v>
      </c>
      <c r="O30" s="123">
        <f t="shared" si="0"/>
        <v>3660.2645720753744</v>
      </c>
      <c r="P30" s="123">
        <f t="shared" si="0"/>
        <v>493.54564828193827</v>
      </c>
      <c r="Q30" s="123">
        <f t="shared" si="0"/>
        <v>919.06780973513389</v>
      </c>
      <c r="R30" s="123">
        <f t="shared" si="0"/>
        <v>19.851315773284636</v>
      </c>
      <c r="S30" s="123">
        <f>S8+$O$2*$T8*S8/(SUM($B8:$S8)+$H57)</f>
        <v>1845.585414941685</v>
      </c>
      <c r="U30" s="122" t="s">
        <v>0</v>
      </c>
      <c r="V30" s="123">
        <f>V8+$O$2*$AN8*V8/(SUM($V8:$AM8)+$H57)</f>
        <v>34504.607576833623</v>
      </c>
      <c r="W30" s="123">
        <f t="shared" ref="W30:AM30" si="1">W8+$O$2*$AN8*W8/(SUM($V8:$AM8)+$H57)</f>
        <v>331.5782856882347</v>
      </c>
      <c r="X30" s="123">
        <f t="shared" si="1"/>
        <v>710.66083561963421</v>
      </c>
      <c r="Y30" s="123">
        <f t="shared" si="1"/>
        <v>1440.0848383217249</v>
      </c>
      <c r="Z30" s="123">
        <f t="shared" si="1"/>
        <v>3206.1893406588006</v>
      </c>
      <c r="AA30" s="123">
        <f t="shared" si="1"/>
        <v>171.54460482136975</v>
      </c>
      <c r="AB30" s="123">
        <f t="shared" si="1"/>
        <v>1764.0293039886878</v>
      </c>
      <c r="AC30" s="123">
        <f t="shared" si="1"/>
        <v>3094.7396342441443</v>
      </c>
      <c r="AD30" s="123">
        <f t="shared" si="1"/>
        <v>8073.4457039261097</v>
      </c>
      <c r="AE30" s="123">
        <f t="shared" si="1"/>
        <v>4894.0711602385336</v>
      </c>
      <c r="AF30" s="123">
        <f t="shared" si="1"/>
        <v>4078.3935842225164</v>
      </c>
      <c r="AG30" s="123">
        <f t="shared" si="1"/>
        <v>977.01615396849422</v>
      </c>
      <c r="AH30" s="123">
        <f t="shared" si="1"/>
        <v>4890.8563803468278</v>
      </c>
      <c r="AI30" s="123">
        <f t="shared" si="1"/>
        <v>4886.0294230465488</v>
      </c>
      <c r="AJ30" s="123">
        <f t="shared" si="1"/>
        <v>296.36243749491678</v>
      </c>
      <c r="AK30" s="123">
        <f t="shared" si="1"/>
        <v>992.23759232696239</v>
      </c>
      <c r="AL30" s="123">
        <f t="shared" si="1"/>
        <v>121.29974861693032</v>
      </c>
      <c r="AM30" s="123">
        <f t="shared" si="1"/>
        <v>1824.9120715461718</v>
      </c>
      <c r="AO30" s="122" t="s">
        <v>0</v>
      </c>
      <c r="AP30" s="123">
        <f>AP8+$O$2*$BH8*AP8/(SUM($AP8:$BG8)+$H57)</f>
        <v>39555.800065077274</v>
      </c>
      <c r="AQ30" s="123">
        <f t="shared" ref="AQ30:BG30" si="2">AQ8+$O$2*$BH8*AQ8/(SUM($AP8:$BG8)+$H57)</f>
        <v>978.44509799407535</v>
      </c>
      <c r="AR30" s="123">
        <f t="shared" si="2"/>
        <v>1807.5696607094526</v>
      </c>
      <c r="AS30" s="123">
        <f t="shared" si="2"/>
        <v>1659.5031792958944</v>
      </c>
      <c r="AT30" s="123">
        <f t="shared" si="2"/>
        <v>2894.906438517311</v>
      </c>
      <c r="AU30" s="123">
        <f t="shared" si="2"/>
        <v>297.90217292262884</v>
      </c>
      <c r="AV30" s="123">
        <f t="shared" si="2"/>
        <v>2109.3459191942261</v>
      </c>
      <c r="AW30" s="123">
        <f t="shared" si="2"/>
        <v>3966.1193342005281</v>
      </c>
      <c r="AX30" s="123">
        <f t="shared" si="2"/>
        <v>6906.1741090533433</v>
      </c>
      <c r="AY30" s="123">
        <f t="shared" si="2"/>
        <v>4246.6630150621768</v>
      </c>
      <c r="AZ30" s="123">
        <f t="shared" si="2"/>
        <v>3870.1842482255133</v>
      </c>
      <c r="BA30" s="123">
        <f t="shared" si="2"/>
        <v>714.09388086209879</v>
      </c>
      <c r="BB30" s="123">
        <f t="shared" si="2"/>
        <v>5415.2045331889558</v>
      </c>
      <c r="BC30" s="123">
        <f t="shared" si="2"/>
        <v>4610.3641641072554</v>
      </c>
      <c r="BD30" s="123">
        <f t="shared" si="2"/>
        <v>173.8446836542673</v>
      </c>
      <c r="BE30" s="123">
        <f t="shared" si="2"/>
        <v>1067.9093655925701</v>
      </c>
      <c r="BF30" s="123">
        <f t="shared" si="2"/>
        <v>237.90501879061435</v>
      </c>
      <c r="BG30" s="123">
        <f t="shared" si="2"/>
        <v>1588.6984106957948</v>
      </c>
      <c r="BI30" s="122" t="s">
        <v>0</v>
      </c>
      <c r="BJ30" s="123">
        <f>BJ8+$O$2*$CB8*BJ8/(SUM($BJ8:$CA8)+$H57)</f>
        <v>37637.890981187156</v>
      </c>
      <c r="BK30" s="123">
        <f t="shared" ref="BK30:CA30" si="3">BK8+$O$2*$CB8*BK8/(SUM($BJ8:$CA8)+$H57)</f>
        <v>1077.0201777204643</v>
      </c>
      <c r="BL30" s="123">
        <f t="shared" si="3"/>
        <v>690.19492655941303</v>
      </c>
      <c r="BM30" s="123">
        <f t="shared" si="3"/>
        <v>2054.7693701293338</v>
      </c>
      <c r="BN30" s="123">
        <f t="shared" si="3"/>
        <v>3297.0043696956336</v>
      </c>
      <c r="BO30" s="123">
        <f t="shared" si="3"/>
        <v>231.13649919329276</v>
      </c>
      <c r="BP30" s="123">
        <f t="shared" si="3"/>
        <v>2089.9314215793111</v>
      </c>
      <c r="BQ30" s="123">
        <f t="shared" si="3"/>
        <v>3117.0494011309502</v>
      </c>
      <c r="BR30" s="123">
        <f t="shared" si="3"/>
        <v>6592.127524619219</v>
      </c>
      <c r="BS30" s="123">
        <f t="shared" si="3"/>
        <v>4332.9315685664833</v>
      </c>
      <c r="BT30" s="123">
        <f t="shared" si="3"/>
        <v>3211.104347078749</v>
      </c>
      <c r="BU30" s="123">
        <f t="shared" si="3"/>
        <v>1083.5683076018165</v>
      </c>
      <c r="BV30" s="123">
        <f t="shared" si="3"/>
        <v>5530.0470198025796</v>
      </c>
      <c r="BW30" s="123">
        <f t="shared" si="3"/>
        <v>3786.0035644200166</v>
      </c>
      <c r="BX30" s="123">
        <f t="shared" si="3"/>
        <v>333.83949607861831</v>
      </c>
      <c r="BY30" s="123">
        <f t="shared" si="3"/>
        <v>933.3159584904065</v>
      </c>
      <c r="BZ30" s="123">
        <f t="shared" si="3"/>
        <v>94.567580192509695</v>
      </c>
      <c r="CA30" s="123">
        <f t="shared" si="3"/>
        <v>1763.3929804004711</v>
      </c>
    </row>
    <row r="31" spans="1:80" ht="13.5" thickBot="1">
      <c r="A31" s="122" t="s">
        <v>1</v>
      </c>
      <c r="B31" s="123">
        <f t="shared" ref="B31:S31" si="4">B9+$O$2*$T9*B9/(SUM($B9:$S9)+$H58)</f>
        <v>1028.2113117484396</v>
      </c>
      <c r="C31" s="123">
        <f t="shared" si="4"/>
        <v>10923.575473604105</v>
      </c>
      <c r="D31" s="123">
        <f t="shared" si="4"/>
        <v>193.43648639238432</v>
      </c>
      <c r="E31" s="123">
        <f t="shared" si="4"/>
        <v>33.251899256196708</v>
      </c>
      <c r="F31" s="123">
        <f t="shared" si="4"/>
        <v>150.06678436558482</v>
      </c>
      <c r="G31" s="123">
        <f t="shared" si="4"/>
        <v>105.19849510404381</v>
      </c>
      <c r="H31" s="123">
        <f t="shared" si="4"/>
        <v>1080.2815846517678</v>
      </c>
      <c r="I31" s="123">
        <f t="shared" si="4"/>
        <v>740.26096771058405</v>
      </c>
      <c r="J31" s="123">
        <f t="shared" si="4"/>
        <v>5245.1464339964468</v>
      </c>
      <c r="K31" s="123">
        <f t="shared" si="4"/>
        <v>2040.5695746954482</v>
      </c>
      <c r="L31" s="123">
        <f t="shared" si="4"/>
        <v>119.40602996294612</v>
      </c>
      <c r="M31" s="123">
        <f t="shared" si="4"/>
        <v>193.20744787195119</v>
      </c>
      <c r="N31" s="123">
        <f t="shared" si="4"/>
        <v>1209.6122499528699</v>
      </c>
      <c r="O31" s="123">
        <f t="shared" si="4"/>
        <v>120.179000783508</v>
      </c>
      <c r="P31" s="123">
        <f t="shared" si="4"/>
        <v>1242.9717103495216</v>
      </c>
      <c r="Q31" s="123">
        <f t="shared" si="4"/>
        <v>1566.7367839672193</v>
      </c>
      <c r="R31" s="123">
        <f t="shared" si="4"/>
        <v>218.43955405327074</v>
      </c>
      <c r="S31" s="123">
        <f t="shared" si="4"/>
        <v>28.360522217813319</v>
      </c>
      <c r="T31" s="141"/>
      <c r="U31" s="122" t="s">
        <v>1</v>
      </c>
      <c r="V31" s="123">
        <f t="shared" ref="V31:AM31" si="5">V9+$O$2*$AN9*V9/(SUM($V9:$AM9)+$H58)</f>
        <v>394.1623246079655</v>
      </c>
      <c r="W31" s="123">
        <f t="shared" si="5"/>
        <v>9541.8765819092114</v>
      </c>
      <c r="X31" s="123">
        <f t="shared" si="5"/>
        <v>190.06682304802149</v>
      </c>
      <c r="Y31" s="123">
        <f t="shared" si="5"/>
        <v>38.020473147446161</v>
      </c>
      <c r="Z31" s="123">
        <f t="shared" si="5"/>
        <v>239.63853157201663</v>
      </c>
      <c r="AA31" s="123">
        <f t="shared" si="5"/>
        <v>222.68068057971897</v>
      </c>
      <c r="AB31" s="123">
        <f t="shared" si="5"/>
        <v>1416.0575511950783</v>
      </c>
      <c r="AC31" s="123">
        <f t="shared" si="5"/>
        <v>1198.3843645734266</v>
      </c>
      <c r="AD31" s="123">
        <f t="shared" si="5"/>
        <v>5693.8581625945881</v>
      </c>
      <c r="AE31" s="123">
        <f t="shared" si="5"/>
        <v>2245.6039613466919</v>
      </c>
      <c r="AF31" s="123">
        <f t="shared" si="5"/>
        <v>78.483687153754914</v>
      </c>
      <c r="AG31" s="123">
        <f t="shared" si="5"/>
        <v>355.66013921322337</v>
      </c>
      <c r="AH31" s="123">
        <f t="shared" si="5"/>
        <v>1412.464520078438</v>
      </c>
      <c r="AI31" s="123">
        <f t="shared" si="5"/>
        <v>88.972430020958498</v>
      </c>
      <c r="AJ31" s="123">
        <f t="shared" si="5"/>
        <v>805.93792120871115</v>
      </c>
      <c r="AK31" s="123">
        <f t="shared" si="5"/>
        <v>1576.3659114161446</v>
      </c>
      <c r="AL31" s="123">
        <f t="shared" si="5"/>
        <v>180.27490837325979</v>
      </c>
      <c r="AM31" s="123">
        <f t="shared" si="5"/>
        <v>53.215087149935279</v>
      </c>
      <c r="AO31" s="122" t="s">
        <v>1</v>
      </c>
      <c r="AP31" s="123">
        <f t="shared" ref="AP31:BG31" si="6">AP9+$O$2*$BH9*AP9/(SUM($AP9:$BG9)+$H58)</f>
        <v>664.93128010779174</v>
      </c>
      <c r="AQ31" s="123">
        <f t="shared" si="6"/>
        <v>10727.752278847518</v>
      </c>
      <c r="AR31" s="123">
        <f t="shared" si="6"/>
        <v>170.20455797239137</v>
      </c>
      <c r="AS31" s="123">
        <f t="shared" si="6"/>
        <v>22.899606649986669</v>
      </c>
      <c r="AT31" s="123">
        <f t="shared" si="6"/>
        <v>109.39741074297238</v>
      </c>
      <c r="AU31" s="123">
        <f t="shared" si="6"/>
        <v>215.58103139241962</v>
      </c>
      <c r="AV31" s="123">
        <f t="shared" si="6"/>
        <v>1086.8024112267187</v>
      </c>
      <c r="AW31" s="123">
        <f t="shared" si="6"/>
        <v>668.83343363999904</v>
      </c>
      <c r="AX31" s="123">
        <f t="shared" si="6"/>
        <v>6128.3563718533915</v>
      </c>
      <c r="AY31" s="123">
        <f t="shared" si="6"/>
        <v>1778.5378428514796</v>
      </c>
      <c r="AZ31" s="123">
        <f t="shared" si="6"/>
        <v>33.919523751301995</v>
      </c>
      <c r="BA31" s="123">
        <f t="shared" si="6"/>
        <v>329.39838432365258</v>
      </c>
      <c r="BB31" s="123">
        <f t="shared" si="6"/>
        <v>1008.5195134609446</v>
      </c>
      <c r="BC31" s="123">
        <f t="shared" si="6"/>
        <v>167.6379935796123</v>
      </c>
      <c r="BD31" s="123">
        <f t="shared" si="6"/>
        <v>835.09157734450025</v>
      </c>
      <c r="BE31" s="123">
        <f t="shared" si="6"/>
        <v>2062.1453698816758</v>
      </c>
      <c r="BF31" s="123">
        <f t="shared" si="6"/>
        <v>472.26467483887853</v>
      </c>
      <c r="BG31" s="123">
        <f t="shared" si="6"/>
        <v>17.143869069261541</v>
      </c>
      <c r="BI31" s="122" t="s">
        <v>1</v>
      </c>
      <c r="BJ31" s="123">
        <f t="shared" ref="BJ31:CA31" si="7">BJ9+$O$2*$CB9*BJ9/(SUM($BJ9:$CA9)+$H58)</f>
        <v>937.20978115982723</v>
      </c>
      <c r="BK31" s="123">
        <f t="shared" si="7"/>
        <v>10207.984585978005</v>
      </c>
      <c r="BL31" s="123">
        <f t="shared" si="7"/>
        <v>109.57234765828795</v>
      </c>
      <c r="BM31" s="123">
        <f t="shared" si="7"/>
        <v>18.311959807115777</v>
      </c>
      <c r="BN31" s="123">
        <f t="shared" si="7"/>
        <v>110.29231185253315</v>
      </c>
      <c r="BO31" s="123">
        <f t="shared" si="7"/>
        <v>166.16805019087187</v>
      </c>
      <c r="BP31" s="123">
        <f t="shared" si="7"/>
        <v>1494.8859698035822</v>
      </c>
      <c r="BQ31" s="123">
        <f t="shared" si="7"/>
        <v>1087.3657955868416</v>
      </c>
      <c r="BR31" s="123">
        <f t="shared" si="7"/>
        <v>5757.5562050275648</v>
      </c>
      <c r="BS31" s="123">
        <f t="shared" si="7"/>
        <v>2123.3784948043726</v>
      </c>
      <c r="BT31" s="123">
        <f t="shared" si="7"/>
        <v>35.26413038852408</v>
      </c>
      <c r="BU31" s="123">
        <f t="shared" si="7"/>
        <v>262.23944811964697</v>
      </c>
      <c r="BV31" s="123">
        <f t="shared" si="7"/>
        <v>850.08175757226218</v>
      </c>
      <c r="BW31" s="123">
        <f t="shared" si="7"/>
        <v>169.84600725370441</v>
      </c>
      <c r="BX31" s="123">
        <f t="shared" si="7"/>
        <v>1035.5933287827668</v>
      </c>
      <c r="BY31" s="123">
        <f t="shared" si="7"/>
        <v>1304.8784415905898</v>
      </c>
      <c r="BZ31" s="123">
        <f t="shared" si="7"/>
        <v>1035.3498759707909</v>
      </c>
      <c r="CA31" s="123">
        <f t="shared" si="7"/>
        <v>14.015097151605286</v>
      </c>
    </row>
    <row r="32" spans="1:80" ht="13.5" thickBot="1">
      <c r="A32" s="122" t="s">
        <v>2</v>
      </c>
      <c r="B32" s="123">
        <f t="shared" ref="B32:S32" si="8">B10+$O$2*$T10*B10/(SUM($B10:$S10)+$H59)</f>
        <v>207.80186743995844</v>
      </c>
      <c r="C32" s="123">
        <f t="shared" si="8"/>
        <v>243.80367515316101</v>
      </c>
      <c r="D32" s="123">
        <f t="shared" si="8"/>
        <v>6884.5929844697857</v>
      </c>
      <c r="E32" s="123">
        <f t="shared" si="8"/>
        <v>70.471111664524003</v>
      </c>
      <c r="F32" s="123">
        <f t="shared" si="8"/>
        <v>54.237260874692268</v>
      </c>
      <c r="G32" s="123">
        <f t="shared" si="8"/>
        <v>778.77449652062455</v>
      </c>
      <c r="H32" s="123">
        <f t="shared" si="8"/>
        <v>2011.4528082651652</v>
      </c>
      <c r="I32" s="123">
        <f t="shared" si="8"/>
        <v>139.09424404975357</v>
      </c>
      <c r="J32" s="123">
        <f t="shared" si="8"/>
        <v>374.59066967934115</v>
      </c>
      <c r="K32" s="123">
        <f t="shared" si="8"/>
        <v>646.06384610494172</v>
      </c>
      <c r="L32" s="123">
        <f t="shared" si="8"/>
        <v>38.097662531202111</v>
      </c>
      <c r="M32" s="123">
        <f t="shared" si="8"/>
        <v>1269.2239977494651</v>
      </c>
      <c r="N32" s="123">
        <f t="shared" si="8"/>
        <v>439.00682107705904</v>
      </c>
      <c r="O32" s="123">
        <f t="shared" si="8"/>
        <v>180.2966130490791</v>
      </c>
      <c r="P32" s="123">
        <f t="shared" si="8"/>
        <v>106.20522694718434</v>
      </c>
      <c r="Q32" s="123">
        <f t="shared" si="8"/>
        <v>497.52080763696949</v>
      </c>
      <c r="R32" s="123">
        <f t="shared" si="8"/>
        <v>274.94094767110136</v>
      </c>
      <c r="S32" s="123">
        <f t="shared" si="8"/>
        <v>1.9379595762068837</v>
      </c>
      <c r="U32" s="122" t="s">
        <v>2</v>
      </c>
      <c r="V32" s="123">
        <f t="shared" ref="V32:AM32" si="9">V10+$O$2*$AN10*V10/(SUM($V10:$AM10)+$H59)</f>
        <v>400.95887438362018</v>
      </c>
      <c r="W32" s="123">
        <f t="shared" si="9"/>
        <v>277.89731561918325</v>
      </c>
      <c r="X32" s="123">
        <f t="shared" si="9"/>
        <v>7256.0565148694841</v>
      </c>
      <c r="Y32" s="123">
        <f t="shared" si="9"/>
        <v>9.8575057514518605</v>
      </c>
      <c r="Z32" s="123">
        <f t="shared" si="9"/>
        <v>59.876594873073529</v>
      </c>
      <c r="AA32" s="123">
        <f t="shared" si="9"/>
        <v>920.41635061435773</v>
      </c>
      <c r="AB32" s="123">
        <f t="shared" si="9"/>
        <v>2298.3740546461859</v>
      </c>
      <c r="AC32" s="123">
        <f t="shared" si="9"/>
        <v>72.691732030693913</v>
      </c>
      <c r="AD32" s="123">
        <f t="shared" si="9"/>
        <v>230.63030099026557</v>
      </c>
      <c r="AE32" s="123">
        <f t="shared" si="9"/>
        <v>460.18074343556322</v>
      </c>
      <c r="AF32" s="123">
        <f t="shared" si="9"/>
        <v>160.46913825720111</v>
      </c>
      <c r="AG32" s="123">
        <f t="shared" si="9"/>
        <v>906.33021657107054</v>
      </c>
      <c r="AH32" s="123">
        <f t="shared" si="9"/>
        <v>200.71467282588222</v>
      </c>
      <c r="AI32" s="123">
        <f t="shared" si="9"/>
        <v>107.5707499858087</v>
      </c>
      <c r="AJ32" s="123">
        <f t="shared" si="9"/>
        <v>353.26186262119086</v>
      </c>
      <c r="AK32" s="123">
        <f t="shared" si="9"/>
        <v>494.53899301591179</v>
      </c>
      <c r="AL32" s="123">
        <f t="shared" si="9"/>
        <v>381.26534916690713</v>
      </c>
      <c r="AM32" s="123">
        <f t="shared" si="9"/>
        <v>1.7377223376871376</v>
      </c>
      <c r="AO32" s="122" t="s">
        <v>2</v>
      </c>
      <c r="AP32" s="123">
        <f t="shared" ref="AP32:BG32" si="10">AP10+$O$2*$BH10*AP10/(SUM($AP10:$BG10)+$H59)</f>
        <v>316.34355058684099</v>
      </c>
      <c r="AQ32" s="123">
        <f t="shared" si="10"/>
        <v>126.58132874982056</v>
      </c>
      <c r="AR32" s="123">
        <f t="shared" si="10"/>
        <v>6422.8449023802004</v>
      </c>
      <c r="AS32" s="123">
        <f t="shared" si="10"/>
        <v>20.835101299830072</v>
      </c>
      <c r="AT32" s="123">
        <f t="shared" si="10"/>
        <v>106.06914561930544</v>
      </c>
      <c r="AU32" s="123">
        <f t="shared" si="10"/>
        <v>465.41115442243233</v>
      </c>
      <c r="AV32" s="123">
        <f t="shared" si="10"/>
        <v>2109.3104309227451</v>
      </c>
      <c r="AW32" s="123">
        <f t="shared" si="10"/>
        <v>146.60302419674306</v>
      </c>
      <c r="AX32" s="123">
        <f t="shared" si="10"/>
        <v>368.83768102756341</v>
      </c>
      <c r="AY32" s="123">
        <f t="shared" si="10"/>
        <v>586.74632138006632</v>
      </c>
      <c r="AZ32" s="123">
        <f t="shared" si="10"/>
        <v>24.828061193884423</v>
      </c>
      <c r="BA32" s="123">
        <f t="shared" si="10"/>
        <v>1344.3565896794128</v>
      </c>
      <c r="BB32" s="123">
        <f t="shared" si="10"/>
        <v>318.70760593544355</v>
      </c>
      <c r="BC32" s="123">
        <f t="shared" si="10"/>
        <v>76.307831448869422</v>
      </c>
      <c r="BD32" s="123">
        <f t="shared" si="10"/>
        <v>137.02510353057153</v>
      </c>
      <c r="BE32" s="123">
        <f t="shared" si="10"/>
        <v>860.28976202104354</v>
      </c>
      <c r="BF32" s="123">
        <f t="shared" si="10"/>
        <v>515.07200095925418</v>
      </c>
      <c r="BG32" s="123">
        <f t="shared" si="10"/>
        <v>4.5178087805410305</v>
      </c>
      <c r="BI32" s="122" t="s">
        <v>2</v>
      </c>
      <c r="BJ32" s="123">
        <f t="shared" ref="BJ32:CA32" si="11">BJ10+$O$2*$CB10*BJ10/(SUM($BJ10:$CA10)+$H59)</f>
        <v>570.40724838532674</v>
      </c>
      <c r="BK32" s="123">
        <f t="shared" si="11"/>
        <v>147.62583193541886</v>
      </c>
      <c r="BL32" s="123">
        <f t="shared" si="11"/>
        <v>6632.8670681622225</v>
      </c>
      <c r="BM32" s="123">
        <f t="shared" si="11"/>
        <v>21.285680944099568</v>
      </c>
      <c r="BN32" s="123">
        <f t="shared" si="11"/>
        <v>133.92627592350232</v>
      </c>
      <c r="BO32" s="123">
        <f t="shared" si="11"/>
        <v>590.34989039730817</v>
      </c>
      <c r="BP32" s="123">
        <f t="shared" si="11"/>
        <v>1854.1114834097568</v>
      </c>
      <c r="BQ32" s="123">
        <f t="shared" si="11"/>
        <v>146.48229031420851</v>
      </c>
      <c r="BR32" s="123">
        <f t="shared" si="11"/>
        <v>512.97222365620541</v>
      </c>
      <c r="BS32" s="123">
        <f t="shared" si="11"/>
        <v>445.55431974852013</v>
      </c>
      <c r="BT32" s="123">
        <f t="shared" si="11"/>
        <v>144.20325754429709</v>
      </c>
      <c r="BU32" s="123">
        <f t="shared" si="11"/>
        <v>1961.5363849915075</v>
      </c>
      <c r="BV32" s="123">
        <f t="shared" si="11"/>
        <v>276.1185325510196</v>
      </c>
      <c r="BW32" s="123">
        <f t="shared" si="11"/>
        <v>372.24612225742123</v>
      </c>
      <c r="BX32" s="123">
        <f t="shared" si="11"/>
        <v>304.62607760822141</v>
      </c>
      <c r="BY32" s="123">
        <f t="shared" si="11"/>
        <v>1239.9049957816703</v>
      </c>
      <c r="BZ32" s="123">
        <f t="shared" si="11"/>
        <v>325.86379185376359</v>
      </c>
      <c r="CA32" s="123">
        <f t="shared" si="11"/>
        <v>4.4731165469536531</v>
      </c>
    </row>
    <row r="33" spans="1:79" ht="13.5" thickBot="1">
      <c r="A33" s="122" t="s">
        <v>3</v>
      </c>
      <c r="B33" s="123">
        <f t="shared" ref="B33:S33" si="12">B11+$O$2*$T11*B11/(SUM($B11:$S11)+$H60)</f>
        <v>109.56105404159435</v>
      </c>
      <c r="C33" s="123">
        <f t="shared" si="12"/>
        <v>57.363239586344044</v>
      </c>
      <c r="D33" s="123">
        <f t="shared" si="12"/>
        <v>73.681947824147571</v>
      </c>
      <c r="E33" s="123">
        <f t="shared" si="12"/>
        <v>11937.491299928315</v>
      </c>
      <c r="F33" s="123">
        <f t="shared" si="12"/>
        <v>234.96074166449594</v>
      </c>
      <c r="G33" s="123">
        <f t="shared" si="12"/>
        <v>1.2887821929873262</v>
      </c>
      <c r="H33" s="123">
        <f t="shared" si="12"/>
        <v>0</v>
      </c>
      <c r="I33" s="123">
        <f t="shared" si="12"/>
        <v>78.724940908664692</v>
      </c>
      <c r="J33" s="123">
        <f t="shared" si="12"/>
        <v>898.9331010626579</v>
      </c>
      <c r="K33" s="123">
        <f t="shared" si="12"/>
        <v>290.29630624468842</v>
      </c>
      <c r="L33" s="123">
        <f t="shared" si="12"/>
        <v>0</v>
      </c>
      <c r="M33" s="123">
        <f t="shared" si="12"/>
        <v>117.92771990021539</v>
      </c>
      <c r="N33" s="123">
        <f t="shared" si="12"/>
        <v>34.235802796089082</v>
      </c>
      <c r="O33" s="123">
        <f t="shared" si="12"/>
        <v>89.558828070111204</v>
      </c>
      <c r="P33" s="123">
        <f t="shared" si="12"/>
        <v>0</v>
      </c>
      <c r="Q33" s="123">
        <f t="shared" si="12"/>
        <v>13.133327436258675</v>
      </c>
      <c r="R33" s="123">
        <f t="shared" si="12"/>
        <v>0</v>
      </c>
      <c r="S33" s="123">
        <f t="shared" si="12"/>
        <v>11.84945577688482</v>
      </c>
      <c r="T33" s="141"/>
      <c r="U33" s="122" t="s">
        <v>3</v>
      </c>
      <c r="V33" s="123">
        <f t="shared" ref="V33:AM33" si="13">V11+$O$2*$AN11*V11/(SUM($V11:$AM11)+$H60)</f>
        <v>220.96291354224002</v>
      </c>
      <c r="W33" s="123">
        <f t="shared" si="13"/>
        <v>1.120483055142365</v>
      </c>
      <c r="X33" s="123">
        <f t="shared" si="13"/>
        <v>153.71135613471961</v>
      </c>
      <c r="Y33" s="123">
        <f t="shared" si="13"/>
        <v>11277.225768040753</v>
      </c>
      <c r="Z33" s="123">
        <f t="shared" si="13"/>
        <v>199.64798784026618</v>
      </c>
      <c r="AA33" s="123">
        <f t="shared" si="13"/>
        <v>1.7706576725188983</v>
      </c>
      <c r="AB33" s="123">
        <f t="shared" si="13"/>
        <v>18.190014603802464</v>
      </c>
      <c r="AC33" s="123">
        <f t="shared" si="13"/>
        <v>106.46344332453403</v>
      </c>
      <c r="AD33" s="123">
        <f t="shared" si="13"/>
        <v>818.19805971327867</v>
      </c>
      <c r="AE33" s="123">
        <f t="shared" si="13"/>
        <v>256.05937543089226</v>
      </c>
      <c r="AF33" s="123">
        <f t="shared" si="13"/>
        <v>0</v>
      </c>
      <c r="AG33" s="123">
        <f t="shared" si="13"/>
        <v>198.6293761379454</v>
      </c>
      <c r="AH33" s="123">
        <f t="shared" si="13"/>
        <v>141.16342680009234</v>
      </c>
      <c r="AI33" s="123">
        <f t="shared" si="13"/>
        <v>28.250868729902372</v>
      </c>
      <c r="AJ33" s="123">
        <f t="shared" si="13"/>
        <v>0</v>
      </c>
      <c r="AK33" s="123">
        <f t="shared" si="13"/>
        <v>9.6106473409647659</v>
      </c>
      <c r="AL33" s="123">
        <f t="shared" si="13"/>
        <v>0</v>
      </c>
      <c r="AM33" s="123">
        <f t="shared" si="13"/>
        <v>9.8349482101200643</v>
      </c>
      <c r="AO33" s="122" t="s">
        <v>3</v>
      </c>
      <c r="AP33" s="123">
        <f t="shared" ref="AP33:BG33" si="14">AP11+$O$2*$BH11*AP11/(SUM($AP11:$BG11)+$H60)</f>
        <v>127.06798815914135</v>
      </c>
      <c r="AQ33" s="123">
        <f t="shared" si="14"/>
        <v>7.4856353279844434</v>
      </c>
      <c r="AR33" s="123">
        <f t="shared" si="14"/>
        <v>149.87959526271374</v>
      </c>
      <c r="AS33" s="123">
        <f t="shared" si="14"/>
        <v>11753.66896577425</v>
      </c>
      <c r="AT33" s="123">
        <f t="shared" si="14"/>
        <v>136.57745830314167</v>
      </c>
      <c r="AU33" s="123">
        <f t="shared" si="14"/>
        <v>0.20276658030719441</v>
      </c>
      <c r="AV33" s="123">
        <f t="shared" si="14"/>
        <v>3.3579586494360851E-3</v>
      </c>
      <c r="AW33" s="123">
        <f t="shared" si="14"/>
        <v>0</v>
      </c>
      <c r="AX33" s="123">
        <f t="shared" si="14"/>
        <v>462.205460835118</v>
      </c>
      <c r="AY33" s="123">
        <f t="shared" si="14"/>
        <v>642.92170383856012</v>
      </c>
      <c r="AZ33" s="123">
        <f t="shared" si="14"/>
        <v>0</v>
      </c>
      <c r="BA33" s="123">
        <f t="shared" si="14"/>
        <v>177.94575084692721</v>
      </c>
      <c r="BB33" s="123">
        <f t="shared" si="14"/>
        <v>343.30631546954135</v>
      </c>
      <c r="BC33" s="123">
        <f t="shared" si="14"/>
        <v>20.530980856973656</v>
      </c>
      <c r="BD33" s="123">
        <f t="shared" si="14"/>
        <v>3.0027899461303334E-3</v>
      </c>
      <c r="BE33" s="123">
        <f t="shared" si="14"/>
        <v>1.6165238712167533</v>
      </c>
      <c r="BF33" s="123">
        <f t="shared" si="14"/>
        <v>0</v>
      </c>
      <c r="BG33" s="123">
        <f t="shared" si="14"/>
        <v>7.5975584661191711</v>
      </c>
      <c r="BI33" s="122" t="s">
        <v>3</v>
      </c>
      <c r="BJ33" s="123">
        <f t="shared" ref="BJ33:CA33" si="15">BJ11+$O$2*$CB11*BJ11/(SUM($BJ11:$CA11)+$H60)</f>
        <v>496.01608614693464</v>
      </c>
      <c r="BK33" s="123">
        <f t="shared" si="15"/>
        <v>10.326848703152459</v>
      </c>
      <c r="BL33" s="123">
        <f t="shared" si="15"/>
        <v>107.3172680972782</v>
      </c>
      <c r="BM33" s="123">
        <f t="shared" si="15"/>
        <v>11264.002157253495</v>
      </c>
      <c r="BN33" s="123">
        <f t="shared" si="15"/>
        <v>438.10303462138802</v>
      </c>
      <c r="BO33" s="123">
        <f t="shared" si="15"/>
        <v>3.1999099835375355E-2</v>
      </c>
      <c r="BP33" s="123">
        <f t="shared" si="15"/>
        <v>2.2919960386955958E-5</v>
      </c>
      <c r="BQ33" s="123">
        <f t="shared" si="15"/>
        <v>0</v>
      </c>
      <c r="BR33" s="123">
        <f t="shared" si="15"/>
        <v>655.25197300711773</v>
      </c>
      <c r="BS33" s="123">
        <f t="shared" si="15"/>
        <v>231.43441067210679</v>
      </c>
      <c r="BT33" s="123">
        <f t="shared" si="15"/>
        <v>0</v>
      </c>
      <c r="BU33" s="123">
        <f t="shared" si="15"/>
        <v>200.81609061334638</v>
      </c>
      <c r="BV33" s="123">
        <f t="shared" si="15"/>
        <v>158.65677143021614</v>
      </c>
      <c r="BW33" s="123">
        <f t="shared" si="15"/>
        <v>7.1575741582017915</v>
      </c>
      <c r="BX33" s="123">
        <f t="shared" si="15"/>
        <v>0</v>
      </c>
      <c r="BY33" s="123">
        <f t="shared" si="15"/>
        <v>16.682035507209761</v>
      </c>
      <c r="BZ33" s="123">
        <f t="shared" si="15"/>
        <v>0</v>
      </c>
      <c r="CA33" s="123">
        <f t="shared" si="15"/>
        <v>20.103122739530022</v>
      </c>
    </row>
    <row r="34" spans="1:79" ht="13.5" thickBot="1">
      <c r="A34" s="122" t="s">
        <v>4</v>
      </c>
      <c r="B34" s="123">
        <f t="shared" ref="B34:S34" si="16">B12+$O$2*$T12*B12/(SUM($B12:$S12)+$H61)</f>
        <v>2613.5789368354472</v>
      </c>
      <c r="C34" s="123">
        <f t="shared" si="16"/>
        <v>26.25160967512997</v>
      </c>
      <c r="D34" s="123">
        <f t="shared" si="16"/>
        <v>79.353959956447568</v>
      </c>
      <c r="E34" s="123">
        <f t="shared" si="16"/>
        <v>65.250204016872914</v>
      </c>
      <c r="F34" s="123">
        <f t="shared" si="16"/>
        <v>14239.350201252764</v>
      </c>
      <c r="G34" s="123">
        <f t="shared" si="16"/>
        <v>58.325216752010455</v>
      </c>
      <c r="H34" s="123">
        <f t="shared" si="16"/>
        <v>20.331472735988029</v>
      </c>
      <c r="I34" s="123">
        <f t="shared" si="16"/>
        <v>46.064760681940754</v>
      </c>
      <c r="J34" s="123">
        <f t="shared" si="16"/>
        <v>942.97121244932259</v>
      </c>
      <c r="K34" s="123">
        <f t="shared" si="16"/>
        <v>265.57129161644303</v>
      </c>
      <c r="L34" s="123">
        <f t="shared" si="16"/>
        <v>3.0116249188363247</v>
      </c>
      <c r="M34" s="123">
        <f t="shared" si="16"/>
        <v>268.39698632016706</v>
      </c>
      <c r="N34" s="123">
        <f t="shared" si="16"/>
        <v>556.69378367182856</v>
      </c>
      <c r="O34" s="123">
        <f t="shared" si="16"/>
        <v>691.84951025898249</v>
      </c>
      <c r="P34" s="123">
        <f t="shared" si="16"/>
        <v>17.442962184682909</v>
      </c>
      <c r="Q34" s="123">
        <f t="shared" si="16"/>
        <v>1888.3026177996971</v>
      </c>
      <c r="R34" s="123">
        <f t="shared" si="16"/>
        <v>7.1336124011882891</v>
      </c>
      <c r="S34" s="123">
        <f t="shared" si="16"/>
        <v>7.9338837409333944</v>
      </c>
      <c r="U34" s="122" t="s">
        <v>4</v>
      </c>
      <c r="V34" s="123">
        <f t="shared" ref="V34:AM34" si="17">V12+$O$2*$AN12*V12/(SUM($V12:$AM12)+$H61)</f>
        <v>3431.755132055463</v>
      </c>
      <c r="W34" s="123">
        <f t="shared" si="17"/>
        <v>29.050243665382144</v>
      </c>
      <c r="X34" s="123">
        <f t="shared" si="17"/>
        <v>105.00645606343639</v>
      </c>
      <c r="Y34" s="123">
        <f t="shared" si="17"/>
        <v>207.97611368146062</v>
      </c>
      <c r="Z34" s="123">
        <f t="shared" si="17"/>
        <v>13131.463154555284</v>
      </c>
      <c r="AA34" s="123">
        <f t="shared" si="17"/>
        <v>64.069704624116511</v>
      </c>
      <c r="AB34" s="123">
        <f t="shared" si="17"/>
        <v>20.311657341014357</v>
      </c>
      <c r="AC34" s="123">
        <f t="shared" si="17"/>
        <v>46.741568031488242</v>
      </c>
      <c r="AD34" s="123">
        <f t="shared" si="17"/>
        <v>963.43297759147936</v>
      </c>
      <c r="AE34" s="123">
        <f t="shared" si="17"/>
        <v>486.42980849414539</v>
      </c>
      <c r="AF34" s="123">
        <f t="shared" si="17"/>
        <v>3.3372450260870883</v>
      </c>
      <c r="AG34" s="123">
        <f t="shared" si="17"/>
        <v>314.87757757370252</v>
      </c>
      <c r="AH34" s="123">
        <f t="shared" si="17"/>
        <v>829.25452524198545</v>
      </c>
      <c r="AI34" s="123">
        <f t="shared" si="17"/>
        <v>623.52959083902226</v>
      </c>
      <c r="AJ34" s="123">
        <f t="shared" si="17"/>
        <v>14.325634686106575</v>
      </c>
      <c r="AK34" s="123">
        <f t="shared" si="17"/>
        <v>1824.715052709812</v>
      </c>
      <c r="AL34" s="123">
        <f t="shared" si="17"/>
        <v>6.6042509971236978</v>
      </c>
      <c r="AM34" s="123">
        <f t="shared" si="17"/>
        <v>9.3736712673825515</v>
      </c>
      <c r="AO34" s="122" t="s">
        <v>4</v>
      </c>
      <c r="AP34" s="123">
        <f t="shared" ref="AP34:BG34" si="18">AP12+$O$2*$BH12*AP12/(SUM($AP12:$BG12)+$H61)</f>
        <v>3808.8764623250881</v>
      </c>
      <c r="AQ34" s="123">
        <f t="shared" si="18"/>
        <v>27.401399336716334</v>
      </c>
      <c r="AR34" s="123">
        <f t="shared" si="18"/>
        <v>281.8999826547182</v>
      </c>
      <c r="AS34" s="123">
        <f t="shared" si="18"/>
        <v>305.34680443357456</v>
      </c>
      <c r="AT34" s="123">
        <f t="shared" si="18"/>
        <v>13928.010083904444</v>
      </c>
      <c r="AU34" s="123">
        <f t="shared" si="18"/>
        <v>79.985562585278799</v>
      </c>
      <c r="AV34" s="123">
        <f t="shared" si="18"/>
        <v>22.5533710683282</v>
      </c>
      <c r="AW34" s="123">
        <f t="shared" si="18"/>
        <v>52.576119563893215</v>
      </c>
      <c r="AX34" s="123">
        <f t="shared" si="18"/>
        <v>864.20728331631358</v>
      </c>
      <c r="AY34" s="123">
        <f t="shared" si="18"/>
        <v>646.05880607849235</v>
      </c>
      <c r="AZ34" s="123">
        <f t="shared" si="18"/>
        <v>2.9404305200351661</v>
      </c>
      <c r="BA34" s="123">
        <f t="shared" si="18"/>
        <v>430.90942308840346</v>
      </c>
      <c r="BB34" s="123">
        <f t="shared" si="18"/>
        <v>941.59399536392993</v>
      </c>
      <c r="BC34" s="123">
        <f t="shared" si="18"/>
        <v>406.97602800518723</v>
      </c>
      <c r="BD34" s="123">
        <f t="shared" si="18"/>
        <v>12.826531585850597</v>
      </c>
      <c r="BE34" s="123">
        <f t="shared" si="18"/>
        <v>1329.0667571565721</v>
      </c>
      <c r="BF34" s="123">
        <f t="shared" si="18"/>
        <v>7.4136542406948838</v>
      </c>
      <c r="BG34" s="123">
        <f t="shared" si="18"/>
        <v>10.146128741158261</v>
      </c>
      <c r="BI34" s="122" t="s">
        <v>4</v>
      </c>
      <c r="BJ34" s="123">
        <f t="shared" ref="BJ34:CA34" si="19">BJ12+$O$2*$CB12*BJ12/(SUM($BJ12:$CA12)+$H61)</f>
        <v>3597.5546080773847</v>
      </c>
      <c r="BK34" s="123">
        <f t="shared" si="19"/>
        <v>40.171219545763762</v>
      </c>
      <c r="BL34" s="123">
        <f t="shared" si="19"/>
        <v>299.8337388679704</v>
      </c>
      <c r="BM34" s="123">
        <f t="shared" si="19"/>
        <v>295.41834506864768</v>
      </c>
      <c r="BN34" s="123">
        <f t="shared" si="19"/>
        <v>14143.93099251907</v>
      </c>
      <c r="BO34" s="123">
        <f t="shared" si="19"/>
        <v>85.113460667415893</v>
      </c>
      <c r="BP34" s="123">
        <f t="shared" si="19"/>
        <v>23.285093792713084</v>
      </c>
      <c r="BQ34" s="123">
        <f t="shared" si="19"/>
        <v>60.461090558384086</v>
      </c>
      <c r="BR34" s="123">
        <f t="shared" si="19"/>
        <v>820.97215787737514</v>
      </c>
      <c r="BS34" s="123">
        <f t="shared" si="19"/>
        <v>627.26006222513161</v>
      </c>
      <c r="BT34" s="123">
        <f t="shared" si="19"/>
        <v>3.2547830177527493</v>
      </c>
      <c r="BU34" s="123">
        <f t="shared" si="19"/>
        <v>441.46431600282523</v>
      </c>
      <c r="BV34" s="123">
        <f t="shared" si="19"/>
        <v>908.65965047932571</v>
      </c>
      <c r="BW34" s="123">
        <f t="shared" si="19"/>
        <v>312.14369578528311</v>
      </c>
      <c r="BX34" s="123">
        <f t="shared" si="19"/>
        <v>18.24938571015408</v>
      </c>
      <c r="BY34" s="123">
        <f t="shared" si="19"/>
        <v>1078.20729622108</v>
      </c>
      <c r="BZ34" s="123">
        <f t="shared" si="19"/>
        <v>8.2272155961523001</v>
      </c>
      <c r="CA34" s="123">
        <f t="shared" si="19"/>
        <v>11.432712485983231</v>
      </c>
    </row>
    <row r="35" spans="1:79" ht="13.5" thickBot="1">
      <c r="A35" s="122" t="s">
        <v>5</v>
      </c>
      <c r="B35" s="123">
        <f t="shared" ref="B35:S35" si="20">B13+$O$2*$T13*B13/(SUM($B13:$S13)+$H62)</f>
        <v>73.041025331501388</v>
      </c>
      <c r="C35" s="123">
        <f t="shared" si="20"/>
        <v>141.21697510058425</v>
      </c>
      <c r="D35" s="123">
        <f t="shared" si="20"/>
        <v>254.38687767171874</v>
      </c>
      <c r="E35" s="123">
        <f t="shared" si="20"/>
        <v>9.2823253501360359</v>
      </c>
      <c r="F35" s="123">
        <f t="shared" si="20"/>
        <v>34.83607572046941</v>
      </c>
      <c r="G35" s="123">
        <f t="shared" si="20"/>
        <v>3551.494874985382</v>
      </c>
      <c r="H35" s="123">
        <f t="shared" si="20"/>
        <v>982.68524176067478</v>
      </c>
      <c r="I35" s="123">
        <f t="shared" si="20"/>
        <v>74.962799681992379</v>
      </c>
      <c r="J35" s="123">
        <f t="shared" si="20"/>
        <v>359.39414455327147</v>
      </c>
      <c r="K35" s="123">
        <f t="shared" si="20"/>
        <v>526.7381736088854</v>
      </c>
      <c r="L35" s="123">
        <f t="shared" si="20"/>
        <v>17.742742830755489</v>
      </c>
      <c r="M35" s="123">
        <f t="shared" si="20"/>
        <v>269.58470964450657</v>
      </c>
      <c r="N35" s="123">
        <f t="shared" si="20"/>
        <v>348.5088087476218</v>
      </c>
      <c r="O35" s="123">
        <f t="shared" si="20"/>
        <v>18.613205096645679</v>
      </c>
      <c r="P35" s="123">
        <f t="shared" si="20"/>
        <v>90.474461011612107</v>
      </c>
      <c r="Q35" s="123">
        <f t="shared" si="20"/>
        <v>1323.3002208468235</v>
      </c>
      <c r="R35" s="123">
        <f t="shared" si="20"/>
        <v>27.073611740668056</v>
      </c>
      <c r="S35" s="123">
        <f t="shared" si="20"/>
        <v>28.117007594546667</v>
      </c>
      <c r="U35" s="122" t="s">
        <v>5</v>
      </c>
      <c r="V35" s="123">
        <f t="shared" ref="V35:AM35" si="21">V13+$O$2*$AN13*V13/(SUM($V13:$AM13)+$H62)</f>
        <v>140.80180071347871</v>
      </c>
      <c r="W35" s="123">
        <f t="shared" si="21"/>
        <v>184.32738770448751</v>
      </c>
      <c r="X35" s="123">
        <f t="shared" si="21"/>
        <v>345.01982489306022</v>
      </c>
      <c r="Y35" s="123">
        <f t="shared" si="21"/>
        <v>0</v>
      </c>
      <c r="Z35" s="123">
        <f t="shared" si="21"/>
        <v>20.56777413923767</v>
      </c>
      <c r="AA35" s="123">
        <f t="shared" si="21"/>
        <v>2821.0678586956765</v>
      </c>
      <c r="AB35" s="123">
        <f t="shared" si="21"/>
        <v>792.34299936485206</v>
      </c>
      <c r="AC35" s="123">
        <f t="shared" si="21"/>
        <v>84.248842967968017</v>
      </c>
      <c r="AD35" s="123">
        <f t="shared" si="21"/>
        <v>320.61249057329292</v>
      </c>
      <c r="AE35" s="123">
        <f t="shared" si="21"/>
        <v>166.22748081899908</v>
      </c>
      <c r="AF35" s="123">
        <f t="shared" si="21"/>
        <v>5.6413846035876514</v>
      </c>
      <c r="AG35" s="123">
        <f t="shared" si="21"/>
        <v>200.81969323243609</v>
      </c>
      <c r="AH35" s="123">
        <f t="shared" si="21"/>
        <v>283.38406911145205</v>
      </c>
      <c r="AI35" s="123">
        <f t="shared" si="21"/>
        <v>2.0554653614015583</v>
      </c>
      <c r="AJ35" s="123">
        <f t="shared" si="21"/>
        <v>146.7232376696596</v>
      </c>
      <c r="AK35" s="123">
        <f t="shared" si="21"/>
        <v>1477.3108695625483</v>
      </c>
      <c r="AL35" s="123">
        <f t="shared" si="21"/>
        <v>91.241810855142319</v>
      </c>
      <c r="AM35" s="123">
        <f t="shared" si="21"/>
        <v>52.12675124138778</v>
      </c>
      <c r="AO35" s="122" t="s">
        <v>5</v>
      </c>
      <c r="AP35" s="123">
        <f t="shared" ref="AP35:BG35" si="22">AP13+$O$2*$BH13*AP13/(SUM($AP13:$BG13)+$H62)</f>
        <v>427.1787454646805</v>
      </c>
      <c r="AQ35" s="123">
        <f t="shared" si="22"/>
        <v>142.1675598496015</v>
      </c>
      <c r="AR35" s="123">
        <f t="shared" si="22"/>
        <v>308.26596648481552</v>
      </c>
      <c r="AS35" s="123">
        <f t="shared" si="22"/>
        <v>1.0367468647975868</v>
      </c>
      <c r="AT35" s="123">
        <f t="shared" si="22"/>
        <v>19.981288105985282</v>
      </c>
      <c r="AU35" s="123">
        <f t="shared" si="22"/>
        <v>2922.8663503046828</v>
      </c>
      <c r="AV35" s="123">
        <f t="shared" si="22"/>
        <v>659.07208633428581</v>
      </c>
      <c r="AW35" s="123">
        <f t="shared" si="22"/>
        <v>271.00433932625396</v>
      </c>
      <c r="AX35" s="123">
        <f t="shared" si="22"/>
        <v>393.88064816966016</v>
      </c>
      <c r="AY35" s="123">
        <f t="shared" si="22"/>
        <v>175.66199022286315</v>
      </c>
      <c r="AZ35" s="123">
        <f t="shared" si="22"/>
        <v>90.508050779068412</v>
      </c>
      <c r="BA35" s="123">
        <f t="shared" si="22"/>
        <v>162.6759325225525</v>
      </c>
      <c r="BB35" s="123">
        <f t="shared" si="22"/>
        <v>152.26084905452652</v>
      </c>
      <c r="BC35" s="123">
        <f t="shared" si="22"/>
        <v>54.036030207891351</v>
      </c>
      <c r="BD35" s="123">
        <f t="shared" si="22"/>
        <v>188.3818647045905</v>
      </c>
      <c r="BE35" s="123">
        <f t="shared" si="22"/>
        <v>1369.5492085023143</v>
      </c>
      <c r="BF35" s="123">
        <f t="shared" si="22"/>
        <v>55.523173483990668</v>
      </c>
      <c r="BG35" s="123">
        <f t="shared" si="22"/>
        <v>25.452372145514541</v>
      </c>
      <c r="BI35" s="122" t="s">
        <v>5</v>
      </c>
      <c r="BJ35" s="123">
        <f t="shared" ref="BJ35:CA35" si="23">BJ13+$O$2*$CB13*BJ13/(SUM($BJ13:$CA13)+$H62)</f>
        <v>42.851724124377036</v>
      </c>
      <c r="BK35" s="123">
        <f t="shared" si="23"/>
        <v>210.84494118681127</v>
      </c>
      <c r="BL35" s="123">
        <f t="shared" si="23"/>
        <v>210.2896486690999</v>
      </c>
      <c r="BM35" s="123">
        <f t="shared" si="23"/>
        <v>0.74767818086848914</v>
      </c>
      <c r="BN35" s="123">
        <f t="shared" si="23"/>
        <v>377.8510924609534</v>
      </c>
      <c r="BO35" s="123">
        <f t="shared" si="23"/>
        <v>2942.3410747465296</v>
      </c>
      <c r="BP35" s="123">
        <f t="shared" si="23"/>
        <v>657.31953506496905</v>
      </c>
      <c r="BQ35" s="123">
        <f t="shared" si="23"/>
        <v>251.56491220714983</v>
      </c>
      <c r="BR35" s="123">
        <f t="shared" si="23"/>
        <v>465.45744695710539</v>
      </c>
      <c r="BS35" s="123">
        <f t="shared" si="23"/>
        <v>158.38013009627326</v>
      </c>
      <c r="BT35" s="123">
        <f t="shared" si="23"/>
        <v>116.53303926672049</v>
      </c>
      <c r="BU35" s="123">
        <f t="shared" si="23"/>
        <v>122.06330597600001</v>
      </c>
      <c r="BV35" s="123">
        <f t="shared" si="23"/>
        <v>318.7274854516541</v>
      </c>
      <c r="BW35" s="123">
        <f t="shared" si="23"/>
        <v>72.959275487823859</v>
      </c>
      <c r="BX35" s="123">
        <f t="shared" si="23"/>
        <v>70.778652093322449</v>
      </c>
      <c r="BY35" s="123">
        <f t="shared" si="23"/>
        <v>1640.8506449220229</v>
      </c>
      <c r="BZ35" s="123">
        <f t="shared" si="23"/>
        <v>67.249891033312451</v>
      </c>
      <c r="CA35" s="123">
        <f t="shared" si="23"/>
        <v>26.599200268196782</v>
      </c>
    </row>
    <row r="36" spans="1:79" ht="13.5" thickBot="1">
      <c r="A36" s="122" t="s">
        <v>6</v>
      </c>
      <c r="B36" s="123">
        <f t="shared" ref="B36:S36" si="24">B14+$O$2*$T14*B14/(SUM($B14:$S14)+$H63)</f>
        <v>1068.6335071804285</v>
      </c>
      <c r="C36" s="123">
        <f t="shared" si="24"/>
        <v>906.26982027567374</v>
      </c>
      <c r="D36" s="123">
        <f t="shared" si="24"/>
        <v>755.94054126646381</v>
      </c>
      <c r="E36" s="123">
        <f t="shared" si="24"/>
        <v>28.822063240971531</v>
      </c>
      <c r="F36" s="123">
        <f t="shared" si="24"/>
        <v>483.96786648240339</v>
      </c>
      <c r="G36" s="123">
        <f t="shared" si="24"/>
        <v>1701.4708463491816</v>
      </c>
      <c r="H36" s="123">
        <f t="shared" si="24"/>
        <v>21022.017923606385</v>
      </c>
      <c r="I36" s="123">
        <f t="shared" si="24"/>
        <v>1440.8243320273878</v>
      </c>
      <c r="J36" s="123">
        <f t="shared" si="24"/>
        <v>1285.0407578367103</v>
      </c>
      <c r="K36" s="123">
        <f t="shared" si="24"/>
        <v>1442.8409787201424</v>
      </c>
      <c r="L36" s="123">
        <f t="shared" si="24"/>
        <v>590.60787954681223</v>
      </c>
      <c r="M36" s="123">
        <f t="shared" si="24"/>
        <v>2489.2931683141774</v>
      </c>
      <c r="N36" s="123">
        <f t="shared" si="24"/>
        <v>4587.5079466176812</v>
      </c>
      <c r="O36" s="123">
        <f t="shared" si="24"/>
        <v>456.88799907007052</v>
      </c>
      <c r="P36" s="123">
        <f t="shared" si="24"/>
        <v>632.47355133595477</v>
      </c>
      <c r="Q36" s="123">
        <f t="shared" si="24"/>
        <v>3546.7255953818581</v>
      </c>
      <c r="R36" s="123">
        <f t="shared" si="24"/>
        <v>436.04523957082193</v>
      </c>
      <c r="S36" s="123">
        <f t="shared" si="24"/>
        <v>67.373361819439367</v>
      </c>
      <c r="U36" s="122" t="s">
        <v>6</v>
      </c>
      <c r="V36" s="123">
        <f t="shared" ref="V36:AM36" si="25">V14+$O$2*$AN14*V14/(SUM($V14:$AM14)+$H63)</f>
        <v>887.03258497097602</v>
      </c>
      <c r="W36" s="123">
        <f t="shared" si="25"/>
        <v>1084.4268133401154</v>
      </c>
      <c r="X36" s="123">
        <f t="shared" si="25"/>
        <v>2388.4892411830542</v>
      </c>
      <c r="Y36" s="123">
        <f t="shared" si="25"/>
        <v>15.525216373982444</v>
      </c>
      <c r="Z36" s="123">
        <f t="shared" si="25"/>
        <v>328.54239665732342</v>
      </c>
      <c r="AA36" s="123">
        <f t="shared" si="25"/>
        <v>1269.2397401259266</v>
      </c>
      <c r="AB36" s="123">
        <f t="shared" si="25"/>
        <v>17760.306427794334</v>
      </c>
      <c r="AC36" s="123">
        <f t="shared" si="25"/>
        <v>2154.9944612656959</v>
      </c>
      <c r="AD36" s="123">
        <f t="shared" si="25"/>
        <v>1771.5860633588418</v>
      </c>
      <c r="AE36" s="123">
        <f t="shared" si="25"/>
        <v>1786.6969568555123</v>
      </c>
      <c r="AF36" s="123">
        <f t="shared" si="25"/>
        <v>664.75434597589094</v>
      </c>
      <c r="AG36" s="123">
        <f t="shared" si="25"/>
        <v>1982.3184767892399</v>
      </c>
      <c r="AH36" s="123">
        <f t="shared" si="25"/>
        <v>3823.7816669477097</v>
      </c>
      <c r="AI36" s="123">
        <f t="shared" si="25"/>
        <v>285.23077346223488</v>
      </c>
      <c r="AJ36" s="123">
        <f t="shared" si="25"/>
        <v>557.25735182366361</v>
      </c>
      <c r="AK36" s="123">
        <f t="shared" si="25"/>
        <v>3117.3133506602876</v>
      </c>
      <c r="AL36" s="123">
        <f t="shared" si="25"/>
        <v>467.99334968340941</v>
      </c>
      <c r="AM36" s="123">
        <f t="shared" si="25"/>
        <v>48.099906329425437</v>
      </c>
      <c r="AO36" s="122" t="s">
        <v>6</v>
      </c>
      <c r="AP36" s="123">
        <f t="shared" ref="AP36:BG36" si="26">AP14+$O$2*$BH14*AP14/(SUM($AP14:$BG14)+$H63)</f>
        <v>1804.5496634136716</v>
      </c>
      <c r="AQ36" s="123">
        <f t="shared" si="26"/>
        <v>926.00856323813571</v>
      </c>
      <c r="AR36" s="123">
        <f t="shared" si="26"/>
        <v>990.50881785419085</v>
      </c>
      <c r="AS36" s="123">
        <f t="shared" si="26"/>
        <v>1.6609429283429429E-4</v>
      </c>
      <c r="AT36" s="123">
        <f t="shared" si="26"/>
        <v>360.66910953189853</v>
      </c>
      <c r="AU36" s="123">
        <f t="shared" si="26"/>
        <v>1116.9198286913741</v>
      </c>
      <c r="AV36" s="123">
        <f t="shared" si="26"/>
        <v>17884.846567084081</v>
      </c>
      <c r="AW36" s="123">
        <f t="shared" si="26"/>
        <v>1634.786485613592</v>
      </c>
      <c r="AX36" s="123">
        <f t="shared" si="26"/>
        <v>2188.1502041766512</v>
      </c>
      <c r="AY36" s="123">
        <f t="shared" si="26"/>
        <v>1222.2468650191258</v>
      </c>
      <c r="AZ36" s="123">
        <f t="shared" si="26"/>
        <v>863.96405532369045</v>
      </c>
      <c r="BA36" s="123">
        <f t="shared" si="26"/>
        <v>2076.2962912211942</v>
      </c>
      <c r="BB36" s="123">
        <f t="shared" si="26"/>
        <v>5201.8867399656356</v>
      </c>
      <c r="BC36" s="123">
        <f t="shared" si="26"/>
        <v>338.89820060194938</v>
      </c>
      <c r="BD36" s="123">
        <f t="shared" si="26"/>
        <v>1647.9518897499356</v>
      </c>
      <c r="BE36" s="123">
        <f t="shared" si="26"/>
        <v>3843.4038283671543</v>
      </c>
      <c r="BF36" s="123">
        <f t="shared" si="26"/>
        <v>527.80514887203026</v>
      </c>
      <c r="BG36" s="123">
        <f t="shared" si="26"/>
        <v>47.997436881891709</v>
      </c>
      <c r="BI36" s="122" t="s">
        <v>6</v>
      </c>
      <c r="BJ36" s="123">
        <f t="shared" ref="BJ36:CA36" si="27">BJ14+$O$2*$CB14*BJ14/(SUM($BJ14:$CA14)+$H63)</f>
        <v>1518.5981426365513</v>
      </c>
      <c r="BK36" s="123">
        <f t="shared" si="27"/>
        <v>1305.9878453384438</v>
      </c>
      <c r="BL36" s="123">
        <f t="shared" si="27"/>
        <v>1071.3174147546792</v>
      </c>
      <c r="BM36" s="123">
        <f t="shared" si="27"/>
        <v>36.673548930205364</v>
      </c>
      <c r="BN36" s="123">
        <f t="shared" si="27"/>
        <v>477.18553996488612</v>
      </c>
      <c r="BO36" s="123">
        <f t="shared" si="27"/>
        <v>1416.8658837502203</v>
      </c>
      <c r="BP36" s="123">
        <f t="shared" si="27"/>
        <v>17955.203181827517</v>
      </c>
      <c r="BQ36" s="123">
        <f t="shared" si="27"/>
        <v>1920.6825795908846</v>
      </c>
      <c r="BR36" s="123">
        <f t="shared" si="27"/>
        <v>1801.8341313345063</v>
      </c>
      <c r="BS36" s="123">
        <f t="shared" si="27"/>
        <v>2026.5917904701639</v>
      </c>
      <c r="BT36" s="123">
        <f t="shared" si="27"/>
        <v>716.25058767410644</v>
      </c>
      <c r="BU36" s="123">
        <f t="shared" si="27"/>
        <v>1701.4170134758065</v>
      </c>
      <c r="BV36" s="123">
        <f t="shared" si="27"/>
        <v>6113.7175036948429</v>
      </c>
      <c r="BW36" s="123">
        <f t="shared" si="27"/>
        <v>368.26610693563481</v>
      </c>
      <c r="BX36" s="123">
        <f t="shared" si="27"/>
        <v>1256.3764874552453</v>
      </c>
      <c r="BY36" s="123">
        <f t="shared" si="27"/>
        <v>3769.519426310198</v>
      </c>
      <c r="BZ36" s="123">
        <f t="shared" si="27"/>
        <v>514.0945629518335</v>
      </c>
      <c r="CA36" s="123">
        <f t="shared" si="27"/>
        <v>55.994619942369447</v>
      </c>
    </row>
    <row r="37" spans="1:79" ht="13.5" thickBot="1">
      <c r="A37" s="122" t="s">
        <v>7</v>
      </c>
      <c r="B37" s="123">
        <f t="shared" ref="B37:S37" si="28">B15+$O$2*$T15*B15/(SUM($B15:$S15)+$H64)</f>
        <v>2584.6028832483162</v>
      </c>
      <c r="C37" s="123">
        <f t="shared" si="28"/>
        <v>478.9758885648132</v>
      </c>
      <c r="D37" s="123">
        <f t="shared" si="28"/>
        <v>133.38615329468939</v>
      </c>
      <c r="E37" s="123">
        <f t="shared" si="28"/>
        <v>56.166223498745495</v>
      </c>
      <c r="F37" s="123">
        <f t="shared" si="28"/>
        <v>243.98183524044478</v>
      </c>
      <c r="G37" s="123">
        <f t="shared" si="28"/>
        <v>113.07082561708783</v>
      </c>
      <c r="H37" s="123">
        <f t="shared" si="28"/>
        <v>1188.332865798345</v>
      </c>
      <c r="I37" s="123">
        <f t="shared" si="28"/>
        <v>9715.275816179199</v>
      </c>
      <c r="J37" s="123">
        <f t="shared" si="28"/>
        <v>1479.510390716458</v>
      </c>
      <c r="K37" s="123">
        <f t="shared" si="28"/>
        <v>3210.5133832779538</v>
      </c>
      <c r="L37" s="123">
        <f t="shared" si="28"/>
        <v>1388.9108658622649</v>
      </c>
      <c r="M37" s="123">
        <f t="shared" si="28"/>
        <v>339.38618058759789</v>
      </c>
      <c r="N37" s="123">
        <f t="shared" si="28"/>
        <v>6114.1915170630991</v>
      </c>
      <c r="O37" s="123">
        <f t="shared" si="28"/>
        <v>800.40659290144686</v>
      </c>
      <c r="P37" s="123">
        <f t="shared" si="28"/>
        <v>209.11694842735648</v>
      </c>
      <c r="Q37" s="123">
        <f t="shared" si="28"/>
        <v>263.02628115830032</v>
      </c>
      <c r="R37" s="123">
        <f t="shared" si="28"/>
        <v>70.759232834005402</v>
      </c>
      <c r="S37" s="123">
        <f t="shared" si="28"/>
        <v>21.194516401399717</v>
      </c>
      <c r="U37" s="122" t="s">
        <v>7</v>
      </c>
      <c r="V37" s="123">
        <f t="shared" ref="V37:AM37" si="29">V15+$O$2*$AN15*V15/(SUM($V15:$AM15)+$H64)</f>
        <v>3469.7563233749906</v>
      </c>
      <c r="W37" s="123">
        <f t="shared" si="29"/>
        <v>404.71833682853025</v>
      </c>
      <c r="X37" s="123">
        <f t="shared" si="29"/>
        <v>167.66566868805458</v>
      </c>
      <c r="Y37" s="123">
        <f t="shared" si="29"/>
        <v>41.3218404031171</v>
      </c>
      <c r="Z37" s="123">
        <f t="shared" si="29"/>
        <v>126.94252392360751</v>
      </c>
      <c r="AA37" s="123">
        <f t="shared" si="29"/>
        <v>127.19539093293676</v>
      </c>
      <c r="AB37" s="123">
        <f t="shared" si="29"/>
        <v>1613.6215932537627</v>
      </c>
      <c r="AC37" s="123">
        <f t="shared" si="29"/>
        <v>8393.5219861600181</v>
      </c>
      <c r="AD37" s="123">
        <f t="shared" si="29"/>
        <v>1276.0669664956661</v>
      </c>
      <c r="AE37" s="123">
        <f t="shared" si="29"/>
        <v>3114.1912211897579</v>
      </c>
      <c r="AF37" s="123">
        <f t="shared" si="29"/>
        <v>1321.694413765566</v>
      </c>
      <c r="AG37" s="123">
        <f t="shared" si="29"/>
        <v>452.97271529946647</v>
      </c>
      <c r="AH37" s="123">
        <f t="shared" si="29"/>
        <v>6913.2139104603193</v>
      </c>
      <c r="AI37" s="123">
        <f t="shared" si="29"/>
        <v>735.92735397527201</v>
      </c>
      <c r="AJ37" s="123">
        <f t="shared" si="29"/>
        <v>158.37563011568301</v>
      </c>
      <c r="AK37" s="123">
        <f t="shared" si="29"/>
        <v>387.98589369371058</v>
      </c>
      <c r="AL37" s="123">
        <f t="shared" si="29"/>
        <v>38.528209424593847</v>
      </c>
      <c r="AM37" s="123">
        <f t="shared" si="29"/>
        <v>15.069657934765036</v>
      </c>
      <c r="AO37" s="122" t="s">
        <v>7</v>
      </c>
      <c r="AP37" s="123">
        <f t="shared" ref="AP37:BG37" si="30">AP15+$O$2*$BH15*AP15/(SUM($AP15:$BG15)+$H64)</f>
        <v>3741.1002266896462</v>
      </c>
      <c r="AQ37" s="123">
        <f t="shared" si="30"/>
        <v>641.13491279802395</v>
      </c>
      <c r="AR37" s="123">
        <f t="shared" si="30"/>
        <v>124.22327530782785</v>
      </c>
      <c r="AS37" s="123">
        <f t="shared" si="30"/>
        <v>35.989822972293318</v>
      </c>
      <c r="AT37" s="123">
        <f t="shared" si="30"/>
        <v>115.9060640738646</v>
      </c>
      <c r="AU37" s="123">
        <f t="shared" si="30"/>
        <v>144.58254036213444</v>
      </c>
      <c r="AV37" s="123">
        <f t="shared" si="30"/>
        <v>2052.8998735970667</v>
      </c>
      <c r="AW37" s="123">
        <f t="shared" si="30"/>
        <v>8583.3713937643806</v>
      </c>
      <c r="AX37" s="123">
        <f t="shared" si="30"/>
        <v>1513.9688363583368</v>
      </c>
      <c r="AY37" s="123">
        <f t="shared" si="30"/>
        <v>3674.9580137069615</v>
      </c>
      <c r="AZ37" s="123">
        <f t="shared" si="30"/>
        <v>1374.8101822324695</v>
      </c>
      <c r="BA37" s="123">
        <f t="shared" si="30"/>
        <v>475.85462262585355</v>
      </c>
      <c r="BB37" s="123">
        <f t="shared" si="30"/>
        <v>6440.5923771191483</v>
      </c>
      <c r="BC37" s="123">
        <f t="shared" si="30"/>
        <v>841.91957175425546</v>
      </c>
      <c r="BD37" s="123">
        <f t="shared" si="30"/>
        <v>220.0329884651583</v>
      </c>
      <c r="BE37" s="123">
        <f t="shared" si="30"/>
        <v>213.23244520027163</v>
      </c>
      <c r="BF37" s="123">
        <f t="shared" si="30"/>
        <v>120.84367244674937</v>
      </c>
      <c r="BG37" s="123">
        <f t="shared" si="30"/>
        <v>14.788366232723714</v>
      </c>
      <c r="BI37" s="122" t="s">
        <v>7</v>
      </c>
      <c r="BJ37" s="123">
        <f t="shared" ref="BJ37:CA37" si="31">BJ15+$O$2*$CB15*BJ15/(SUM($BJ15:$CA15)+$H64)</f>
        <v>2923.4422633670883</v>
      </c>
      <c r="BK37" s="123">
        <f t="shared" si="31"/>
        <v>401.61888600993353</v>
      </c>
      <c r="BL37" s="123">
        <f t="shared" si="31"/>
        <v>166.82837703548591</v>
      </c>
      <c r="BM37" s="123">
        <f t="shared" si="31"/>
        <v>22.696900497775836</v>
      </c>
      <c r="BN37" s="123">
        <f t="shared" si="31"/>
        <v>131.55669124824422</v>
      </c>
      <c r="BO37" s="123">
        <f t="shared" si="31"/>
        <v>82.787110466902291</v>
      </c>
      <c r="BP37" s="123">
        <f t="shared" si="31"/>
        <v>1598.8400001277387</v>
      </c>
      <c r="BQ37" s="123">
        <f t="shared" si="31"/>
        <v>8467.6161597571918</v>
      </c>
      <c r="BR37" s="123">
        <f t="shared" si="31"/>
        <v>1377.7278759053538</v>
      </c>
      <c r="BS37" s="123">
        <f t="shared" si="31"/>
        <v>3857.5941673111874</v>
      </c>
      <c r="BT37" s="123">
        <f t="shared" si="31"/>
        <v>1500.9340421142338</v>
      </c>
      <c r="BU37" s="123">
        <f t="shared" si="31"/>
        <v>480.37440040057459</v>
      </c>
      <c r="BV37" s="123">
        <f t="shared" si="31"/>
        <v>7129.2221648393688</v>
      </c>
      <c r="BW37" s="123">
        <f t="shared" si="31"/>
        <v>931.72669963137673</v>
      </c>
      <c r="BX37" s="123">
        <f t="shared" si="31"/>
        <v>137.26178114772139</v>
      </c>
      <c r="BY37" s="123">
        <f t="shared" si="31"/>
        <v>583.25939539396404</v>
      </c>
      <c r="BZ37" s="123">
        <f t="shared" si="31"/>
        <v>51.008816360351204</v>
      </c>
      <c r="CA37" s="123">
        <f t="shared" si="31"/>
        <v>13.187741896239526</v>
      </c>
    </row>
    <row r="38" spans="1:79" ht="13.5" thickBot="1">
      <c r="A38" s="122" t="s">
        <v>8</v>
      </c>
      <c r="B38" s="123">
        <f t="shared" ref="B38:S38" si="32">B16+$O$2*$T16*B16/(SUM($B16:$S16)+$H65)</f>
        <v>4236.8326268898254</v>
      </c>
      <c r="C38" s="123">
        <f t="shared" si="32"/>
        <v>12988.76534444654</v>
      </c>
      <c r="D38" s="123">
        <f t="shared" si="32"/>
        <v>685.2876084997614</v>
      </c>
      <c r="E38" s="123">
        <f t="shared" si="32"/>
        <v>4238.5640722809085</v>
      </c>
      <c r="F38" s="123">
        <f t="shared" si="32"/>
        <v>2591.8281877521604</v>
      </c>
      <c r="G38" s="123">
        <f t="shared" si="32"/>
        <v>914.9020662560672</v>
      </c>
      <c r="H38" s="123">
        <f t="shared" si="32"/>
        <v>2880.0661394954673</v>
      </c>
      <c r="I38" s="123">
        <f t="shared" si="32"/>
        <v>3871.552313091277</v>
      </c>
      <c r="J38" s="123">
        <f t="shared" si="32"/>
        <v>72032.890385151128</v>
      </c>
      <c r="K38" s="123">
        <f t="shared" si="32"/>
        <v>8986.9704169613105</v>
      </c>
      <c r="L38" s="123">
        <f t="shared" si="32"/>
        <v>91.97282043436887</v>
      </c>
      <c r="M38" s="123">
        <f t="shared" si="32"/>
        <v>1492.7883624519991</v>
      </c>
      <c r="N38" s="123">
        <f t="shared" si="32"/>
        <v>5661.2117985285204</v>
      </c>
      <c r="O38" s="123">
        <f t="shared" si="32"/>
        <v>1740.4609317601435</v>
      </c>
      <c r="P38" s="123">
        <f t="shared" si="32"/>
        <v>1435.5237369242554</v>
      </c>
      <c r="Q38" s="123">
        <f t="shared" si="32"/>
        <v>2686.2902096112607</v>
      </c>
      <c r="R38" s="123">
        <f t="shared" si="32"/>
        <v>908.73764241007075</v>
      </c>
      <c r="S38" s="123">
        <f t="shared" si="32"/>
        <v>190.26730685332009</v>
      </c>
      <c r="U38" s="122" t="s">
        <v>8</v>
      </c>
      <c r="V38" s="123">
        <f t="shared" ref="V38:AM38" si="33">V16+$O$2*$AN16*V16/(SUM($V16:$AM16)+$H65)</f>
        <v>5584.6892973125687</v>
      </c>
      <c r="W38" s="123">
        <f t="shared" si="33"/>
        <v>11086.784311204985</v>
      </c>
      <c r="X38" s="123">
        <f t="shared" si="33"/>
        <v>872.56878170648838</v>
      </c>
      <c r="Y38" s="123">
        <f t="shared" si="33"/>
        <v>3233.975366785221</v>
      </c>
      <c r="Z38" s="123">
        <f t="shared" si="33"/>
        <v>2398.2910770424601</v>
      </c>
      <c r="AA38" s="123">
        <f t="shared" si="33"/>
        <v>657.15805664163713</v>
      </c>
      <c r="AB38" s="123">
        <f t="shared" si="33"/>
        <v>2805.82136687507</v>
      </c>
      <c r="AC38" s="123">
        <f t="shared" si="33"/>
        <v>3730.8665099678274</v>
      </c>
      <c r="AD38" s="123">
        <f t="shared" si="33"/>
        <v>66072.979650280235</v>
      </c>
      <c r="AE38" s="123">
        <f t="shared" si="33"/>
        <v>11025.016046150213</v>
      </c>
      <c r="AF38" s="123">
        <f t="shared" si="33"/>
        <v>264.33624412281364</v>
      </c>
      <c r="AG38" s="123">
        <f t="shared" si="33"/>
        <v>1051.0074205141391</v>
      </c>
      <c r="AH38" s="123">
        <f t="shared" si="33"/>
        <v>5153.7880184806909</v>
      </c>
      <c r="AI38" s="123">
        <f t="shared" si="33"/>
        <v>2137.0135126685191</v>
      </c>
      <c r="AJ38" s="123">
        <f t="shared" si="33"/>
        <v>2067.9088293150417</v>
      </c>
      <c r="AK38" s="123">
        <f t="shared" si="33"/>
        <v>2843.541842720063</v>
      </c>
      <c r="AL38" s="123">
        <f t="shared" si="33"/>
        <v>1005.4086315415304</v>
      </c>
      <c r="AM38" s="123">
        <f t="shared" si="33"/>
        <v>200.39765474681977</v>
      </c>
      <c r="AO38" s="122" t="s">
        <v>8</v>
      </c>
      <c r="AP38" s="123">
        <f t="shared" ref="AP38:BG38" si="34">AP16+$O$2*$BH16*AP16/(SUM($AP16:$BG16)+$H65)</f>
        <v>4312.5717154225777</v>
      </c>
      <c r="AQ38" s="123">
        <f t="shared" si="34"/>
        <v>13972.642561114646</v>
      </c>
      <c r="AR38" s="123">
        <f t="shared" si="34"/>
        <v>376.6783761761792</v>
      </c>
      <c r="AS38" s="123">
        <f t="shared" si="34"/>
        <v>2494.7482565913597</v>
      </c>
      <c r="AT38" s="123">
        <f t="shared" si="34"/>
        <v>2363.3110408358143</v>
      </c>
      <c r="AU38" s="123">
        <f t="shared" si="34"/>
        <v>906.63986293615949</v>
      </c>
      <c r="AV38" s="123">
        <f t="shared" si="34"/>
        <v>2946.6763488103461</v>
      </c>
      <c r="AW38" s="123">
        <f t="shared" si="34"/>
        <v>4429.3824045477722</v>
      </c>
      <c r="AX38" s="123">
        <f t="shared" si="34"/>
        <v>67649.707231059845</v>
      </c>
      <c r="AY38" s="123">
        <f t="shared" si="34"/>
        <v>9371.8249931397913</v>
      </c>
      <c r="AZ38" s="123">
        <f t="shared" si="34"/>
        <v>235.94455734969091</v>
      </c>
      <c r="BA38" s="123">
        <f t="shared" si="34"/>
        <v>1675.4970894897888</v>
      </c>
      <c r="BB38" s="123">
        <f t="shared" si="34"/>
        <v>5829.9915296748559</v>
      </c>
      <c r="BC38" s="123">
        <f t="shared" si="34"/>
        <v>2449.7052777136582</v>
      </c>
      <c r="BD38" s="123">
        <f t="shared" si="34"/>
        <v>1937.048150200822</v>
      </c>
      <c r="BE38" s="123">
        <f t="shared" si="34"/>
        <v>3024.5695762213859</v>
      </c>
      <c r="BF38" s="123">
        <f t="shared" si="34"/>
        <v>1421.773428413178</v>
      </c>
      <c r="BG38" s="123">
        <f t="shared" si="34"/>
        <v>202.38593436500256</v>
      </c>
      <c r="BI38" s="122" t="s">
        <v>8</v>
      </c>
      <c r="BJ38" s="123">
        <f t="shared" ref="BJ38:CA38" si="35">BJ16+$O$2*$CB16*BJ16/(SUM($BJ16:$CA16)+$H65)</f>
        <v>6573.1627928229063</v>
      </c>
      <c r="BK38" s="123">
        <f t="shared" si="35"/>
        <v>13296.455530512147</v>
      </c>
      <c r="BL38" s="123">
        <f t="shared" si="35"/>
        <v>675.46156110640345</v>
      </c>
      <c r="BM38" s="123">
        <f t="shared" si="35"/>
        <v>2826.0316920724604</v>
      </c>
      <c r="BN38" s="123">
        <f t="shared" si="35"/>
        <v>2803.3599087514976</v>
      </c>
      <c r="BO38" s="123">
        <f t="shared" si="35"/>
        <v>1331.4694671097204</v>
      </c>
      <c r="BP38" s="123">
        <f t="shared" si="35"/>
        <v>4189.2037453960011</v>
      </c>
      <c r="BQ38" s="123">
        <f t="shared" si="35"/>
        <v>3142.5497055760434</v>
      </c>
      <c r="BR38" s="123">
        <f t="shared" si="35"/>
        <v>68689.808339073323</v>
      </c>
      <c r="BS38" s="123">
        <f t="shared" si="35"/>
        <v>9637.2798114666948</v>
      </c>
      <c r="BT38" s="123">
        <f t="shared" si="35"/>
        <v>245.63923011643925</v>
      </c>
      <c r="BU38" s="123">
        <f t="shared" si="35"/>
        <v>1433.3737097961723</v>
      </c>
      <c r="BV38" s="123">
        <f t="shared" si="35"/>
        <v>5744.8550539057969</v>
      </c>
      <c r="BW38" s="123">
        <f t="shared" si="35"/>
        <v>2973.3842397887615</v>
      </c>
      <c r="BX38" s="123">
        <f t="shared" si="35"/>
        <v>2422.490489241748</v>
      </c>
      <c r="BY38" s="123">
        <f t="shared" si="35"/>
        <v>3536.8094678665439</v>
      </c>
      <c r="BZ38" s="123">
        <f t="shared" si="35"/>
        <v>852.02564475357099</v>
      </c>
      <c r="CA38" s="123">
        <f t="shared" si="35"/>
        <v>199.02517803023235</v>
      </c>
    </row>
    <row r="39" spans="1:79" ht="13.5" thickBot="1">
      <c r="A39" s="122" t="s">
        <v>9</v>
      </c>
      <c r="B39" s="123">
        <f t="shared" ref="B39:S39" si="36">B17+$O$2*$T17*B17/(SUM($B17:$S17)+$H66)</f>
        <v>2967.4793175046939</v>
      </c>
      <c r="C39" s="123">
        <f t="shared" si="36"/>
        <v>2000.5408313674852</v>
      </c>
      <c r="D39" s="123">
        <f t="shared" si="36"/>
        <v>158.94468433678585</v>
      </c>
      <c r="E39" s="123">
        <f t="shared" si="36"/>
        <v>2015.0234101222702</v>
      </c>
      <c r="F39" s="123">
        <f t="shared" si="36"/>
        <v>761.50374867349842</v>
      </c>
      <c r="G39" s="123">
        <f t="shared" si="36"/>
        <v>266.73721483603993</v>
      </c>
      <c r="H39" s="123">
        <f t="shared" si="36"/>
        <v>1008.2568690716519</v>
      </c>
      <c r="I39" s="123">
        <f t="shared" si="36"/>
        <v>2760.1930005044505</v>
      </c>
      <c r="J39" s="123">
        <f t="shared" si="36"/>
        <v>4786.4408374682553</v>
      </c>
      <c r="K39" s="123">
        <f t="shared" si="36"/>
        <v>31324.353674488113</v>
      </c>
      <c r="L39" s="123">
        <f t="shared" si="36"/>
        <v>216.3477543092248</v>
      </c>
      <c r="M39" s="123">
        <f t="shared" si="36"/>
        <v>622.53313428497313</v>
      </c>
      <c r="N39" s="123">
        <f t="shared" si="36"/>
        <v>3741.3981582598353</v>
      </c>
      <c r="O39" s="123">
        <f t="shared" si="36"/>
        <v>2432.0638965221015</v>
      </c>
      <c r="P39" s="123">
        <f t="shared" si="36"/>
        <v>424.50798685145327</v>
      </c>
      <c r="Q39" s="123">
        <f t="shared" si="36"/>
        <v>483.26780837900003</v>
      </c>
      <c r="R39" s="123">
        <f t="shared" si="36"/>
        <v>423.69762114221197</v>
      </c>
      <c r="S39" s="123">
        <f t="shared" si="36"/>
        <v>68.215940975981908</v>
      </c>
      <c r="U39" s="122" t="s">
        <v>9</v>
      </c>
      <c r="V39" s="123">
        <f t="shared" ref="V39:AM39" si="37">V17+$O$2*$AN17*V17/(SUM($V17:$AM17)+$H66)</f>
        <v>2852.7536770763204</v>
      </c>
      <c r="W39" s="123">
        <f t="shared" si="37"/>
        <v>1617.5957612689622</v>
      </c>
      <c r="X39" s="123">
        <f t="shared" si="37"/>
        <v>162.66344764733225</v>
      </c>
      <c r="Y39" s="123">
        <f t="shared" si="37"/>
        <v>2121.5216022858913</v>
      </c>
      <c r="Z39" s="123">
        <f t="shared" si="37"/>
        <v>616.64596979282692</v>
      </c>
      <c r="AA39" s="123">
        <f t="shared" si="37"/>
        <v>359.13791900831069</v>
      </c>
      <c r="AB39" s="123">
        <f t="shared" si="37"/>
        <v>1145.2029804178758</v>
      </c>
      <c r="AC39" s="123">
        <f t="shared" si="37"/>
        <v>3160.6344960869978</v>
      </c>
      <c r="AD39" s="123">
        <f t="shared" si="37"/>
        <v>5763.0387057113448</v>
      </c>
      <c r="AE39" s="123">
        <f t="shared" si="37"/>
        <v>29569.857374512019</v>
      </c>
      <c r="AF39" s="123">
        <f t="shared" si="37"/>
        <v>161.25942334520394</v>
      </c>
      <c r="AG39" s="123">
        <f t="shared" si="37"/>
        <v>358.70445460150421</v>
      </c>
      <c r="AH39" s="123">
        <f t="shared" si="37"/>
        <v>2757.9004161168323</v>
      </c>
      <c r="AI39" s="123">
        <f t="shared" si="37"/>
        <v>2482.3467578348541</v>
      </c>
      <c r="AJ39" s="123">
        <f t="shared" si="37"/>
        <v>230.21915396361683</v>
      </c>
      <c r="AK39" s="123">
        <f t="shared" si="37"/>
        <v>823.5450277225342</v>
      </c>
      <c r="AL39" s="123">
        <f t="shared" si="37"/>
        <v>193.47183769824468</v>
      </c>
      <c r="AM39" s="123">
        <f t="shared" si="37"/>
        <v>64.215856999914308</v>
      </c>
      <c r="AO39" s="122" t="s">
        <v>9</v>
      </c>
      <c r="AP39" s="123">
        <f t="shared" ref="AP39:BG39" si="38">AP17+$O$2*$BH17*AP17/(SUM($AP17:$BG17)+$H66)</f>
        <v>3755.2216218214458</v>
      </c>
      <c r="AQ39" s="123">
        <f t="shared" si="38"/>
        <v>1797.5535060102998</v>
      </c>
      <c r="AR39" s="123">
        <f t="shared" si="38"/>
        <v>265.8005978797986</v>
      </c>
      <c r="AS39" s="123">
        <f t="shared" si="38"/>
        <v>2134.6902386121128</v>
      </c>
      <c r="AT39" s="123">
        <f t="shared" si="38"/>
        <v>661.13589903847878</v>
      </c>
      <c r="AU39" s="123">
        <f t="shared" si="38"/>
        <v>98.43350884915894</v>
      </c>
      <c r="AV39" s="123">
        <f t="shared" si="38"/>
        <v>909.44346641488949</v>
      </c>
      <c r="AW39" s="123">
        <f t="shared" si="38"/>
        <v>3299.9548233514333</v>
      </c>
      <c r="AX39" s="123">
        <f t="shared" si="38"/>
        <v>5377.6832120657782</v>
      </c>
      <c r="AY39" s="123">
        <f t="shared" si="38"/>
        <v>27989.611986157626</v>
      </c>
      <c r="AZ39" s="123">
        <f t="shared" si="38"/>
        <v>167.31438253910039</v>
      </c>
      <c r="BA39" s="123">
        <f t="shared" si="38"/>
        <v>753.10921156812651</v>
      </c>
      <c r="BB39" s="123">
        <f t="shared" si="38"/>
        <v>3314.9731244139243</v>
      </c>
      <c r="BC39" s="123">
        <f t="shared" si="38"/>
        <v>2274.8054630328115</v>
      </c>
      <c r="BD39" s="123">
        <f t="shared" si="38"/>
        <v>254.44801475143001</v>
      </c>
      <c r="BE39" s="123">
        <f t="shared" si="38"/>
        <v>664.79855484510676</v>
      </c>
      <c r="BF39" s="123">
        <f t="shared" si="38"/>
        <v>117.84699421086437</v>
      </c>
      <c r="BG39" s="123">
        <f t="shared" si="38"/>
        <v>66.543911542505924</v>
      </c>
      <c r="BI39" s="122" t="s">
        <v>9</v>
      </c>
      <c r="BJ39" s="123">
        <f t="shared" ref="BJ39:CA39" si="39">BJ17+$O$2*$CB17*BJ17/(SUM($BJ17:$CA17)+$H66)</f>
        <v>3177.7912338413753</v>
      </c>
      <c r="BK39" s="123">
        <f t="shared" si="39"/>
        <v>2022.7788368258118</v>
      </c>
      <c r="BL39" s="123">
        <f t="shared" si="39"/>
        <v>132.63057998359761</v>
      </c>
      <c r="BM39" s="123">
        <f t="shared" si="39"/>
        <v>1566.48509383399</v>
      </c>
      <c r="BN39" s="123">
        <f t="shared" si="39"/>
        <v>800.99991682818597</v>
      </c>
      <c r="BO39" s="123">
        <f t="shared" si="39"/>
        <v>162.55276995952195</v>
      </c>
      <c r="BP39" s="123">
        <f t="shared" si="39"/>
        <v>1466.5070998916256</v>
      </c>
      <c r="BQ39" s="123">
        <f t="shared" si="39"/>
        <v>3853.8707391575144</v>
      </c>
      <c r="BR39" s="123">
        <f t="shared" si="39"/>
        <v>5873.7230607275142</v>
      </c>
      <c r="BS39" s="123">
        <f t="shared" si="39"/>
        <v>28226.071917707341</v>
      </c>
      <c r="BT39" s="123">
        <f t="shared" si="39"/>
        <v>300.66929898619298</v>
      </c>
      <c r="BU39" s="123">
        <f t="shared" si="39"/>
        <v>746.39616012612464</v>
      </c>
      <c r="BV39" s="123">
        <f t="shared" si="39"/>
        <v>3605.4282286261919</v>
      </c>
      <c r="BW39" s="123">
        <f t="shared" si="39"/>
        <v>2345.2219011649595</v>
      </c>
      <c r="BX39" s="123">
        <f t="shared" si="39"/>
        <v>276.11986263255727</v>
      </c>
      <c r="BY39" s="123">
        <f t="shared" si="39"/>
        <v>807.91364104174068</v>
      </c>
      <c r="BZ39" s="123">
        <f t="shared" si="39"/>
        <v>574.90150779647593</v>
      </c>
      <c r="CA39" s="123">
        <f t="shared" si="39"/>
        <v>61.995693418131978</v>
      </c>
    </row>
    <row r="40" spans="1:79" ht="13.5" thickBot="1">
      <c r="A40" s="122" t="s">
        <v>10</v>
      </c>
      <c r="B40" s="123">
        <f t="shared" ref="B40:S40" si="40">B18+$O$2*$T18*B18/(SUM($B18:$S18)+$H67)</f>
        <v>1743.3306792628302</v>
      </c>
      <c r="C40" s="123">
        <f t="shared" si="40"/>
        <v>41.728326780509171</v>
      </c>
      <c r="D40" s="123">
        <f t="shared" si="40"/>
        <v>15.342577372237814</v>
      </c>
      <c r="E40" s="123">
        <f t="shared" si="40"/>
        <v>0</v>
      </c>
      <c r="F40" s="123">
        <f t="shared" si="40"/>
        <v>67.814671696323686</v>
      </c>
      <c r="G40" s="123">
        <f t="shared" si="40"/>
        <v>11.919591256675403</v>
      </c>
      <c r="H40" s="123">
        <f t="shared" si="40"/>
        <v>627.45317996135691</v>
      </c>
      <c r="I40" s="123">
        <f t="shared" si="40"/>
        <v>550.83473154822752</v>
      </c>
      <c r="J40" s="123">
        <f t="shared" si="40"/>
        <v>146.30248459898255</v>
      </c>
      <c r="K40" s="123">
        <f t="shared" si="40"/>
        <v>230.51144181628587</v>
      </c>
      <c r="L40" s="123">
        <f t="shared" si="40"/>
        <v>5282.8907421922268</v>
      </c>
      <c r="M40" s="123">
        <f t="shared" si="40"/>
        <v>66.36144389342391</v>
      </c>
      <c r="N40" s="123">
        <f t="shared" si="40"/>
        <v>1346.9352439370073</v>
      </c>
      <c r="O40" s="123">
        <f t="shared" si="40"/>
        <v>28.236954139892696</v>
      </c>
      <c r="P40" s="123">
        <f t="shared" si="40"/>
        <v>59.016851817539077</v>
      </c>
      <c r="Q40" s="123">
        <f t="shared" si="40"/>
        <v>49.206094504791167</v>
      </c>
      <c r="R40" s="123">
        <f t="shared" si="40"/>
        <v>38.986438451939392</v>
      </c>
      <c r="S40" s="123">
        <f t="shared" si="40"/>
        <v>3.3243137094236439</v>
      </c>
      <c r="U40" s="122" t="s">
        <v>10</v>
      </c>
      <c r="V40" s="123">
        <f t="shared" ref="V40:AM40" si="41">V18+$O$2*$AN18*V18/(SUM($V18:$AM18)+$H67)</f>
        <v>1792.048282659593</v>
      </c>
      <c r="W40" s="123">
        <f t="shared" si="41"/>
        <v>15.50584569854583</v>
      </c>
      <c r="X40" s="123">
        <f t="shared" si="41"/>
        <v>47.883123211981832</v>
      </c>
      <c r="Y40" s="123">
        <f t="shared" si="41"/>
        <v>0</v>
      </c>
      <c r="Z40" s="123">
        <f t="shared" si="41"/>
        <v>42.388117233032226</v>
      </c>
      <c r="AA40" s="123">
        <f t="shared" si="41"/>
        <v>19.747827897265502</v>
      </c>
      <c r="AB40" s="123">
        <f t="shared" si="41"/>
        <v>593.01426170899049</v>
      </c>
      <c r="AC40" s="123">
        <f t="shared" si="41"/>
        <v>446.59589268896684</v>
      </c>
      <c r="AD40" s="123">
        <f t="shared" si="41"/>
        <v>215.01509241280311</v>
      </c>
      <c r="AE40" s="123">
        <f t="shared" si="41"/>
        <v>186.9451297206376</v>
      </c>
      <c r="AF40" s="123">
        <f t="shared" si="41"/>
        <v>4949.5768093066345</v>
      </c>
      <c r="AG40" s="123">
        <f t="shared" si="41"/>
        <v>103.63314984701337</v>
      </c>
      <c r="AH40" s="123">
        <f t="shared" si="41"/>
        <v>1402.5586285254922</v>
      </c>
      <c r="AI40" s="123">
        <f t="shared" si="41"/>
        <v>83.231398294688006</v>
      </c>
      <c r="AJ40" s="123">
        <f t="shared" si="41"/>
        <v>19.727133210311379</v>
      </c>
      <c r="AK40" s="123">
        <f t="shared" si="41"/>
        <v>52.00391913938271</v>
      </c>
      <c r="AL40" s="123">
        <f t="shared" si="41"/>
        <v>18.70723963217408</v>
      </c>
      <c r="AM40" s="123">
        <f t="shared" si="41"/>
        <v>3.157733780914826</v>
      </c>
      <c r="AO40" s="122" t="s">
        <v>10</v>
      </c>
      <c r="AP40" s="123">
        <f t="shared" ref="AP40:BG40" si="42">AP18+$O$2*$BH18*AP18/(SUM($AP18:$BG18)+$H67)</f>
        <v>1915.5336076787335</v>
      </c>
      <c r="AQ40" s="123">
        <f t="shared" si="42"/>
        <v>46.906510398121867</v>
      </c>
      <c r="AR40" s="123">
        <f t="shared" si="42"/>
        <v>0</v>
      </c>
      <c r="AS40" s="123">
        <f t="shared" si="42"/>
        <v>0</v>
      </c>
      <c r="AT40" s="123">
        <f t="shared" si="42"/>
        <v>123.30380746394638</v>
      </c>
      <c r="AU40" s="123">
        <f t="shared" si="42"/>
        <v>62.737056078413055</v>
      </c>
      <c r="AV40" s="123">
        <f t="shared" si="42"/>
        <v>521.19608244499193</v>
      </c>
      <c r="AW40" s="123">
        <f t="shared" si="42"/>
        <v>571.64377038891655</v>
      </c>
      <c r="AX40" s="123">
        <f t="shared" si="42"/>
        <v>187.5532653865975</v>
      </c>
      <c r="AY40" s="123">
        <f t="shared" si="42"/>
        <v>180.92970601272688</v>
      </c>
      <c r="AZ40" s="123">
        <f t="shared" si="42"/>
        <v>5703.3408029308857</v>
      </c>
      <c r="BA40" s="123">
        <f t="shared" si="42"/>
        <v>47.90880972132237</v>
      </c>
      <c r="BB40" s="123">
        <f t="shared" si="42"/>
        <v>1257.5815661408858</v>
      </c>
      <c r="BC40" s="123">
        <f t="shared" si="42"/>
        <v>42.949172624866456</v>
      </c>
      <c r="BD40" s="123">
        <f t="shared" si="42"/>
        <v>64.492165669700711</v>
      </c>
      <c r="BE40" s="123">
        <f t="shared" si="42"/>
        <v>50.000587261082266</v>
      </c>
      <c r="BF40" s="123">
        <f t="shared" si="42"/>
        <v>5.636020915773944</v>
      </c>
      <c r="BG40" s="123">
        <f t="shared" si="42"/>
        <v>13.398882488824025</v>
      </c>
      <c r="BI40" s="122" t="s">
        <v>10</v>
      </c>
      <c r="BJ40" s="123">
        <f t="shared" ref="BJ40:CA40" si="43">BJ18+$O$2*$CB18*BJ18/(SUM($BJ18:$CA18)+$H67)</f>
        <v>1966.3540588158576</v>
      </c>
      <c r="BK40" s="123">
        <f t="shared" si="43"/>
        <v>77.260636553477184</v>
      </c>
      <c r="BL40" s="123">
        <f t="shared" si="43"/>
        <v>19.936157064619831</v>
      </c>
      <c r="BM40" s="123">
        <f t="shared" si="43"/>
        <v>0</v>
      </c>
      <c r="BN40" s="123">
        <f t="shared" si="43"/>
        <v>65.301816606466019</v>
      </c>
      <c r="BO40" s="123">
        <f t="shared" si="43"/>
        <v>12.56330767630585</v>
      </c>
      <c r="BP40" s="123">
        <f t="shared" si="43"/>
        <v>597.8068884958941</v>
      </c>
      <c r="BQ40" s="123">
        <f t="shared" si="43"/>
        <v>390.72448313571942</v>
      </c>
      <c r="BR40" s="123">
        <f t="shared" si="43"/>
        <v>197.72831466006886</v>
      </c>
      <c r="BS40" s="123">
        <f t="shared" si="43"/>
        <v>188.96215803347354</v>
      </c>
      <c r="BT40" s="123">
        <f t="shared" si="43"/>
        <v>5356.8135253312894</v>
      </c>
      <c r="BU40" s="123">
        <f t="shared" si="43"/>
        <v>116.25269395745545</v>
      </c>
      <c r="BV40" s="123">
        <f t="shared" si="43"/>
        <v>1318.7814324024093</v>
      </c>
      <c r="BW40" s="123">
        <f t="shared" si="43"/>
        <v>30.95164288054022</v>
      </c>
      <c r="BX40" s="123">
        <f t="shared" si="43"/>
        <v>34.899067043162731</v>
      </c>
      <c r="BY40" s="123">
        <f t="shared" si="43"/>
        <v>72.340482836099255</v>
      </c>
      <c r="BZ40" s="123">
        <f t="shared" si="43"/>
        <v>5.7609719886842354</v>
      </c>
      <c r="CA40" s="123">
        <f t="shared" si="43"/>
        <v>3.1131829364740451</v>
      </c>
    </row>
    <row r="41" spans="1:79" ht="13.5" thickBot="1">
      <c r="A41" s="122" t="s">
        <v>11</v>
      </c>
      <c r="B41" s="123">
        <f t="shared" ref="B41:S41" si="44">B19+$O$2*$T19*B19/(SUM($B19:$S19)+$H68)</f>
        <v>2004.0309325544658</v>
      </c>
      <c r="C41" s="123">
        <f t="shared" si="44"/>
        <v>916.57043878943932</v>
      </c>
      <c r="D41" s="123">
        <f t="shared" si="44"/>
        <v>2674.9043383955518</v>
      </c>
      <c r="E41" s="123">
        <f t="shared" si="44"/>
        <v>272.49636995209158</v>
      </c>
      <c r="F41" s="123">
        <f t="shared" si="44"/>
        <v>456.49492584459125</v>
      </c>
      <c r="G41" s="123">
        <f t="shared" si="44"/>
        <v>442.95733502229848</v>
      </c>
      <c r="H41" s="123">
        <f t="shared" si="44"/>
        <v>3303.9562885394662</v>
      </c>
      <c r="I41" s="123">
        <f t="shared" si="44"/>
        <v>566.04345038741712</v>
      </c>
      <c r="J41" s="123">
        <f t="shared" si="44"/>
        <v>1840.769820673343</v>
      </c>
      <c r="K41" s="123">
        <f t="shared" si="44"/>
        <v>1871.5137550048742</v>
      </c>
      <c r="L41" s="123">
        <f t="shared" si="44"/>
        <v>30.145964773343636</v>
      </c>
      <c r="M41" s="123">
        <f t="shared" si="44"/>
        <v>21626.311529355618</v>
      </c>
      <c r="N41" s="123">
        <f t="shared" si="44"/>
        <v>1636.6105229390098</v>
      </c>
      <c r="O41" s="123">
        <f t="shared" si="44"/>
        <v>134.20380972694218</v>
      </c>
      <c r="P41" s="123">
        <f t="shared" si="44"/>
        <v>124.29760837941237</v>
      </c>
      <c r="Q41" s="123">
        <f t="shared" si="44"/>
        <v>1428.005012798908</v>
      </c>
      <c r="R41" s="123">
        <f t="shared" si="44"/>
        <v>76.804421344167793</v>
      </c>
      <c r="S41" s="123">
        <f t="shared" si="44"/>
        <v>77.436422735613618</v>
      </c>
      <c r="U41" s="122" t="s">
        <v>11</v>
      </c>
      <c r="V41" s="123">
        <f t="shared" ref="V41:AM41" si="45">V19+$O$2*$AN19*V19/(SUM($V19:$AM19)+$H68)</f>
        <v>1884.1836720351514</v>
      </c>
      <c r="W41" s="123">
        <f t="shared" si="45"/>
        <v>592.1630581390084</v>
      </c>
      <c r="X41" s="123">
        <f t="shared" si="45"/>
        <v>3201.8232000817525</v>
      </c>
      <c r="Y41" s="123">
        <f t="shared" si="45"/>
        <v>213.45253789026737</v>
      </c>
      <c r="Z41" s="123">
        <f t="shared" si="45"/>
        <v>632.03470275750431</v>
      </c>
      <c r="AA41" s="123">
        <f t="shared" si="45"/>
        <v>915.15046946669338</v>
      </c>
      <c r="AB41" s="123">
        <f t="shared" si="45"/>
        <v>4402.0327335330448</v>
      </c>
      <c r="AC41" s="123">
        <f t="shared" si="45"/>
        <v>428.33758758391201</v>
      </c>
      <c r="AD41" s="123">
        <f t="shared" si="45"/>
        <v>1583.0051688894596</v>
      </c>
      <c r="AE41" s="123">
        <f t="shared" si="45"/>
        <v>837.57493473688055</v>
      </c>
      <c r="AF41" s="123">
        <f t="shared" si="45"/>
        <v>44.651972709306222</v>
      </c>
      <c r="AG41" s="123">
        <f t="shared" si="45"/>
        <v>20900.420105662008</v>
      </c>
      <c r="AH41" s="123">
        <f t="shared" si="45"/>
        <v>1350.4938992423727</v>
      </c>
      <c r="AI41" s="123">
        <f t="shared" si="45"/>
        <v>116.49307078342004</v>
      </c>
      <c r="AJ41" s="123">
        <f t="shared" si="45"/>
        <v>134.4959224888878</v>
      </c>
      <c r="AK41" s="123">
        <f t="shared" si="45"/>
        <v>1264.8872056188834</v>
      </c>
      <c r="AL41" s="123">
        <f t="shared" si="45"/>
        <v>7.020009221714484</v>
      </c>
      <c r="AM41" s="123">
        <f t="shared" si="45"/>
        <v>113.46356433220257</v>
      </c>
      <c r="AO41" s="122" t="s">
        <v>11</v>
      </c>
      <c r="AP41" s="123">
        <f t="shared" ref="AP41:BG41" si="46">AP19+$O$2*$BH19*AP19/(SUM($AP19:$BG19)+$H68)</f>
        <v>1612.1710199804945</v>
      </c>
      <c r="AQ41" s="123">
        <f t="shared" si="46"/>
        <v>751.70482126671948</v>
      </c>
      <c r="AR41" s="123">
        <f t="shared" si="46"/>
        <v>2793.4879356636015</v>
      </c>
      <c r="AS41" s="123">
        <f t="shared" si="46"/>
        <v>223.06533968511897</v>
      </c>
      <c r="AT41" s="123">
        <f t="shared" si="46"/>
        <v>686.53771490567146</v>
      </c>
      <c r="AU41" s="123">
        <f t="shared" si="46"/>
        <v>574.62636903092232</v>
      </c>
      <c r="AV41" s="123">
        <f t="shared" si="46"/>
        <v>4432.4655484466266</v>
      </c>
      <c r="AW41" s="123">
        <f t="shared" si="46"/>
        <v>657.24698231810612</v>
      </c>
      <c r="AX41" s="123">
        <f t="shared" si="46"/>
        <v>1389.8543484290517</v>
      </c>
      <c r="AY41" s="123">
        <f t="shared" si="46"/>
        <v>1051.1142283278339</v>
      </c>
      <c r="AZ41" s="123">
        <f t="shared" si="46"/>
        <v>63.632690000116085</v>
      </c>
      <c r="BA41" s="123">
        <f t="shared" si="46"/>
        <v>20759.478473277741</v>
      </c>
      <c r="BB41" s="123">
        <f t="shared" si="46"/>
        <v>1151.7605842244502</v>
      </c>
      <c r="BC41" s="123">
        <f t="shared" si="46"/>
        <v>259.95777059768812</v>
      </c>
      <c r="BD41" s="123">
        <f t="shared" si="46"/>
        <v>293.2989896262979</v>
      </c>
      <c r="BE41" s="123">
        <f t="shared" si="46"/>
        <v>1342.2698616439086</v>
      </c>
      <c r="BF41" s="123">
        <f t="shared" si="46"/>
        <v>47.600880989626745</v>
      </c>
      <c r="BG41" s="123">
        <f t="shared" si="46"/>
        <v>123.81643304197513</v>
      </c>
      <c r="BI41" s="122" t="s">
        <v>11</v>
      </c>
      <c r="BJ41" s="123">
        <f t="shared" ref="BJ41:CA41" si="47">BJ19+$O$2*$CB19*BJ19/(SUM($BJ19:$CA19)+$H68)</f>
        <v>1918.5881718643079</v>
      </c>
      <c r="BK41" s="123">
        <f t="shared" si="47"/>
        <v>668.89001599116978</v>
      </c>
      <c r="BL41" s="123">
        <f t="shared" si="47"/>
        <v>1569.7908184514736</v>
      </c>
      <c r="BM41" s="123">
        <f t="shared" si="47"/>
        <v>361.50945907306539</v>
      </c>
      <c r="BN41" s="123">
        <f t="shared" si="47"/>
        <v>756.29658117591543</v>
      </c>
      <c r="BO41" s="123">
        <f t="shared" si="47"/>
        <v>768.86976526577087</v>
      </c>
      <c r="BP41" s="123">
        <f t="shared" si="47"/>
        <v>4651.1926912723957</v>
      </c>
      <c r="BQ41" s="123">
        <f t="shared" si="47"/>
        <v>537.55287029157284</v>
      </c>
      <c r="BR41" s="123">
        <f t="shared" si="47"/>
        <v>1440.4296543988598</v>
      </c>
      <c r="BS41" s="123">
        <f t="shared" si="47"/>
        <v>1214.8305494654126</v>
      </c>
      <c r="BT41" s="123">
        <f t="shared" si="47"/>
        <v>159.71789163940477</v>
      </c>
      <c r="BU41" s="123">
        <f t="shared" si="47"/>
        <v>20907.316530707685</v>
      </c>
      <c r="BV41" s="123">
        <f t="shared" si="47"/>
        <v>1707.6916709908537</v>
      </c>
      <c r="BW41" s="123">
        <f t="shared" si="47"/>
        <v>140.05811314846574</v>
      </c>
      <c r="BX41" s="123">
        <f t="shared" si="47"/>
        <v>202.55814324199281</v>
      </c>
      <c r="BY41" s="123">
        <f t="shared" si="47"/>
        <v>2149.3999657259642</v>
      </c>
      <c r="BZ41" s="123">
        <f t="shared" si="47"/>
        <v>18.844836670536488</v>
      </c>
      <c r="CA41" s="123">
        <f t="shared" si="47"/>
        <v>58.3194832568647</v>
      </c>
    </row>
    <row r="42" spans="1:79" ht="13.5" thickBot="1">
      <c r="A42" s="122" t="s">
        <v>12</v>
      </c>
      <c r="B42" s="123">
        <f t="shared" ref="B42:S42" si="48">B20+$O$2*$T20*B20/(SUM($B20:$S20)+$H69)</f>
        <v>10622.681174998077</v>
      </c>
      <c r="C42" s="123">
        <f t="shared" si="48"/>
        <v>4242.0760293569447</v>
      </c>
      <c r="D42" s="123">
        <f t="shared" si="48"/>
        <v>2812.4014354380824</v>
      </c>
      <c r="E42" s="123">
        <f t="shared" si="48"/>
        <v>1274.9780557030444</v>
      </c>
      <c r="F42" s="123">
        <f t="shared" si="48"/>
        <v>5039.626812907245</v>
      </c>
      <c r="G42" s="123">
        <f t="shared" si="48"/>
        <v>1346.1747943469045</v>
      </c>
      <c r="H42" s="123">
        <f t="shared" si="48"/>
        <v>5466.4404410544057</v>
      </c>
      <c r="I42" s="123">
        <f t="shared" si="48"/>
        <v>8587.9759144468171</v>
      </c>
      <c r="J42" s="123">
        <f t="shared" si="48"/>
        <v>11201.51766926339</v>
      </c>
      <c r="K42" s="123">
        <f t="shared" si="48"/>
        <v>9921.3456728799902</v>
      </c>
      <c r="L42" s="123">
        <f t="shared" si="48"/>
        <v>2108.1625901762964</v>
      </c>
      <c r="M42" s="123">
        <f t="shared" si="48"/>
        <v>4687.4482291238373</v>
      </c>
      <c r="N42" s="123">
        <f t="shared" si="48"/>
        <v>30427.770948657191</v>
      </c>
      <c r="O42" s="123">
        <f t="shared" si="48"/>
        <v>2151.187762991402</v>
      </c>
      <c r="P42" s="123">
        <f t="shared" si="48"/>
        <v>1073.4203112823432</v>
      </c>
      <c r="Q42" s="123">
        <f t="shared" si="48"/>
        <v>4946.0232883511708</v>
      </c>
      <c r="R42" s="123">
        <f t="shared" si="48"/>
        <v>807.62167094018037</v>
      </c>
      <c r="S42" s="123">
        <f t="shared" si="48"/>
        <v>241.41747973110569</v>
      </c>
      <c r="U42" s="122" t="s">
        <v>12</v>
      </c>
      <c r="V42" s="123">
        <f t="shared" ref="V42:AM42" si="49">V20+$O$2*$AN20*V20/(SUM($V20:$AM20)+$H69)</f>
        <v>9133.9132439572477</v>
      </c>
      <c r="W42" s="123">
        <f t="shared" si="49"/>
        <v>3016.2278160377409</v>
      </c>
      <c r="X42" s="123">
        <f t="shared" si="49"/>
        <v>1996.5396583096617</v>
      </c>
      <c r="Y42" s="123">
        <f t="shared" si="49"/>
        <v>939.05153835246711</v>
      </c>
      <c r="Z42" s="123">
        <f t="shared" si="49"/>
        <v>3922.5543812480537</v>
      </c>
      <c r="AA42" s="123">
        <f t="shared" si="49"/>
        <v>1208.5071544501056</v>
      </c>
      <c r="AB42" s="123">
        <f t="shared" si="49"/>
        <v>6238.4676400371409</v>
      </c>
      <c r="AC42" s="123">
        <f t="shared" si="49"/>
        <v>8268.1465394804727</v>
      </c>
      <c r="AD42" s="123">
        <f t="shared" si="49"/>
        <v>9641.5930458297062</v>
      </c>
      <c r="AE42" s="123">
        <f t="shared" si="49"/>
        <v>7186.4367541048441</v>
      </c>
      <c r="AF42" s="123">
        <f t="shared" si="49"/>
        <v>1436.3317031323227</v>
      </c>
      <c r="AG42" s="123">
        <f t="shared" si="49"/>
        <v>4649.3260742498442</v>
      </c>
      <c r="AH42" s="123">
        <f t="shared" si="49"/>
        <v>32125.361060179679</v>
      </c>
      <c r="AI42" s="123">
        <f t="shared" si="49"/>
        <v>2322.8637384671401</v>
      </c>
      <c r="AJ42" s="123">
        <f t="shared" si="49"/>
        <v>1243.690257080199</v>
      </c>
      <c r="AK42" s="123">
        <f t="shared" si="49"/>
        <v>4089.9538468949036</v>
      </c>
      <c r="AL42" s="123">
        <f t="shared" si="49"/>
        <v>456.01704676603021</v>
      </c>
      <c r="AM42" s="123">
        <f t="shared" si="49"/>
        <v>218.85746458168131</v>
      </c>
      <c r="AO42" s="122" t="s">
        <v>12</v>
      </c>
      <c r="AP42" s="123">
        <f t="shared" ref="AP42:BG42" si="50">AP20+$O$2*$BH20*AP20/(SUM($AP20:$BG20)+$H69)</f>
        <v>9772.4444736433397</v>
      </c>
      <c r="AQ42" s="123">
        <f t="shared" si="50"/>
        <v>3719.2546136129176</v>
      </c>
      <c r="AR42" s="123">
        <f t="shared" si="50"/>
        <v>2386.9352227745167</v>
      </c>
      <c r="AS42" s="123">
        <f t="shared" si="50"/>
        <v>1051.3436330290592</v>
      </c>
      <c r="AT42" s="123">
        <f t="shared" si="50"/>
        <v>4092.7215213175259</v>
      </c>
      <c r="AU42" s="123">
        <f t="shared" si="50"/>
        <v>1185.6671235839408</v>
      </c>
      <c r="AV42" s="123">
        <f t="shared" si="50"/>
        <v>7003.5399924528483</v>
      </c>
      <c r="AW42" s="123">
        <f t="shared" si="50"/>
        <v>10127.287815204771</v>
      </c>
      <c r="AX42" s="123">
        <f t="shared" si="50"/>
        <v>10867.341286468549</v>
      </c>
      <c r="AY42" s="123">
        <f t="shared" si="50"/>
        <v>8466.0248154736219</v>
      </c>
      <c r="AZ42" s="123">
        <f t="shared" si="50"/>
        <v>1598.7539758004411</v>
      </c>
      <c r="BA42" s="123">
        <f t="shared" si="50"/>
        <v>4609.2279274266875</v>
      </c>
      <c r="BB42" s="123">
        <f t="shared" si="50"/>
        <v>29526.379253914787</v>
      </c>
      <c r="BC42" s="123">
        <f t="shared" si="50"/>
        <v>1874.9316049804361</v>
      </c>
      <c r="BD42" s="123">
        <f t="shared" si="50"/>
        <v>1339.9060512857104</v>
      </c>
      <c r="BE42" s="123">
        <f t="shared" si="50"/>
        <v>4568.0132325157647</v>
      </c>
      <c r="BF42" s="123">
        <f t="shared" si="50"/>
        <v>555.35409999642206</v>
      </c>
      <c r="BG42" s="123">
        <f t="shared" si="50"/>
        <v>215.72970723097234</v>
      </c>
      <c r="BI42" s="122" t="s">
        <v>12</v>
      </c>
      <c r="BJ42" s="123">
        <f t="shared" ref="BJ42:CA42" si="51">BJ20+$O$2*$CB20*BJ20/(SUM($BJ20:$CA20)+$H69)</f>
        <v>10018.233474261793</v>
      </c>
      <c r="BK42" s="123">
        <f t="shared" si="51"/>
        <v>3602.5700208543958</v>
      </c>
      <c r="BL42" s="123">
        <f t="shared" si="51"/>
        <v>2085.0737045324749</v>
      </c>
      <c r="BM42" s="123">
        <f t="shared" si="51"/>
        <v>1099.4196705544525</v>
      </c>
      <c r="BN42" s="123">
        <f t="shared" si="51"/>
        <v>4499.8736980481299</v>
      </c>
      <c r="BO42" s="123">
        <f t="shared" si="51"/>
        <v>1127.1546470950375</v>
      </c>
      <c r="BP42" s="123">
        <f t="shared" si="51"/>
        <v>5630.6567764817792</v>
      </c>
      <c r="BQ42" s="123">
        <f t="shared" si="51"/>
        <v>10187.077842046412</v>
      </c>
      <c r="BR42" s="123">
        <f t="shared" si="51"/>
        <v>10694.608841954319</v>
      </c>
      <c r="BS42" s="123">
        <f t="shared" si="51"/>
        <v>8026.2818642455059</v>
      </c>
      <c r="BT42" s="123">
        <f t="shared" si="51"/>
        <v>1675.5416854483506</v>
      </c>
      <c r="BU42" s="123">
        <f t="shared" si="51"/>
        <v>4821.1245746397553</v>
      </c>
      <c r="BV42" s="123">
        <f t="shared" si="51"/>
        <v>30698.444776960565</v>
      </c>
      <c r="BW42" s="123">
        <f t="shared" si="51"/>
        <v>2401.7865303269846</v>
      </c>
      <c r="BX42" s="123">
        <f t="shared" si="51"/>
        <v>1276.9729577458063</v>
      </c>
      <c r="BY42" s="123">
        <f t="shared" si="51"/>
        <v>5200.255861252077</v>
      </c>
      <c r="BZ42" s="123">
        <f t="shared" si="51"/>
        <v>470.20485620626238</v>
      </c>
      <c r="CA42" s="123">
        <f t="shared" si="51"/>
        <v>242.69297823191354</v>
      </c>
    </row>
    <row r="43" spans="1:79" ht="13.5" customHeight="1" thickBot="1">
      <c r="A43" s="122" t="s">
        <v>13</v>
      </c>
      <c r="B43" s="123">
        <f t="shared" ref="B43:S43" si="52">B21+$O$2*$T21*B21/(SUM($B21:$S21)+$H70)</f>
        <v>2294.4123373199286</v>
      </c>
      <c r="C43" s="123">
        <f t="shared" si="52"/>
        <v>177.62863895486919</v>
      </c>
      <c r="D43" s="123">
        <f t="shared" si="52"/>
        <v>152.07472786284941</v>
      </c>
      <c r="E43" s="123">
        <f t="shared" si="52"/>
        <v>245.39794611799783</v>
      </c>
      <c r="F43" s="123">
        <f t="shared" si="52"/>
        <v>158.94646792895355</v>
      </c>
      <c r="G43" s="123">
        <f t="shared" si="52"/>
        <v>37.673847856246027</v>
      </c>
      <c r="H43" s="123">
        <f t="shared" si="52"/>
        <v>144.97393005923087</v>
      </c>
      <c r="I43" s="123">
        <f t="shared" si="52"/>
        <v>994.50320392535411</v>
      </c>
      <c r="J43" s="123">
        <f t="shared" si="52"/>
        <v>706.59574421036518</v>
      </c>
      <c r="K43" s="123">
        <f t="shared" si="52"/>
        <v>5944.3269030471602</v>
      </c>
      <c r="L43" s="123">
        <f t="shared" si="52"/>
        <v>141.72890987487904</v>
      </c>
      <c r="M43" s="123">
        <f t="shared" si="52"/>
        <v>98.536853465729862</v>
      </c>
      <c r="N43" s="123">
        <f t="shared" si="52"/>
        <v>870.39649431457497</v>
      </c>
      <c r="O43" s="123">
        <f t="shared" si="52"/>
        <v>7007.9204746934565</v>
      </c>
      <c r="P43" s="123">
        <f t="shared" si="52"/>
        <v>65.675188412992966</v>
      </c>
      <c r="Q43" s="123">
        <f t="shared" si="52"/>
        <v>170.50228198036081</v>
      </c>
      <c r="R43" s="123">
        <f t="shared" si="52"/>
        <v>29.731902466617552</v>
      </c>
      <c r="S43" s="123">
        <f t="shared" si="52"/>
        <v>40.209077926178381</v>
      </c>
      <c r="U43" s="122" t="s">
        <v>13</v>
      </c>
      <c r="V43" s="123">
        <f t="shared" ref="V43:AM43" si="53">V21+$O$2*$AN21*V21/(SUM($V21:$AM21)+$H70)</f>
        <v>3366.7368702934455</v>
      </c>
      <c r="W43" s="123">
        <f t="shared" si="53"/>
        <v>81.6666513080649</v>
      </c>
      <c r="X43" s="123">
        <f t="shared" si="53"/>
        <v>76.447554122316731</v>
      </c>
      <c r="Y43" s="123">
        <f t="shared" si="53"/>
        <v>118.66059684994198</v>
      </c>
      <c r="Z43" s="123">
        <f t="shared" si="53"/>
        <v>143.05662933808867</v>
      </c>
      <c r="AA43" s="123">
        <f t="shared" si="53"/>
        <v>36.728792075365043</v>
      </c>
      <c r="AB43" s="123">
        <f t="shared" si="53"/>
        <v>178.16915537789023</v>
      </c>
      <c r="AC43" s="123">
        <f t="shared" si="53"/>
        <v>899.88684146931882</v>
      </c>
      <c r="AD43" s="123">
        <f t="shared" si="53"/>
        <v>772.3030647818623</v>
      </c>
      <c r="AE43" s="123">
        <f t="shared" si="53"/>
        <v>4807.0813883079481</v>
      </c>
      <c r="AF43" s="123">
        <f t="shared" si="53"/>
        <v>118.67494648592763</v>
      </c>
      <c r="AG43" s="123">
        <f t="shared" si="53"/>
        <v>290.67344652715258</v>
      </c>
      <c r="AH43" s="123">
        <f t="shared" si="53"/>
        <v>795.60547157655878</v>
      </c>
      <c r="AI43" s="123">
        <f t="shared" si="53"/>
        <v>6669.1354723910226</v>
      </c>
      <c r="AJ43" s="123">
        <f t="shared" si="53"/>
        <v>88.415527288463707</v>
      </c>
      <c r="AK43" s="123">
        <f t="shared" si="53"/>
        <v>124.37103505603872</v>
      </c>
      <c r="AL43" s="123">
        <f t="shared" si="53"/>
        <v>18.679877538068258</v>
      </c>
      <c r="AM43" s="123">
        <f t="shared" si="53"/>
        <v>44.299863713808286</v>
      </c>
      <c r="AO43" s="122" t="s">
        <v>13</v>
      </c>
      <c r="AP43" s="123">
        <f t="shared" ref="AP43:BG43" si="54">AP21+$O$2*$BH21*AP21/(SUM($AP21:$BG21)+$H70)</f>
        <v>2717.1788671692379</v>
      </c>
      <c r="AQ43" s="123">
        <f t="shared" si="54"/>
        <v>100.67328743345934</v>
      </c>
      <c r="AR43" s="123">
        <f t="shared" si="54"/>
        <v>67.919297135760104</v>
      </c>
      <c r="AS43" s="123">
        <f t="shared" si="54"/>
        <v>212.03609647838687</v>
      </c>
      <c r="AT43" s="123">
        <f t="shared" si="54"/>
        <v>135.73776886061893</v>
      </c>
      <c r="AU43" s="123">
        <f t="shared" si="54"/>
        <v>66.06439117420166</v>
      </c>
      <c r="AV43" s="123">
        <f t="shared" si="54"/>
        <v>314.59945912708395</v>
      </c>
      <c r="AW43" s="123">
        <f t="shared" si="54"/>
        <v>1302.0450391773029</v>
      </c>
      <c r="AX43" s="123">
        <f t="shared" si="54"/>
        <v>916.69716271446373</v>
      </c>
      <c r="AY43" s="123">
        <f t="shared" si="54"/>
        <v>4794.2213911528761</v>
      </c>
      <c r="AZ43" s="123">
        <f t="shared" si="54"/>
        <v>53.258078838814114</v>
      </c>
      <c r="BA43" s="123">
        <f t="shared" si="54"/>
        <v>196.07461454835757</v>
      </c>
      <c r="BB43" s="123">
        <f t="shared" si="54"/>
        <v>568.06748390394205</v>
      </c>
      <c r="BC43" s="123">
        <f t="shared" si="54"/>
        <v>6671.6322921066239</v>
      </c>
      <c r="BD43" s="123">
        <f t="shared" si="54"/>
        <v>48.027103034309093</v>
      </c>
      <c r="BE43" s="123">
        <f t="shared" si="54"/>
        <v>183.28866894445164</v>
      </c>
      <c r="BF43" s="123">
        <f t="shared" si="54"/>
        <v>16.915724532638375</v>
      </c>
      <c r="BG43" s="123">
        <f t="shared" si="54"/>
        <v>41.412719529809763</v>
      </c>
      <c r="BI43" s="122" t="s">
        <v>13</v>
      </c>
      <c r="BJ43" s="123">
        <f t="shared" ref="BJ43:CA43" si="55">BJ21+$O$2*$CB21*BJ21/(SUM($BJ21:$CA21)+$H70)</f>
        <v>2133.9055435606838</v>
      </c>
      <c r="BK43" s="123">
        <f t="shared" si="55"/>
        <v>200.34908734302462</v>
      </c>
      <c r="BL43" s="123">
        <f t="shared" si="55"/>
        <v>47.855346395884652</v>
      </c>
      <c r="BM43" s="123">
        <f t="shared" si="55"/>
        <v>141.96184039002466</v>
      </c>
      <c r="BN43" s="123">
        <f t="shared" si="55"/>
        <v>199.85201852311195</v>
      </c>
      <c r="BO43" s="123">
        <f t="shared" si="55"/>
        <v>49.668832694171016</v>
      </c>
      <c r="BP43" s="123">
        <f t="shared" si="55"/>
        <v>283.79972278839631</v>
      </c>
      <c r="BQ43" s="123">
        <f t="shared" si="55"/>
        <v>1261.171588196748</v>
      </c>
      <c r="BR43" s="123">
        <f t="shared" si="55"/>
        <v>901.09567512256763</v>
      </c>
      <c r="BS43" s="123">
        <f t="shared" si="55"/>
        <v>5058.7244320579857</v>
      </c>
      <c r="BT43" s="123">
        <f t="shared" si="55"/>
        <v>223.19305346110042</v>
      </c>
      <c r="BU43" s="123">
        <f t="shared" si="55"/>
        <v>169.0119825380936</v>
      </c>
      <c r="BV43" s="123">
        <f t="shared" si="55"/>
        <v>762.49763644871666</v>
      </c>
      <c r="BW43" s="123">
        <f t="shared" si="55"/>
        <v>6180.2034037244503</v>
      </c>
      <c r="BX43" s="123">
        <f t="shared" si="55"/>
        <v>79.832272174551562</v>
      </c>
      <c r="BY43" s="123">
        <f t="shared" si="55"/>
        <v>418.70976479282774</v>
      </c>
      <c r="BZ43" s="123">
        <f t="shared" si="55"/>
        <v>129.42781450531211</v>
      </c>
      <c r="CA43" s="123">
        <f t="shared" si="55"/>
        <v>53.832245266224966</v>
      </c>
    </row>
    <row r="44" spans="1:79" ht="13.5" customHeight="1" thickBot="1">
      <c r="A44" s="122" t="s">
        <v>14</v>
      </c>
      <c r="B44" s="123">
        <f t="shared" ref="B44:S44" si="56">B22+$O$2*$T22*B22/(SUM($B22:$S22)+$H71)</f>
        <v>258.93384575924659</v>
      </c>
      <c r="C44" s="123">
        <f t="shared" si="56"/>
        <v>1741.011454828347</v>
      </c>
      <c r="D44" s="123">
        <f t="shared" si="56"/>
        <v>107.02723138890536</v>
      </c>
      <c r="E44" s="123">
        <f t="shared" si="56"/>
        <v>4.5315314395806876</v>
      </c>
      <c r="F44" s="123">
        <f t="shared" si="56"/>
        <v>108.2747392146436</v>
      </c>
      <c r="G44" s="123">
        <f t="shared" si="56"/>
        <v>212.11995044229181</v>
      </c>
      <c r="H44" s="123">
        <f t="shared" si="56"/>
        <v>690.43854848427691</v>
      </c>
      <c r="I44" s="123">
        <f t="shared" si="56"/>
        <v>236.48632036068909</v>
      </c>
      <c r="J44" s="123">
        <f t="shared" si="56"/>
        <v>1143.8978987599814</v>
      </c>
      <c r="K44" s="123">
        <f t="shared" si="56"/>
        <v>695.28873218950093</v>
      </c>
      <c r="L44" s="123">
        <f t="shared" si="56"/>
        <v>44.707708200264968</v>
      </c>
      <c r="M44" s="123">
        <f t="shared" si="56"/>
        <v>106.67076666774911</v>
      </c>
      <c r="N44" s="123">
        <f t="shared" si="56"/>
        <v>526.75991622507524</v>
      </c>
      <c r="O44" s="123">
        <f t="shared" si="56"/>
        <v>122.08902564981869</v>
      </c>
      <c r="P44" s="123">
        <f t="shared" si="56"/>
        <v>4489.518788536956</v>
      </c>
      <c r="Q44" s="123">
        <f t="shared" si="56"/>
        <v>1707.4213985330189</v>
      </c>
      <c r="R44" s="123">
        <f t="shared" si="56"/>
        <v>491.49067246946356</v>
      </c>
      <c r="S44" s="123">
        <f t="shared" si="56"/>
        <v>3.0870362451597804</v>
      </c>
      <c r="U44" s="122" t="s">
        <v>14</v>
      </c>
      <c r="V44" s="123">
        <f t="shared" ref="V44:AM44" si="57">V22+$O$2*$AN22*V22/(SUM($V22:$AM22)+$H71)</f>
        <v>183.56517346416538</v>
      </c>
      <c r="W44" s="123">
        <f t="shared" si="57"/>
        <v>1501.6867858908795</v>
      </c>
      <c r="X44" s="123">
        <f t="shared" si="57"/>
        <v>64.167058345806936</v>
      </c>
      <c r="Y44" s="123">
        <f t="shared" si="57"/>
        <v>8.9007516796391464</v>
      </c>
      <c r="Z44" s="123">
        <f t="shared" si="57"/>
        <v>86.226675105110743</v>
      </c>
      <c r="AA44" s="123">
        <f t="shared" si="57"/>
        <v>300.90408875965267</v>
      </c>
      <c r="AB44" s="123">
        <f t="shared" si="57"/>
        <v>792.71815274539495</v>
      </c>
      <c r="AC44" s="123">
        <f t="shared" si="57"/>
        <v>217.94403572808955</v>
      </c>
      <c r="AD44" s="123">
        <f t="shared" si="57"/>
        <v>1351.1228754645369</v>
      </c>
      <c r="AE44" s="123">
        <f t="shared" si="57"/>
        <v>337.88871553411326</v>
      </c>
      <c r="AF44" s="123">
        <f t="shared" si="57"/>
        <v>49.689126188474241</v>
      </c>
      <c r="AG44" s="123">
        <f t="shared" si="57"/>
        <v>206.81776094860103</v>
      </c>
      <c r="AH44" s="123">
        <f t="shared" si="57"/>
        <v>480.09592212918949</v>
      </c>
      <c r="AI44" s="123">
        <f t="shared" si="57"/>
        <v>191.38999666536785</v>
      </c>
      <c r="AJ44" s="123">
        <f t="shared" si="57"/>
        <v>4723.6759969048271</v>
      </c>
      <c r="AK44" s="123">
        <f t="shared" si="57"/>
        <v>1573.2636975244029</v>
      </c>
      <c r="AL44" s="123">
        <f t="shared" si="57"/>
        <v>574.58383150967984</v>
      </c>
      <c r="AM44" s="123">
        <f t="shared" si="57"/>
        <v>2.8204273192373628</v>
      </c>
      <c r="AO44" s="122" t="s">
        <v>14</v>
      </c>
      <c r="AP44" s="123">
        <f t="shared" ref="AP44:BG44" si="58">AP22+$O$2*$BH22*AP22/(SUM($AP22:$BG22)+$H71)</f>
        <v>209.76824607430964</v>
      </c>
      <c r="AQ44" s="123">
        <f t="shared" si="58"/>
        <v>1838.2533060220035</v>
      </c>
      <c r="AR44" s="123">
        <f t="shared" si="58"/>
        <v>138.61758115507217</v>
      </c>
      <c r="AS44" s="123">
        <f t="shared" si="58"/>
        <v>0</v>
      </c>
      <c r="AT44" s="123">
        <f t="shared" si="58"/>
        <v>97.022683718529422</v>
      </c>
      <c r="AU44" s="123">
        <f t="shared" si="58"/>
        <v>331.30519307550236</v>
      </c>
      <c r="AV44" s="123">
        <f t="shared" si="58"/>
        <v>775.92272979397762</v>
      </c>
      <c r="AW44" s="123">
        <f t="shared" si="58"/>
        <v>240.57312460122671</v>
      </c>
      <c r="AX44" s="123">
        <f t="shared" si="58"/>
        <v>1101.2430002941996</v>
      </c>
      <c r="AY44" s="123">
        <f t="shared" si="58"/>
        <v>392.47704475974177</v>
      </c>
      <c r="AZ44" s="123">
        <f t="shared" si="58"/>
        <v>0</v>
      </c>
      <c r="BA44" s="123">
        <f t="shared" si="58"/>
        <v>148.41934007498858</v>
      </c>
      <c r="BB44" s="123">
        <f t="shared" si="58"/>
        <v>486.76080593779483</v>
      </c>
      <c r="BC44" s="123">
        <f t="shared" si="58"/>
        <v>72.215353359733854</v>
      </c>
      <c r="BD44" s="123">
        <f t="shared" si="58"/>
        <v>4513.0139455086437</v>
      </c>
      <c r="BE44" s="123">
        <f t="shared" si="58"/>
        <v>1919.457600823313</v>
      </c>
      <c r="BF44" s="123">
        <f t="shared" si="58"/>
        <v>454.55349773142399</v>
      </c>
      <c r="BG44" s="123">
        <f t="shared" si="58"/>
        <v>3.3952686258735074</v>
      </c>
      <c r="BI44" s="122" t="s">
        <v>14</v>
      </c>
      <c r="BJ44" s="123">
        <f t="shared" ref="BJ44:CA44" si="59">BJ22+$O$2*$CB22*BJ22/(SUM($BJ22:$CA22)+$H71)</f>
        <v>415.96819987237194</v>
      </c>
      <c r="BK44" s="123">
        <f t="shared" si="59"/>
        <v>2154.3883408738643</v>
      </c>
      <c r="BL44" s="123">
        <f t="shared" si="59"/>
        <v>121.4588199425595</v>
      </c>
      <c r="BM44" s="123">
        <f t="shared" si="59"/>
        <v>32.869752914916695</v>
      </c>
      <c r="BN44" s="123">
        <f t="shared" si="59"/>
        <v>134.70955542741018</v>
      </c>
      <c r="BO44" s="123">
        <f t="shared" si="59"/>
        <v>368.77042897024944</v>
      </c>
      <c r="BP44" s="123">
        <f t="shared" si="59"/>
        <v>1360.8285447250341</v>
      </c>
      <c r="BQ44" s="123">
        <f t="shared" si="59"/>
        <v>248.66195623188722</v>
      </c>
      <c r="BR44" s="123">
        <f t="shared" si="59"/>
        <v>1513.0648440533541</v>
      </c>
      <c r="BS44" s="123">
        <f t="shared" si="59"/>
        <v>449.94629549851072</v>
      </c>
      <c r="BT44" s="123">
        <f t="shared" si="59"/>
        <v>38.946570228796595</v>
      </c>
      <c r="BU44" s="123">
        <f t="shared" si="59"/>
        <v>153.27323402345843</v>
      </c>
      <c r="BV44" s="123">
        <f t="shared" si="59"/>
        <v>510.31344275510605</v>
      </c>
      <c r="BW44" s="123">
        <f t="shared" si="59"/>
        <v>11.390134476220522</v>
      </c>
      <c r="BX44" s="123">
        <f t="shared" si="59"/>
        <v>4626.805445252141</v>
      </c>
      <c r="BY44" s="123">
        <f t="shared" si="59"/>
        <v>2671.9409604334078</v>
      </c>
      <c r="BZ44" s="123">
        <f t="shared" si="59"/>
        <v>718.44152739055448</v>
      </c>
      <c r="CA44" s="123">
        <f t="shared" si="59"/>
        <v>3.8314050965091568</v>
      </c>
    </row>
    <row r="45" spans="1:79" ht="13.5" customHeight="1" thickBot="1">
      <c r="A45" s="122" t="s">
        <v>15</v>
      </c>
      <c r="B45" s="123">
        <f t="shared" ref="B45:S45" si="60">B23+$O$2*$T23*B23/(SUM($B23:$S23)+$H72)</f>
        <v>662.98823703217772</v>
      </c>
      <c r="C45" s="123">
        <f t="shared" si="60"/>
        <v>1245.3390260906417</v>
      </c>
      <c r="D45" s="123">
        <f t="shared" si="60"/>
        <v>941.78477917768009</v>
      </c>
      <c r="E45" s="123">
        <f t="shared" si="60"/>
        <v>80.81821637948994</v>
      </c>
      <c r="F45" s="123">
        <f t="shared" si="60"/>
        <v>267.38315061004943</v>
      </c>
      <c r="G45" s="123">
        <f t="shared" si="60"/>
        <v>970.04345880733513</v>
      </c>
      <c r="H45" s="123">
        <f t="shared" si="60"/>
        <v>3809.5677853600055</v>
      </c>
      <c r="I45" s="123">
        <f t="shared" si="60"/>
        <v>523.0794493920481</v>
      </c>
      <c r="J45" s="123">
        <f t="shared" si="60"/>
        <v>1447.7821451151026</v>
      </c>
      <c r="K45" s="123">
        <f t="shared" si="60"/>
        <v>1516.3668178406128</v>
      </c>
      <c r="L45" s="123">
        <f t="shared" si="60"/>
        <v>121.63680021857897</v>
      </c>
      <c r="M45" s="123">
        <f t="shared" si="60"/>
        <v>1140.4445683917565</v>
      </c>
      <c r="N45" s="123">
        <f t="shared" si="60"/>
        <v>1244.3067330753827</v>
      </c>
      <c r="O45" s="123">
        <f t="shared" si="60"/>
        <v>359.92285395864269</v>
      </c>
      <c r="P45" s="123">
        <f t="shared" si="60"/>
        <v>2406.5083260063152</v>
      </c>
      <c r="Q45" s="123">
        <f t="shared" si="60"/>
        <v>23442.018036827532</v>
      </c>
      <c r="R45" s="123">
        <f t="shared" si="60"/>
        <v>466.80500133551266</v>
      </c>
      <c r="S45" s="123">
        <f t="shared" si="60"/>
        <v>22.800361226251809</v>
      </c>
      <c r="U45" s="122" t="s">
        <v>15</v>
      </c>
      <c r="V45" s="123">
        <f t="shared" ref="V45:AM45" si="61">V23+$O$2*$AN23*V23/(SUM($V23:$AM23)+$H72)</f>
        <v>546.92316471293805</v>
      </c>
      <c r="W45" s="123">
        <f t="shared" si="61"/>
        <v>1908.5389634018491</v>
      </c>
      <c r="X45" s="123">
        <f t="shared" si="61"/>
        <v>444.24595190259777</v>
      </c>
      <c r="Y45" s="123">
        <f t="shared" si="61"/>
        <v>74.790585201109707</v>
      </c>
      <c r="Z45" s="123">
        <f t="shared" si="61"/>
        <v>278.96812320844998</v>
      </c>
      <c r="AA45" s="123">
        <f t="shared" si="61"/>
        <v>986.73507279582441</v>
      </c>
      <c r="AB45" s="123">
        <f t="shared" si="61"/>
        <v>4620.8892017646467</v>
      </c>
      <c r="AC45" s="123">
        <f t="shared" si="61"/>
        <v>429.35881942891785</v>
      </c>
      <c r="AD45" s="123">
        <f t="shared" si="61"/>
        <v>2476.5926775563275</v>
      </c>
      <c r="AE45" s="123">
        <f t="shared" si="61"/>
        <v>958.24100818825514</v>
      </c>
      <c r="AF45" s="123">
        <f t="shared" si="61"/>
        <v>231.0409988618317</v>
      </c>
      <c r="AG45" s="123">
        <f t="shared" si="61"/>
        <v>1441.5686771973333</v>
      </c>
      <c r="AH45" s="123">
        <f t="shared" si="61"/>
        <v>851.45823506817169</v>
      </c>
      <c r="AI45" s="123">
        <f t="shared" si="61"/>
        <v>82.556216757293186</v>
      </c>
      <c r="AJ45" s="123">
        <f t="shared" si="61"/>
        <v>2431.7001872409774</v>
      </c>
      <c r="AK45" s="123">
        <f t="shared" si="61"/>
        <v>20961.660336301422</v>
      </c>
      <c r="AL45" s="123">
        <f t="shared" si="61"/>
        <v>562.24567198994077</v>
      </c>
      <c r="AM45" s="123">
        <f t="shared" si="61"/>
        <v>34.283599439775557</v>
      </c>
      <c r="AO45" s="122" t="s">
        <v>15</v>
      </c>
      <c r="AP45" s="123">
        <f t="shared" ref="AP45:BG45" si="62">AP23+$O$2*$BH23*AP23/(SUM($AP23:$BG23)+$H72)</f>
        <v>566.86812109899893</v>
      </c>
      <c r="AQ45" s="123">
        <f t="shared" si="62"/>
        <v>1843.4307403016007</v>
      </c>
      <c r="AR45" s="123">
        <f t="shared" si="62"/>
        <v>578.33518323113049</v>
      </c>
      <c r="AS45" s="123">
        <f t="shared" si="62"/>
        <v>107.40369012798365</v>
      </c>
      <c r="AT45" s="123">
        <f t="shared" si="62"/>
        <v>347.29778913207508</v>
      </c>
      <c r="AU45" s="123">
        <f t="shared" si="62"/>
        <v>1509.9586016394969</v>
      </c>
      <c r="AV45" s="123">
        <f t="shared" si="62"/>
        <v>5246.8871290328098</v>
      </c>
      <c r="AW45" s="123">
        <f t="shared" si="62"/>
        <v>498.63917724732318</v>
      </c>
      <c r="AX45" s="123">
        <f t="shared" si="62"/>
        <v>2249.7901792329471</v>
      </c>
      <c r="AY45" s="123">
        <f t="shared" si="62"/>
        <v>955.53216424585889</v>
      </c>
      <c r="AZ45" s="123">
        <f t="shared" si="62"/>
        <v>279.9567110421961</v>
      </c>
      <c r="BA45" s="123">
        <f t="shared" si="62"/>
        <v>1226.0221942437604</v>
      </c>
      <c r="BB45" s="123">
        <f t="shared" si="62"/>
        <v>1570.9613381941244</v>
      </c>
      <c r="BC45" s="123">
        <f t="shared" si="62"/>
        <v>451.60426484615829</v>
      </c>
      <c r="BD45" s="123">
        <f t="shared" si="62"/>
        <v>2756.108631525603</v>
      </c>
      <c r="BE45" s="123">
        <f t="shared" si="62"/>
        <v>21655.658178637805</v>
      </c>
      <c r="BF45" s="123">
        <f t="shared" si="62"/>
        <v>404.17452146877156</v>
      </c>
      <c r="BG45" s="123">
        <f t="shared" si="62"/>
        <v>29.796068687195866</v>
      </c>
      <c r="BI45" s="122" t="s">
        <v>15</v>
      </c>
      <c r="BJ45" s="123">
        <f t="shared" ref="BJ45:CA45" si="63">BJ23+$O$2*$CB23*BJ23/(SUM($BJ23:$CA23)+$H72)</f>
        <v>859.3170075361968</v>
      </c>
      <c r="BK45" s="123">
        <f t="shared" si="63"/>
        <v>2194.0282941354189</v>
      </c>
      <c r="BL45" s="123">
        <f t="shared" si="63"/>
        <v>1028.2751178939766</v>
      </c>
      <c r="BM45" s="123">
        <f t="shared" si="63"/>
        <v>76.789624462497528</v>
      </c>
      <c r="BN45" s="123">
        <f t="shared" si="63"/>
        <v>371.09644700488468</v>
      </c>
      <c r="BO45" s="123">
        <f t="shared" si="63"/>
        <v>1015.3553030797524</v>
      </c>
      <c r="BP45" s="123">
        <f t="shared" si="63"/>
        <v>4923.1843287663341</v>
      </c>
      <c r="BQ45" s="123">
        <f t="shared" si="63"/>
        <v>567.05575836996297</v>
      </c>
      <c r="BR45" s="123">
        <f t="shared" si="63"/>
        <v>3009.4763419936926</v>
      </c>
      <c r="BS45" s="123">
        <f t="shared" si="63"/>
        <v>829.96610903647502</v>
      </c>
      <c r="BT45" s="123">
        <f t="shared" si="63"/>
        <v>117.07741804592054</v>
      </c>
      <c r="BU45" s="123">
        <f t="shared" si="63"/>
        <v>1132.3438048064759</v>
      </c>
      <c r="BV45" s="123">
        <f t="shared" si="63"/>
        <v>1711.1005779785246</v>
      </c>
      <c r="BW45" s="123">
        <f t="shared" si="63"/>
        <v>1156.0530324838799</v>
      </c>
      <c r="BX45" s="123">
        <f t="shared" si="63"/>
        <v>2801.247048928014</v>
      </c>
      <c r="BY45" s="123">
        <f t="shared" si="63"/>
        <v>20884.149237322326</v>
      </c>
      <c r="BZ45" s="123">
        <f t="shared" si="63"/>
        <v>860.86413240333241</v>
      </c>
      <c r="CA45" s="123">
        <f t="shared" si="63"/>
        <v>29.432995477953625</v>
      </c>
    </row>
    <row r="46" spans="1:79" ht="13.5" customHeight="1" thickBot="1">
      <c r="A46" s="122" t="s">
        <v>16</v>
      </c>
      <c r="B46" s="123">
        <f t="shared" ref="B46:S46" si="64">B24+$O$2*$T24*B24/(SUM($B24:$S24)+$H73)</f>
        <v>160.30872441371309</v>
      </c>
      <c r="C46" s="123">
        <f t="shared" si="64"/>
        <v>266.16654581088886</v>
      </c>
      <c r="D46" s="123">
        <f t="shared" si="64"/>
        <v>50.143073778994854</v>
      </c>
      <c r="E46" s="123">
        <f t="shared" si="64"/>
        <v>1.8515085056777403</v>
      </c>
      <c r="F46" s="123">
        <f t="shared" si="64"/>
        <v>11.930021020478609</v>
      </c>
      <c r="G46" s="123">
        <f t="shared" si="64"/>
        <v>68.299866661524717</v>
      </c>
      <c r="H46" s="123">
        <f t="shared" si="64"/>
        <v>1315.5375473078195</v>
      </c>
      <c r="I46" s="123">
        <f t="shared" si="64"/>
        <v>77.978526212763342</v>
      </c>
      <c r="J46" s="123">
        <f t="shared" si="64"/>
        <v>525.73794309494076</v>
      </c>
      <c r="K46" s="123">
        <f t="shared" si="64"/>
        <v>297.24722501422559</v>
      </c>
      <c r="L46" s="123">
        <f t="shared" si="64"/>
        <v>51.217103178027045</v>
      </c>
      <c r="M46" s="123">
        <f t="shared" si="64"/>
        <v>27.930400425955295</v>
      </c>
      <c r="N46" s="123">
        <f t="shared" si="64"/>
        <v>447.65718171301063</v>
      </c>
      <c r="O46" s="123">
        <f t="shared" si="64"/>
        <v>4.7228665294428573</v>
      </c>
      <c r="P46" s="123">
        <f t="shared" si="64"/>
        <v>691.09370332378614</v>
      </c>
      <c r="Q46" s="123">
        <f t="shared" si="64"/>
        <v>722.20608707056954</v>
      </c>
      <c r="R46" s="123">
        <f t="shared" si="64"/>
        <v>2516.735984945451</v>
      </c>
      <c r="S46" s="123">
        <f t="shared" si="64"/>
        <v>0.95659491694132814</v>
      </c>
      <c r="U46" s="122" t="s">
        <v>16</v>
      </c>
      <c r="V46" s="123">
        <f t="shared" ref="V46:AM46" si="65">V24+$O$2*$AN24*V24/(SUM($V24:$AM24)+$H73)</f>
        <v>249.87506724804862</v>
      </c>
      <c r="W46" s="123">
        <f t="shared" si="65"/>
        <v>185.87556586398668</v>
      </c>
      <c r="X46" s="123">
        <f t="shared" si="65"/>
        <v>15.444206393469434</v>
      </c>
      <c r="Y46" s="123">
        <f t="shared" si="65"/>
        <v>0</v>
      </c>
      <c r="Z46" s="123">
        <f t="shared" si="65"/>
        <v>12.637502335060077</v>
      </c>
      <c r="AA46" s="123">
        <f t="shared" si="65"/>
        <v>31.044974035487144</v>
      </c>
      <c r="AB46" s="123">
        <f t="shared" si="65"/>
        <v>1351.777515137924</v>
      </c>
      <c r="AC46" s="123">
        <f t="shared" si="65"/>
        <v>112.27954087640208</v>
      </c>
      <c r="AD46" s="123">
        <f t="shared" si="65"/>
        <v>312.61114858622381</v>
      </c>
      <c r="AE46" s="123">
        <f t="shared" si="65"/>
        <v>774.03659240417232</v>
      </c>
      <c r="AF46" s="123">
        <f t="shared" si="65"/>
        <v>15.909061725753402</v>
      </c>
      <c r="AG46" s="123">
        <f t="shared" si="65"/>
        <v>70.174853207878897</v>
      </c>
      <c r="AH46" s="123">
        <f t="shared" si="65"/>
        <v>330.46907012849579</v>
      </c>
      <c r="AI46" s="123">
        <f t="shared" si="65"/>
        <v>6.7469388239225934</v>
      </c>
      <c r="AJ46" s="123">
        <f t="shared" si="65"/>
        <v>576.06665381850883</v>
      </c>
      <c r="AK46" s="123">
        <f t="shared" si="65"/>
        <v>910.12297272450314</v>
      </c>
      <c r="AL46" s="123">
        <f t="shared" si="65"/>
        <v>2478.6880521930061</v>
      </c>
      <c r="AM46" s="123">
        <f t="shared" si="65"/>
        <v>1.5172348754162555</v>
      </c>
      <c r="AO46" s="122" t="s">
        <v>16</v>
      </c>
      <c r="AP46" s="123">
        <f t="shared" ref="AP46:BG46" si="66">AP24+$O$2*$BH24*AP24/(SUM($AP24:$BG24)+$H73)</f>
        <v>151.23524795794623</v>
      </c>
      <c r="AQ46" s="123">
        <f t="shared" si="66"/>
        <v>74.435956913251275</v>
      </c>
      <c r="AR46" s="123">
        <f t="shared" si="66"/>
        <v>120.07857080294418</v>
      </c>
      <c r="AS46" s="123">
        <f t="shared" si="66"/>
        <v>0</v>
      </c>
      <c r="AT46" s="123">
        <f t="shared" si="66"/>
        <v>16.921002397408298</v>
      </c>
      <c r="AU46" s="123">
        <f t="shared" si="66"/>
        <v>142.63508436999689</v>
      </c>
      <c r="AV46" s="123">
        <f t="shared" si="66"/>
        <v>1179.4739455251986</v>
      </c>
      <c r="AW46" s="123">
        <f t="shared" si="66"/>
        <v>209.84781612193109</v>
      </c>
      <c r="AX46" s="123">
        <f t="shared" si="66"/>
        <v>575.93281130813625</v>
      </c>
      <c r="AY46" s="123">
        <f t="shared" si="66"/>
        <v>460.01318082299792</v>
      </c>
      <c r="AZ46" s="123">
        <f t="shared" si="66"/>
        <v>0</v>
      </c>
      <c r="BA46" s="123">
        <f t="shared" si="66"/>
        <v>75.143944236271111</v>
      </c>
      <c r="BB46" s="123">
        <f t="shared" si="66"/>
        <v>689.61799173375834</v>
      </c>
      <c r="BC46" s="123">
        <f t="shared" si="66"/>
        <v>16.643007649145108</v>
      </c>
      <c r="BD46" s="123">
        <f t="shared" si="66"/>
        <v>517.84477807999758</v>
      </c>
      <c r="BE46" s="123">
        <f t="shared" si="66"/>
        <v>843.53410940643778</v>
      </c>
      <c r="BF46" s="123">
        <f t="shared" si="66"/>
        <v>2681.4432986173738</v>
      </c>
      <c r="BG46" s="123">
        <f t="shared" si="66"/>
        <v>1.7348662670382202</v>
      </c>
      <c r="BI46" s="122" t="s">
        <v>16</v>
      </c>
      <c r="BJ46" s="123">
        <f t="shared" ref="BJ46:CA46" si="67">BJ24+$O$2*$CB24*BJ24/(SUM($BJ24:$CA24)+$H73)</f>
        <v>116.3094806938587</v>
      </c>
      <c r="BK46" s="123">
        <f t="shared" si="67"/>
        <v>356.96758666027142</v>
      </c>
      <c r="BL46" s="123">
        <f t="shared" si="67"/>
        <v>11.386791974423927</v>
      </c>
      <c r="BM46" s="123">
        <f t="shared" si="67"/>
        <v>3.4467601585288787</v>
      </c>
      <c r="BN46" s="123">
        <f t="shared" si="67"/>
        <v>25.132351335707824</v>
      </c>
      <c r="BO46" s="123">
        <f t="shared" si="67"/>
        <v>42.412623974299194</v>
      </c>
      <c r="BP46" s="123">
        <f t="shared" si="67"/>
        <v>1137.8454392905342</v>
      </c>
      <c r="BQ46" s="123">
        <f t="shared" si="67"/>
        <v>103.43212879807092</v>
      </c>
      <c r="BR46" s="123">
        <f t="shared" si="67"/>
        <v>465.32323903105925</v>
      </c>
      <c r="BS46" s="123">
        <f t="shared" si="67"/>
        <v>643.06392183203047</v>
      </c>
      <c r="BT46" s="123">
        <f t="shared" si="67"/>
        <v>0</v>
      </c>
      <c r="BU46" s="123">
        <f t="shared" si="67"/>
        <v>35.643351839373388</v>
      </c>
      <c r="BV46" s="123">
        <f t="shared" si="67"/>
        <v>457.06574059600666</v>
      </c>
      <c r="BW46" s="123">
        <f t="shared" si="67"/>
        <v>22.996059474808114</v>
      </c>
      <c r="BX46" s="123">
        <f t="shared" si="67"/>
        <v>820.85729441640706</v>
      </c>
      <c r="BY46" s="123">
        <f t="shared" si="67"/>
        <v>737.38955535259583</v>
      </c>
      <c r="BZ46" s="123">
        <f t="shared" si="67"/>
        <v>2333.3228904247471</v>
      </c>
      <c r="CA46" s="123">
        <f t="shared" si="67"/>
        <v>1.8552132620431967</v>
      </c>
    </row>
    <row r="47" spans="1:79" ht="13.5" thickBot="1">
      <c r="A47" s="122" t="s">
        <v>17</v>
      </c>
      <c r="B47" s="123">
        <f t="shared" ref="B47:S47" si="68">B25+$O$2*$T25*B25/(SUM($B25:$S25)+$H74)</f>
        <v>97.822638286470607</v>
      </c>
      <c r="C47" s="123">
        <f t="shared" si="68"/>
        <v>0.73196298990826658</v>
      </c>
      <c r="D47" s="123">
        <f t="shared" si="68"/>
        <v>0.2814009599043491</v>
      </c>
      <c r="E47" s="123">
        <f t="shared" si="68"/>
        <v>0.27389007448904845</v>
      </c>
      <c r="F47" s="123">
        <f t="shared" si="68"/>
        <v>4.0619228547984552</v>
      </c>
      <c r="G47" s="123">
        <f t="shared" si="68"/>
        <v>0.27629799261216087</v>
      </c>
      <c r="H47" s="123">
        <f t="shared" si="68"/>
        <v>4.7259134437584169</v>
      </c>
      <c r="I47" s="123">
        <f t="shared" si="68"/>
        <v>0.85823947021825553</v>
      </c>
      <c r="J47" s="123">
        <f t="shared" si="68"/>
        <v>4.2930780314922092</v>
      </c>
      <c r="K47" s="123">
        <f t="shared" si="68"/>
        <v>6.3845866182187132</v>
      </c>
      <c r="L47" s="123">
        <f t="shared" si="68"/>
        <v>0.37266858721484669</v>
      </c>
      <c r="M47" s="123">
        <f t="shared" si="68"/>
        <v>3.4014770310597293</v>
      </c>
      <c r="N47" s="123">
        <f t="shared" si="68"/>
        <v>15.224188476472627</v>
      </c>
      <c r="O47" s="123">
        <f t="shared" si="68"/>
        <v>16.896147364802772</v>
      </c>
      <c r="P47" s="123">
        <f t="shared" si="68"/>
        <v>0.1351727306972354</v>
      </c>
      <c r="Q47" s="123">
        <f t="shared" si="68"/>
        <v>28.532460125577664</v>
      </c>
      <c r="R47" s="123">
        <f t="shared" si="68"/>
        <v>8.9462786178435866E-2</v>
      </c>
      <c r="S47" s="123">
        <f t="shared" si="68"/>
        <v>23.037018375052334</v>
      </c>
      <c r="U47" s="122" t="s">
        <v>17</v>
      </c>
      <c r="V47" s="123">
        <f t="shared" ref="V47:AM47" si="69">V25+$O$2*$AN25*V25/(SUM($V25:$AM25)+$H74)</f>
        <v>122.27055445215329</v>
      </c>
      <c r="W47" s="123">
        <f t="shared" si="69"/>
        <v>0.91591408070834812</v>
      </c>
      <c r="X47" s="123">
        <f t="shared" si="69"/>
        <v>0.35212584525273632</v>
      </c>
      <c r="Y47" s="123">
        <f t="shared" si="69"/>
        <v>0.34272746469562598</v>
      </c>
      <c r="Z47" s="123">
        <f t="shared" si="69"/>
        <v>3.2573095076766516</v>
      </c>
      <c r="AA47" s="123">
        <f t="shared" si="69"/>
        <v>0.34574054103620444</v>
      </c>
      <c r="AB47" s="123">
        <f t="shared" si="69"/>
        <v>5.9136725339068805</v>
      </c>
      <c r="AC47" s="123">
        <f t="shared" si="69"/>
        <v>1.0739265428198104</v>
      </c>
      <c r="AD47" s="123">
        <f t="shared" si="69"/>
        <v>5.3745686398479569</v>
      </c>
      <c r="AE47" s="123">
        <f t="shared" si="69"/>
        <v>7.9891882522032382</v>
      </c>
      <c r="AF47" s="123">
        <f t="shared" si="69"/>
        <v>0.4663322046673406</v>
      </c>
      <c r="AG47" s="123">
        <f t="shared" si="69"/>
        <v>4.2564103338648538</v>
      </c>
      <c r="AH47" s="123">
        <f t="shared" si="69"/>
        <v>19.0505979675685</v>
      </c>
      <c r="AI47" s="123">
        <f t="shared" si="69"/>
        <v>21.142539041654434</v>
      </c>
      <c r="AJ47" s="123">
        <f t="shared" si="69"/>
        <v>0.16914426884535702</v>
      </c>
      <c r="AK47" s="123">
        <f t="shared" si="69"/>
        <v>35.70358212357533</v>
      </c>
      <c r="AL47" s="123">
        <f t="shared" si="69"/>
        <v>0.11194765847403333</v>
      </c>
      <c r="AM47" s="123">
        <f t="shared" si="69"/>
        <v>10.202007628789465</v>
      </c>
      <c r="AO47" s="122" t="s">
        <v>17</v>
      </c>
      <c r="AP47" s="123">
        <f t="shared" ref="AP47:BG47" si="70">AP25+$O$2*$BH25*AP25/(SUM($AP25:$BG25)+$H74)</f>
        <v>116.95215795075201</v>
      </c>
      <c r="AQ47" s="123">
        <f t="shared" si="70"/>
        <v>0.87675461565835633</v>
      </c>
      <c r="AR47" s="123">
        <f t="shared" si="70"/>
        <v>0.33674004991742706</v>
      </c>
      <c r="AS47" s="123">
        <f t="shared" si="70"/>
        <v>0.32774125227132678</v>
      </c>
      <c r="AT47" s="123">
        <f t="shared" si="70"/>
        <v>2.5589167095814962</v>
      </c>
      <c r="AU47" s="123">
        <f t="shared" si="70"/>
        <v>0.33062257785732091</v>
      </c>
      <c r="AV47" s="123">
        <f t="shared" si="70"/>
        <v>5.6559407919689146</v>
      </c>
      <c r="AW47" s="123">
        <f t="shared" si="70"/>
        <v>1.0279344615534236</v>
      </c>
      <c r="AX47" s="123">
        <f t="shared" si="70"/>
        <v>5.1380450963126947</v>
      </c>
      <c r="AY47" s="123">
        <f t="shared" si="70"/>
        <v>7.6428030820156501</v>
      </c>
      <c r="AZ47" s="123">
        <f t="shared" si="70"/>
        <v>0.44594121124157937</v>
      </c>
      <c r="BA47" s="123">
        <f t="shared" si="70"/>
        <v>4.0702461110419348</v>
      </c>
      <c r="BB47" s="123">
        <f t="shared" si="70"/>
        <v>18.220037076542056</v>
      </c>
      <c r="BC47" s="123">
        <f t="shared" si="70"/>
        <v>20.22715451450906</v>
      </c>
      <c r="BD47" s="123">
        <f t="shared" si="70"/>
        <v>0.16185056765425543</v>
      </c>
      <c r="BE47" s="123">
        <f t="shared" si="70"/>
        <v>34.142395700299517</v>
      </c>
      <c r="BF47" s="123">
        <f t="shared" si="70"/>
        <v>0.1070525939592666</v>
      </c>
      <c r="BG47" s="123">
        <f t="shared" si="70"/>
        <v>101.15262466680312</v>
      </c>
      <c r="BI47" s="122" t="s">
        <v>17</v>
      </c>
      <c r="BJ47" s="123">
        <f t="shared" ref="BJ47:CA47" si="71">BJ25+$O$2*$CB25*BJ25/(SUM($BJ25:$CA25)+$H74)</f>
        <v>130.82536005275904</v>
      </c>
      <c r="BK47" s="123">
        <f t="shared" si="71"/>
        <v>0.98165352856484556</v>
      </c>
      <c r="BL47" s="123">
        <f t="shared" si="71"/>
        <v>0.37658585044558623</v>
      </c>
      <c r="BM47" s="123">
        <f t="shared" si="71"/>
        <v>0.36650740377926033</v>
      </c>
      <c r="BN47" s="123">
        <f t="shared" si="71"/>
        <v>3.5988768923851566</v>
      </c>
      <c r="BO47" s="123">
        <f t="shared" si="71"/>
        <v>0.36972954061021135</v>
      </c>
      <c r="BP47" s="123">
        <f t="shared" si="71"/>
        <v>6.3260833807548851</v>
      </c>
      <c r="BQ47" s="123">
        <f t="shared" si="71"/>
        <v>1.1508183312823417</v>
      </c>
      <c r="BR47" s="123">
        <f t="shared" si="71"/>
        <v>5.7469865797944859</v>
      </c>
      <c r="BS47" s="123">
        <f t="shared" si="71"/>
        <v>8.5507759322959469</v>
      </c>
      <c r="BT47" s="123">
        <f t="shared" si="71"/>
        <v>0.49868838432039203</v>
      </c>
      <c r="BU47" s="123">
        <f t="shared" si="71"/>
        <v>4.551618445461008</v>
      </c>
      <c r="BV47" s="123">
        <f t="shared" si="71"/>
        <v>20.378605912963863</v>
      </c>
      <c r="BW47" s="123">
        <f t="shared" si="71"/>
        <v>22.631886981524598</v>
      </c>
      <c r="BX47" s="123">
        <f t="shared" si="71"/>
        <v>0.18113200448715092</v>
      </c>
      <c r="BY47" s="123">
        <f t="shared" si="71"/>
        <v>38.180853707984106</v>
      </c>
      <c r="BZ47" s="123">
        <f t="shared" si="71"/>
        <v>0.11971507945219215</v>
      </c>
      <c r="CA47" s="123">
        <f t="shared" si="71"/>
        <v>25.265084442466481</v>
      </c>
    </row>
    <row r="50" spans="1:19">
      <c r="A50" s="367" t="s">
        <v>80</v>
      </c>
      <c r="B50" s="368"/>
      <c r="C50" s="368"/>
      <c r="D50" s="368"/>
      <c r="O50" s="209" t="s">
        <v>254</v>
      </c>
    </row>
    <row r="51" spans="1:19">
      <c r="O51" s="209" t="s">
        <v>228</v>
      </c>
    </row>
    <row r="52" spans="1:19" ht="15">
      <c r="K52" s="174" t="s">
        <v>223</v>
      </c>
      <c r="O52" s="209" t="s">
        <v>255</v>
      </c>
    </row>
    <row r="53" spans="1:19">
      <c r="A53" t="s">
        <v>209</v>
      </c>
      <c r="K53" s="175" t="s">
        <v>224</v>
      </c>
    </row>
    <row r="54" spans="1:19">
      <c r="A54" s="43" t="s">
        <v>71</v>
      </c>
      <c r="B54" s="43"/>
      <c r="C54" s="43"/>
      <c r="D54" s="43"/>
    </row>
    <row r="55" spans="1:19">
      <c r="A55" s="369" t="s">
        <v>74</v>
      </c>
      <c r="B55" s="52" t="s">
        <v>76</v>
      </c>
      <c r="C55" s="58"/>
      <c r="D55" s="52" t="s">
        <v>77</v>
      </c>
      <c r="E55" s="58"/>
      <c r="F55" s="52" t="s">
        <v>78</v>
      </c>
      <c r="G55" s="58"/>
      <c r="H55" s="52" t="s">
        <v>79</v>
      </c>
      <c r="I55" s="58"/>
      <c r="L55" s="176">
        <v>2014</v>
      </c>
      <c r="M55" s="176">
        <v>2013</v>
      </c>
      <c r="N55" s="176">
        <v>2012</v>
      </c>
      <c r="O55" s="182">
        <v>2011</v>
      </c>
      <c r="P55" s="187">
        <v>2014</v>
      </c>
      <c r="Q55" s="188">
        <v>2013</v>
      </c>
      <c r="R55" s="188">
        <v>2012</v>
      </c>
      <c r="S55" s="189">
        <v>2011</v>
      </c>
    </row>
    <row r="56" spans="1:19">
      <c r="A56" s="370"/>
      <c r="B56" s="53" t="s">
        <v>75</v>
      </c>
      <c r="C56" s="59" t="s">
        <v>41</v>
      </c>
      <c r="D56" s="53" t="s">
        <v>75</v>
      </c>
      <c r="E56" s="59" t="s">
        <v>41</v>
      </c>
      <c r="F56" s="53" t="s">
        <v>75</v>
      </c>
      <c r="G56" s="59" t="s">
        <v>41</v>
      </c>
      <c r="H56" s="53" t="s">
        <v>75</v>
      </c>
      <c r="I56" s="59" t="s">
        <v>41</v>
      </c>
      <c r="K56" t="s">
        <v>225</v>
      </c>
      <c r="L56" s="180">
        <v>391934804</v>
      </c>
      <c r="M56" s="180">
        <v>373050730</v>
      </c>
      <c r="N56" s="180">
        <v>387577638</v>
      </c>
      <c r="O56" s="183">
        <v>399229976</v>
      </c>
      <c r="P56" s="190">
        <f>L56/1000</f>
        <v>391934.804</v>
      </c>
      <c r="Q56" s="180">
        <f t="shared" ref="Q56:S56" si="72">M56/1000</f>
        <v>373050.73</v>
      </c>
      <c r="R56" s="180">
        <f t="shared" si="72"/>
        <v>387577.63799999998</v>
      </c>
      <c r="S56" s="191">
        <f t="shared" si="72"/>
        <v>399229.97600000002</v>
      </c>
    </row>
    <row r="57" spans="1:19">
      <c r="A57" s="54" t="s">
        <v>0</v>
      </c>
      <c r="B57" s="55">
        <v>22961.436083159992</v>
      </c>
      <c r="C57" s="60">
        <v>29375.998386069994</v>
      </c>
      <c r="D57" s="55">
        <v>25239.832368849991</v>
      </c>
      <c r="E57" s="60">
        <v>31536.795716140015</v>
      </c>
      <c r="F57" s="55">
        <v>26124.613130769994</v>
      </c>
      <c r="G57" s="60">
        <v>30625.796068090003</v>
      </c>
      <c r="H57" s="55">
        <v>26649.647241649993</v>
      </c>
      <c r="I57" s="60">
        <v>30957.911527389992</v>
      </c>
      <c r="K57" t="s">
        <v>135</v>
      </c>
      <c r="L57" s="181">
        <v>37595397</v>
      </c>
      <c r="M57" s="181">
        <v>34853442</v>
      </c>
      <c r="N57" s="181">
        <v>36988919</v>
      </c>
      <c r="O57" s="184">
        <v>38288370</v>
      </c>
      <c r="P57" s="192">
        <f t="shared" ref="P57:P74" si="73">L57/1000</f>
        <v>37595.396999999997</v>
      </c>
      <c r="Q57" s="193">
        <f t="shared" ref="Q57:Q74" si="74">M57/1000</f>
        <v>34853.442000000003</v>
      </c>
      <c r="R57" s="193">
        <f t="shared" ref="R57:R74" si="75">N57/1000</f>
        <v>36988.919000000002</v>
      </c>
      <c r="S57" s="194">
        <f t="shared" ref="S57:S74" si="76">O57/1000</f>
        <v>38288.370000000003</v>
      </c>
    </row>
    <row r="58" spans="1:19">
      <c r="A58" s="54" t="s">
        <v>1</v>
      </c>
      <c r="B58" s="55">
        <v>9208.6934737099982</v>
      </c>
      <c r="C58" s="60">
        <v>7988.2889272500033</v>
      </c>
      <c r="D58" s="55">
        <v>8791.9261163700012</v>
      </c>
      <c r="E58" s="60">
        <v>6824.0258104700006</v>
      </c>
      <c r="F58" s="55">
        <v>8866.9198726699906</v>
      </c>
      <c r="G58" s="60">
        <v>6965.6950956900018</v>
      </c>
      <c r="H58" s="55">
        <v>9382.3502358799942</v>
      </c>
      <c r="I58" s="60">
        <v>8552.928580470003</v>
      </c>
      <c r="K58" t="s">
        <v>136</v>
      </c>
      <c r="L58" s="177">
        <v>8040707</v>
      </c>
      <c r="M58" s="177">
        <v>8122701</v>
      </c>
      <c r="N58" s="177">
        <v>8843907</v>
      </c>
      <c r="O58" s="185">
        <v>9195303</v>
      </c>
      <c r="P58" s="195">
        <f t="shared" si="73"/>
        <v>8040.7070000000003</v>
      </c>
      <c r="Q58" s="177">
        <f t="shared" si="74"/>
        <v>8122.701</v>
      </c>
      <c r="R58" s="177">
        <f t="shared" si="75"/>
        <v>8843.9069999999992</v>
      </c>
      <c r="S58" s="196">
        <f t="shared" si="76"/>
        <v>9195.3029999999999</v>
      </c>
    </row>
    <row r="59" spans="1:19">
      <c r="A59" s="54" t="s">
        <v>42</v>
      </c>
      <c r="B59" s="55">
        <v>3767.3810714199976</v>
      </c>
      <c r="C59" s="60">
        <v>4193.2019418500004</v>
      </c>
      <c r="D59" s="55">
        <v>3837.5461194899981</v>
      </c>
      <c r="E59" s="60">
        <v>3868.1189848100016</v>
      </c>
      <c r="F59" s="55">
        <v>3843.5521219799989</v>
      </c>
      <c r="G59" s="60">
        <v>3440.6498470700035</v>
      </c>
      <c r="H59" s="55">
        <v>3838.3578468899973</v>
      </c>
      <c r="I59" s="60">
        <v>3342.0439431900018</v>
      </c>
      <c r="K59" t="s">
        <v>137</v>
      </c>
      <c r="L59" s="177">
        <v>5280849</v>
      </c>
      <c r="M59" s="177">
        <v>5259761</v>
      </c>
      <c r="N59" s="177">
        <v>5718006</v>
      </c>
      <c r="O59" s="185">
        <v>6181076</v>
      </c>
      <c r="P59" s="195">
        <f t="shared" si="73"/>
        <v>5280.8490000000002</v>
      </c>
      <c r="Q59" s="177">
        <f t="shared" si="74"/>
        <v>5259.7610000000004</v>
      </c>
      <c r="R59" s="177">
        <f t="shared" si="75"/>
        <v>5718.0060000000003</v>
      </c>
      <c r="S59" s="196">
        <f t="shared" si="76"/>
        <v>6181.076</v>
      </c>
    </row>
    <row r="60" spans="1:19">
      <c r="A60" s="54" t="s">
        <v>43</v>
      </c>
      <c r="B60" s="55">
        <v>863.97961112000007</v>
      </c>
      <c r="C60" s="60">
        <v>1504.5347278399986</v>
      </c>
      <c r="D60" s="55">
        <v>1016.2157450600001</v>
      </c>
      <c r="E60" s="60">
        <v>1415.2891776199999</v>
      </c>
      <c r="F60" s="55">
        <v>834.04802982000001</v>
      </c>
      <c r="G60" s="60">
        <v>1383.5194988500004</v>
      </c>
      <c r="H60" s="55">
        <v>924.03363975000036</v>
      </c>
      <c r="I60" s="60">
        <v>1455.0417384900004</v>
      </c>
      <c r="K60" t="s">
        <v>138</v>
      </c>
      <c r="L60" s="177">
        <v>14672546</v>
      </c>
      <c r="M60" s="177">
        <v>13800994</v>
      </c>
      <c r="N60" s="177">
        <v>13698641</v>
      </c>
      <c r="O60" s="185">
        <v>13378392</v>
      </c>
      <c r="P60" s="195">
        <f t="shared" si="73"/>
        <v>14672.546</v>
      </c>
      <c r="Q60" s="177">
        <f t="shared" si="74"/>
        <v>13800.994000000001</v>
      </c>
      <c r="R60" s="177">
        <f t="shared" si="75"/>
        <v>13698.641</v>
      </c>
      <c r="S60" s="196">
        <f t="shared" si="76"/>
        <v>13378.392</v>
      </c>
    </row>
    <row r="61" spans="1:19">
      <c r="A61" s="54" t="s">
        <v>4</v>
      </c>
      <c r="B61" s="55">
        <v>2460.9674076800006</v>
      </c>
      <c r="C61" s="60">
        <v>4731.3296632100019</v>
      </c>
      <c r="D61" s="55">
        <v>2564.8390689599996</v>
      </c>
      <c r="E61" s="60">
        <v>4788.0529951399949</v>
      </c>
      <c r="F61" s="55">
        <v>2619.2709917600005</v>
      </c>
      <c r="G61" s="60">
        <v>4362.9122304700013</v>
      </c>
      <c r="H61" s="55">
        <v>2392.5442994500004</v>
      </c>
      <c r="I61" s="60">
        <v>3555.991682909998</v>
      </c>
      <c r="K61" t="s">
        <v>139</v>
      </c>
      <c r="L61" s="177">
        <v>18470800</v>
      </c>
      <c r="M61" s="177">
        <v>17696311</v>
      </c>
      <c r="N61" s="177">
        <v>17728431</v>
      </c>
      <c r="O61" s="185">
        <v>18007967</v>
      </c>
      <c r="P61" s="195">
        <f t="shared" si="73"/>
        <v>18470.8</v>
      </c>
      <c r="Q61" s="177">
        <f t="shared" si="74"/>
        <v>17696.311000000002</v>
      </c>
      <c r="R61" s="177">
        <f t="shared" si="75"/>
        <v>17728.431</v>
      </c>
      <c r="S61" s="196">
        <f t="shared" si="76"/>
        <v>18007.967000000001</v>
      </c>
    </row>
    <row r="62" spans="1:19">
      <c r="A62" s="54" t="s">
        <v>5</v>
      </c>
      <c r="B62" s="55">
        <v>2678.5507168599975</v>
      </c>
      <c r="C62" s="60">
        <v>1990.0399171400011</v>
      </c>
      <c r="D62" s="55">
        <v>2713.3599065200001</v>
      </c>
      <c r="E62" s="60">
        <v>1754.4689032000003</v>
      </c>
      <c r="F62" s="55">
        <v>2457.5129806300001</v>
      </c>
      <c r="G62" s="60">
        <v>1742.77254163</v>
      </c>
      <c r="H62" s="55">
        <v>2546.4563098200006</v>
      </c>
      <c r="I62" s="60">
        <v>1861.3086378199987</v>
      </c>
      <c r="K62" t="s">
        <v>140</v>
      </c>
      <c r="L62" s="177">
        <v>2864564</v>
      </c>
      <c r="M62" s="177">
        <v>2842041</v>
      </c>
      <c r="N62" s="177">
        <v>2973033</v>
      </c>
      <c r="O62" s="185">
        <v>3094408</v>
      </c>
      <c r="P62" s="195">
        <f t="shared" si="73"/>
        <v>2864.5639999999999</v>
      </c>
      <c r="Q62" s="177">
        <f t="shared" si="74"/>
        <v>2842.0410000000002</v>
      </c>
      <c r="R62" s="177">
        <f t="shared" si="75"/>
        <v>2973.0329999999999</v>
      </c>
      <c r="S62" s="196">
        <f t="shared" si="76"/>
        <v>3094.4079999999999</v>
      </c>
    </row>
    <row r="63" spans="1:19">
      <c r="A63" s="54" t="s">
        <v>6</v>
      </c>
      <c r="B63" s="55">
        <v>12018.448983309998</v>
      </c>
      <c r="C63" s="60">
        <v>10352.938135310002</v>
      </c>
      <c r="D63" s="55">
        <v>11705.715244140001</v>
      </c>
      <c r="E63" s="60">
        <v>10875.994521150002</v>
      </c>
      <c r="F63" s="55">
        <v>12270.967133749999</v>
      </c>
      <c r="G63" s="60">
        <v>10770.159086209998</v>
      </c>
      <c r="H63" s="55">
        <v>12751.882381039997</v>
      </c>
      <c r="I63" s="60">
        <v>12243.969379199996</v>
      </c>
      <c r="K63" t="s">
        <v>141</v>
      </c>
      <c r="L63" s="177">
        <v>10426960</v>
      </c>
      <c r="M63" s="177">
        <v>10440779</v>
      </c>
      <c r="N63" s="177">
        <v>11099725</v>
      </c>
      <c r="O63" s="185">
        <v>12182855</v>
      </c>
      <c r="P63" s="195">
        <f t="shared" si="73"/>
        <v>10426.959999999999</v>
      </c>
      <c r="Q63" s="177">
        <f t="shared" si="74"/>
        <v>10440.779</v>
      </c>
      <c r="R63" s="177">
        <f t="shared" si="75"/>
        <v>11099.725</v>
      </c>
      <c r="S63" s="196">
        <f t="shared" si="76"/>
        <v>12182.855</v>
      </c>
    </row>
    <row r="64" spans="1:19">
      <c r="A64" s="54" t="s">
        <v>7</v>
      </c>
      <c r="B64" s="55">
        <v>3989.9675417900007</v>
      </c>
      <c r="C64" s="60">
        <v>5124.881259660001</v>
      </c>
      <c r="D64" s="55">
        <v>4336.1526672600003</v>
      </c>
      <c r="E64" s="60">
        <v>4897.5589985299985</v>
      </c>
      <c r="F64" s="55">
        <v>4866.3480284900006</v>
      </c>
      <c r="G64" s="60">
        <v>5717.2733029400006</v>
      </c>
      <c r="H64" s="55">
        <v>5398.8697429000003</v>
      </c>
      <c r="I64" s="60">
        <v>5974.2378011500032</v>
      </c>
      <c r="K64" t="s">
        <v>142</v>
      </c>
      <c r="L64" s="177">
        <v>7404508</v>
      </c>
      <c r="M64" s="177">
        <v>7089938</v>
      </c>
      <c r="N64" s="177">
        <v>7686011</v>
      </c>
      <c r="O64" s="185">
        <v>8274691</v>
      </c>
      <c r="P64" s="195">
        <f t="shared" si="73"/>
        <v>7404.5079999999998</v>
      </c>
      <c r="Q64" s="177">
        <f t="shared" si="74"/>
        <v>7089.9380000000001</v>
      </c>
      <c r="R64" s="177">
        <f t="shared" si="75"/>
        <v>7686.0110000000004</v>
      </c>
      <c r="S64" s="196">
        <f t="shared" si="76"/>
        <v>8274.6910000000007</v>
      </c>
    </row>
    <row r="65" spans="1:19">
      <c r="A65" s="54" t="s">
        <v>8</v>
      </c>
      <c r="B65" s="55">
        <v>54954.921029910132</v>
      </c>
      <c r="C65" s="60">
        <v>71536.729422970064</v>
      </c>
      <c r="D65" s="55">
        <v>58853.248438370123</v>
      </c>
      <c r="E65" s="60">
        <v>69770.083509980017</v>
      </c>
      <c r="F65" s="55">
        <v>58957.1994323701</v>
      </c>
      <c r="G65" s="60">
        <v>67380.841914449964</v>
      </c>
      <c r="H65" s="55">
        <v>60291.197302480068</v>
      </c>
      <c r="I65" s="60">
        <v>72220.52085133997</v>
      </c>
      <c r="K65" t="s">
        <v>143</v>
      </c>
      <c r="L65" s="177">
        <v>78083909</v>
      </c>
      <c r="M65" s="177">
        <v>73960645</v>
      </c>
      <c r="N65" s="177">
        <v>75519326</v>
      </c>
      <c r="O65" s="185">
        <v>78690136</v>
      </c>
      <c r="P65" s="195">
        <f t="shared" si="73"/>
        <v>78083.909</v>
      </c>
      <c r="Q65" s="177">
        <f t="shared" si="74"/>
        <v>73960.645000000004</v>
      </c>
      <c r="R65" s="177">
        <f t="shared" si="75"/>
        <v>75519.326000000001</v>
      </c>
      <c r="S65" s="196">
        <f t="shared" si="76"/>
        <v>78690.135999999999</v>
      </c>
    </row>
    <row r="66" spans="1:19">
      <c r="A66" s="54" t="s">
        <v>44</v>
      </c>
      <c r="B66" s="55">
        <v>20243.28303097999</v>
      </c>
      <c r="C66" s="60">
        <v>20636.488115840002</v>
      </c>
      <c r="D66" s="55">
        <v>20941.195735729983</v>
      </c>
      <c r="E66" s="60">
        <v>19309.424777869997</v>
      </c>
      <c r="F66" s="55">
        <v>23608.792089480019</v>
      </c>
      <c r="G66" s="60">
        <v>20837.576294240011</v>
      </c>
      <c r="H66" s="55">
        <v>25001.065730780025</v>
      </c>
      <c r="I66" s="60">
        <v>21372.933856480009</v>
      </c>
      <c r="K66" t="s">
        <v>144</v>
      </c>
      <c r="L66" s="177">
        <v>28478429</v>
      </c>
      <c r="M66" s="177">
        <v>27568941</v>
      </c>
      <c r="N66" s="177">
        <v>28734218</v>
      </c>
      <c r="O66" s="185">
        <v>30895887</v>
      </c>
      <c r="P66" s="195">
        <f t="shared" si="73"/>
        <v>28478.429</v>
      </c>
      <c r="Q66" s="177">
        <f t="shared" si="74"/>
        <v>27568.940999999999</v>
      </c>
      <c r="R66" s="177">
        <f t="shared" si="75"/>
        <v>28734.218000000001</v>
      </c>
      <c r="S66" s="196">
        <f t="shared" si="76"/>
        <v>30895.886999999999</v>
      </c>
    </row>
    <row r="67" spans="1:19">
      <c r="A67" s="54" t="s">
        <v>10</v>
      </c>
      <c r="B67" s="55">
        <v>1464.2960208899999</v>
      </c>
      <c r="C67" s="60">
        <v>1016.0017388400003</v>
      </c>
      <c r="D67" s="55">
        <v>1667.1143419700004</v>
      </c>
      <c r="E67" s="60">
        <v>943.38889060999975</v>
      </c>
      <c r="F67" s="55">
        <v>1667.5515882000009</v>
      </c>
      <c r="G67" s="60">
        <v>1123.2428426000001</v>
      </c>
      <c r="H67" s="55">
        <v>1673.7426582099997</v>
      </c>
      <c r="I67" s="60">
        <v>980.4455047199998</v>
      </c>
      <c r="K67" t="s">
        <v>145</v>
      </c>
      <c r="L67" s="177">
        <v>2798014</v>
      </c>
      <c r="M67" s="177">
        <v>2831523</v>
      </c>
      <c r="N67" s="177">
        <v>2932509</v>
      </c>
      <c r="O67" s="185">
        <v>3206128</v>
      </c>
      <c r="P67" s="195">
        <f t="shared" si="73"/>
        <v>2798.0140000000001</v>
      </c>
      <c r="Q67" s="177">
        <f t="shared" si="74"/>
        <v>2831.5230000000001</v>
      </c>
      <c r="R67" s="177">
        <f t="shared" si="75"/>
        <v>2932.509</v>
      </c>
      <c r="S67" s="196">
        <f t="shared" si="76"/>
        <v>3206.1280000000002</v>
      </c>
    </row>
    <row r="68" spans="1:19">
      <c r="A68" s="54" t="s">
        <v>11</v>
      </c>
      <c r="B68" s="55">
        <v>17146.274547549991</v>
      </c>
      <c r="C68" s="60">
        <v>14332.308988850002</v>
      </c>
      <c r="D68" s="55">
        <v>16662.801515139978</v>
      </c>
      <c r="E68" s="60">
        <v>15008.875891000002</v>
      </c>
      <c r="F68" s="55">
        <v>18758.15960541998</v>
      </c>
      <c r="G68" s="60">
        <v>14639.492120289997</v>
      </c>
      <c r="H68" s="55">
        <v>17809.74580295998</v>
      </c>
      <c r="I68" s="60">
        <v>14413.310929759999</v>
      </c>
      <c r="K68" t="s">
        <v>146</v>
      </c>
      <c r="L68" s="177">
        <v>14169458</v>
      </c>
      <c r="M68" s="177">
        <v>13406249</v>
      </c>
      <c r="N68" s="177">
        <v>14857451</v>
      </c>
      <c r="O68" s="185">
        <v>14406245</v>
      </c>
      <c r="P68" s="195">
        <f t="shared" si="73"/>
        <v>14169.458000000001</v>
      </c>
      <c r="Q68" s="177">
        <f t="shared" si="74"/>
        <v>13406.249</v>
      </c>
      <c r="R68" s="177">
        <f t="shared" si="75"/>
        <v>14857.450999999999</v>
      </c>
      <c r="S68" s="196">
        <f t="shared" si="76"/>
        <v>14406.245000000001</v>
      </c>
    </row>
    <row r="69" spans="1:19">
      <c r="A69" s="54" t="s">
        <v>45</v>
      </c>
      <c r="B69" s="55">
        <v>26722.324251000042</v>
      </c>
      <c r="C69" s="60">
        <v>53390.275640220047</v>
      </c>
      <c r="D69" s="55">
        <v>27941.684594020073</v>
      </c>
      <c r="E69" s="60">
        <v>50338.638624500112</v>
      </c>
      <c r="F69" s="55">
        <v>30771.354834870039</v>
      </c>
      <c r="G69" s="60">
        <v>47579.316982460092</v>
      </c>
      <c r="H69" s="55">
        <v>27731.362076480029</v>
      </c>
      <c r="I69" s="60">
        <v>50863.559905870039</v>
      </c>
      <c r="K69" t="s">
        <v>147</v>
      </c>
      <c r="L69" s="177">
        <v>132267531</v>
      </c>
      <c r="M69" s="177">
        <v>124183288</v>
      </c>
      <c r="N69" s="177">
        <v>128611123</v>
      </c>
      <c r="O69" s="185">
        <v>130709532</v>
      </c>
      <c r="P69" s="195">
        <f t="shared" si="73"/>
        <v>132267.53099999999</v>
      </c>
      <c r="Q69" s="177">
        <f t="shared" si="74"/>
        <v>124183.288</v>
      </c>
      <c r="R69" s="177">
        <f t="shared" si="75"/>
        <v>128611.12300000001</v>
      </c>
      <c r="S69" s="196">
        <f t="shared" si="76"/>
        <v>130709.53200000001</v>
      </c>
    </row>
    <row r="70" spans="1:19">
      <c r="A70" s="54" t="s">
        <v>46</v>
      </c>
      <c r="B70" s="55">
        <v>5470.1246473199981</v>
      </c>
      <c r="C70" s="60">
        <v>10301.19264591</v>
      </c>
      <c r="D70" s="55">
        <v>8956.223444009991</v>
      </c>
      <c r="E70" s="60">
        <v>12700.044422569987</v>
      </c>
      <c r="F70" s="55">
        <v>9353.0037032199998</v>
      </c>
      <c r="G70" s="60">
        <v>11912.434815119992</v>
      </c>
      <c r="H70" s="55">
        <v>10440.709342739994</v>
      </c>
      <c r="I70" s="60">
        <v>11959.830338239999</v>
      </c>
      <c r="K70" t="s">
        <v>148</v>
      </c>
      <c r="L70" s="177">
        <v>7080033</v>
      </c>
      <c r="M70" s="177">
        <v>6749486</v>
      </c>
      <c r="N70" s="177">
        <v>6792566</v>
      </c>
      <c r="O70" s="185">
        <v>7072894</v>
      </c>
      <c r="P70" s="195">
        <f t="shared" si="73"/>
        <v>7080.0330000000004</v>
      </c>
      <c r="Q70" s="177">
        <f t="shared" si="74"/>
        <v>6749.4859999999999</v>
      </c>
      <c r="R70" s="177">
        <f t="shared" si="75"/>
        <v>6792.5659999999998</v>
      </c>
      <c r="S70" s="196">
        <f t="shared" si="76"/>
        <v>7072.8940000000002</v>
      </c>
    </row>
    <row r="71" spans="1:19">
      <c r="A71" s="54" t="s">
        <v>47</v>
      </c>
      <c r="B71" s="55">
        <v>8302.3145885900012</v>
      </c>
      <c r="C71" s="60">
        <v>5360.4847107200021</v>
      </c>
      <c r="D71" s="55">
        <v>7235.7644135699948</v>
      </c>
      <c r="E71" s="60">
        <v>4323.8737852399991</v>
      </c>
      <c r="F71" s="55">
        <v>7447.1748585099958</v>
      </c>
      <c r="G71" s="60">
        <v>3916.5552415599982</v>
      </c>
      <c r="H71" s="55">
        <v>8141.0921602499975</v>
      </c>
      <c r="I71" s="60">
        <v>4162.7128471899996</v>
      </c>
      <c r="K71" t="s">
        <v>149</v>
      </c>
      <c r="L71" s="177">
        <v>3807101</v>
      </c>
      <c r="M71" s="177">
        <v>3850494</v>
      </c>
      <c r="N71" s="177">
        <v>3988918</v>
      </c>
      <c r="O71" s="185">
        <v>4317183</v>
      </c>
      <c r="P71" s="195">
        <f t="shared" si="73"/>
        <v>3807.1010000000001</v>
      </c>
      <c r="Q71" s="177">
        <f t="shared" si="74"/>
        <v>3850.4940000000001</v>
      </c>
      <c r="R71" s="177">
        <f t="shared" si="75"/>
        <v>3988.9180000000001</v>
      </c>
      <c r="S71" s="196">
        <f t="shared" si="76"/>
        <v>4317.183</v>
      </c>
    </row>
    <row r="72" spans="1:19">
      <c r="A72" s="54" t="s">
        <v>15</v>
      </c>
      <c r="B72" s="55">
        <v>20487.285268449989</v>
      </c>
      <c r="C72" s="60">
        <v>17308.692079140015</v>
      </c>
      <c r="D72" s="55">
        <v>20970.808925579986</v>
      </c>
      <c r="E72" s="60">
        <v>15822.249670260011</v>
      </c>
      <c r="F72" s="55">
        <v>20631.306904529996</v>
      </c>
      <c r="G72" s="60">
        <v>15951.762245180007</v>
      </c>
      <c r="H72" s="55">
        <v>22501.045485239993</v>
      </c>
      <c r="I72" s="60">
        <v>17131.421826509995</v>
      </c>
      <c r="K72" t="s">
        <v>150</v>
      </c>
      <c r="L72" s="177">
        <v>18610733</v>
      </c>
      <c r="M72" s="177">
        <v>18487170</v>
      </c>
      <c r="N72" s="177">
        <v>19453507</v>
      </c>
      <c r="O72" s="185">
        <v>19252757</v>
      </c>
      <c r="P72" s="195">
        <f t="shared" si="73"/>
        <v>18610.733</v>
      </c>
      <c r="Q72" s="177">
        <f t="shared" si="74"/>
        <v>18487.169999999998</v>
      </c>
      <c r="R72" s="177">
        <f t="shared" si="75"/>
        <v>19453.507000000001</v>
      </c>
      <c r="S72" s="196">
        <f t="shared" si="76"/>
        <v>19252.757000000001</v>
      </c>
    </row>
    <row r="73" spans="1:19">
      <c r="A73" s="54" t="s">
        <v>48</v>
      </c>
      <c r="B73" s="55">
        <v>1489.8991039499997</v>
      </c>
      <c r="C73" s="60">
        <v>1121.4716814900003</v>
      </c>
      <c r="D73" s="55">
        <v>1474.7456770299996</v>
      </c>
      <c r="E73" s="60">
        <v>995.2931980699999</v>
      </c>
      <c r="F73" s="55">
        <v>1510.7526296299998</v>
      </c>
      <c r="G73" s="60">
        <v>1067.0858891100004</v>
      </c>
      <c r="H73" s="55">
        <v>1644.3561360999995</v>
      </c>
      <c r="I73" s="60">
        <v>1154.4386473899999</v>
      </c>
      <c r="K73" t="s">
        <v>151</v>
      </c>
      <c r="L73" s="177">
        <v>1372743</v>
      </c>
      <c r="M73" s="177">
        <v>1388505</v>
      </c>
      <c r="N73" s="177">
        <v>1421386</v>
      </c>
      <c r="O73" s="185">
        <v>1530201</v>
      </c>
      <c r="P73" s="195">
        <f t="shared" si="73"/>
        <v>1372.7429999999999</v>
      </c>
      <c r="Q73" s="177">
        <f t="shared" si="74"/>
        <v>1388.5050000000001</v>
      </c>
      <c r="R73" s="177">
        <f t="shared" si="75"/>
        <v>1421.386</v>
      </c>
      <c r="S73" s="196">
        <f t="shared" si="76"/>
        <v>1530.201</v>
      </c>
    </row>
    <row r="74" spans="1:19" ht="13.5" thickBot="1">
      <c r="A74" s="62" t="s">
        <v>17</v>
      </c>
      <c r="B74" s="63">
        <f t="shared" ref="B74:I74" si="77">B75+B76</f>
        <v>4.3036574199999995</v>
      </c>
      <c r="C74" s="63">
        <f t="shared" si="77"/>
        <v>549.75655847999997</v>
      </c>
      <c r="D74" s="63">
        <f t="shared" si="77"/>
        <v>80.514730870000008</v>
      </c>
      <c r="E74" s="63">
        <f t="shared" si="77"/>
        <v>720.59059851000006</v>
      </c>
      <c r="F74" s="63">
        <f t="shared" si="77"/>
        <v>37.307518510000001</v>
      </c>
      <c r="G74" s="63">
        <f t="shared" si="77"/>
        <v>647.52133206000008</v>
      </c>
      <c r="H74" s="63">
        <f t="shared" si="77"/>
        <v>37.941087709999998</v>
      </c>
      <c r="I74" s="63">
        <f t="shared" si="77"/>
        <v>642.0695917500002</v>
      </c>
      <c r="K74" t="s">
        <v>17</v>
      </c>
      <c r="L74" s="179">
        <f>L75+L76</f>
        <v>510521</v>
      </c>
      <c r="M74" s="179">
        <f>M75+M76</f>
        <v>518463</v>
      </c>
      <c r="N74" s="179">
        <f>N75+N76</f>
        <v>529961</v>
      </c>
      <c r="O74" s="186">
        <f>O56*O78</f>
        <v>540254.72750079597</v>
      </c>
      <c r="P74" s="197">
        <f t="shared" si="73"/>
        <v>510.52100000000002</v>
      </c>
      <c r="Q74" s="179">
        <f t="shared" si="74"/>
        <v>518.46299999999997</v>
      </c>
      <c r="R74" s="179">
        <f t="shared" si="75"/>
        <v>529.96100000000001</v>
      </c>
      <c r="S74" s="198">
        <f t="shared" si="76"/>
        <v>540.25472750079598</v>
      </c>
    </row>
    <row r="75" spans="1:19" ht="13.5" thickTop="1">
      <c r="A75" s="64" t="s">
        <v>49</v>
      </c>
      <c r="B75" s="66">
        <v>0.33383229999999997</v>
      </c>
      <c r="C75" s="65">
        <v>389.68456246999995</v>
      </c>
      <c r="D75" s="66">
        <v>2.7607423899999994</v>
      </c>
      <c r="E75" s="65">
        <v>494.90160519000011</v>
      </c>
      <c r="F75" s="66">
        <v>3.0791762500000002</v>
      </c>
      <c r="G75" s="65">
        <v>399.26023608000014</v>
      </c>
      <c r="H75" s="66">
        <v>7.8987822899999998</v>
      </c>
      <c r="I75" s="65">
        <v>380.00172156000036</v>
      </c>
      <c r="K75" t="s">
        <v>226</v>
      </c>
      <c r="L75" s="178">
        <v>305618</v>
      </c>
      <c r="M75" s="178">
        <v>298944</v>
      </c>
      <c r="N75" s="178">
        <v>309381</v>
      </c>
    </row>
    <row r="76" spans="1:19">
      <c r="A76" s="56" t="s">
        <v>50</v>
      </c>
      <c r="B76" s="57">
        <v>3.9698251199999999</v>
      </c>
      <c r="C76" s="61">
        <v>160.07199601000002</v>
      </c>
      <c r="D76" s="57">
        <v>77.753988480000004</v>
      </c>
      <c r="E76" s="61">
        <v>225.68899332000001</v>
      </c>
      <c r="F76" s="57">
        <v>34.228342259999998</v>
      </c>
      <c r="G76" s="61">
        <v>248.26109597999999</v>
      </c>
      <c r="H76" s="57">
        <v>30.042305419999998</v>
      </c>
      <c r="I76" s="61">
        <v>262.06787018999989</v>
      </c>
      <c r="K76" t="s">
        <v>227</v>
      </c>
      <c r="L76" s="177">
        <v>204903</v>
      </c>
      <c r="M76" s="177">
        <v>219519</v>
      </c>
      <c r="N76" s="177">
        <v>220580</v>
      </c>
    </row>
    <row r="78" spans="1:19">
      <c r="L78">
        <f>L74/L56</f>
        <v>1.3025661278093588E-3</v>
      </c>
      <c r="M78">
        <f>M74/M56</f>
        <v>1.3897922140508878E-3</v>
      </c>
      <c r="N78">
        <f>N74/N56</f>
        <v>1.3673673298973971E-3</v>
      </c>
      <c r="O78">
        <f>AVERAGE(L78:N78)</f>
        <v>1.3532418905858811E-3</v>
      </c>
    </row>
    <row r="79" spans="1:19" ht="15.75">
      <c r="A79" s="76" t="s">
        <v>92</v>
      </c>
      <c r="B79" s="76"/>
      <c r="C79" s="76"/>
      <c r="D79" s="76"/>
      <c r="F79" s="77" t="s">
        <v>51</v>
      </c>
      <c r="G79" s="43" t="s">
        <v>94</v>
      </c>
    </row>
    <row r="80" spans="1:19" ht="18">
      <c r="A80" s="78" t="s">
        <v>93</v>
      </c>
      <c r="B80" s="77"/>
      <c r="C80" s="77"/>
      <c r="D80" s="77"/>
      <c r="E80" s="77"/>
      <c r="G80" s="77"/>
    </row>
    <row r="81" spans="1:14" ht="15.75">
      <c r="A81" s="76" t="s">
        <v>95</v>
      </c>
      <c r="B81" s="77"/>
      <c r="C81" s="77"/>
      <c r="D81" s="77"/>
      <c r="E81" s="77"/>
      <c r="F81" s="77"/>
      <c r="G81" s="77"/>
    </row>
    <row r="83" spans="1:14">
      <c r="A83" s="366" t="s">
        <v>96</v>
      </c>
      <c r="B83" s="366" t="s">
        <v>97</v>
      </c>
      <c r="C83" s="366" t="s">
        <v>98</v>
      </c>
      <c r="D83" s="366" t="s">
        <v>99</v>
      </c>
      <c r="E83" s="366" t="s">
        <v>100</v>
      </c>
      <c r="F83" s="366" t="s">
        <v>101</v>
      </c>
      <c r="G83" s="366" t="s">
        <v>102</v>
      </c>
      <c r="H83" s="366" t="s">
        <v>103</v>
      </c>
      <c r="I83" s="366" t="s">
        <v>104</v>
      </c>
      <c r="J83" s="366" t="s">
        <v>126</v>
      </c>
      <c r="K83" s="366" t="s">
        <v>127</v>
      </c>
      <c r="L83" s="366" t="s">
        <v>128</v>
      </c>
      <c r="M83" s="366" t="s">
        <v>129</v>
      </c>
      <c r="N83" s="366" t="s">
        <v>130</v>
      </c>
    </row>
    <row r="84" spans="1:14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</row>
    <row r="85" spans="1:14">
      <c r="A85" s="79" t="s">
        <v>105</v>
      </c>
      <c r="B85" s="80">
        <v>86331553</v>
      </c>
      <c r="C85" s="80">
        <v>93492514</v>
      </c>
      <c r="D85" s="80">
        <v>100887974</v>
      </c>
      <c r="E85" s="80">
        <v>109789588</v>
      </c>
      <c r="F85" s="80">
        <v>118724376</v>
      </c>
      <c r="G85" s="80">
        <v>128986608</v>
      </c>
      <c r="H85" s="80">
        <v>139066918</v>
      </c>
      <c r="I85" s="80">
        <v>148644794</v>
      </c>
      <c r="J85" s="80">
        <v>152137231</v>
      </c>
      <c r="K85" s="80">
        <v>146315391</v>
      </c>
      <c r="L85" s="80">
        <v>146124642</v>
      </c>
      <c r="M85" s="80">
        <v>145385375</v>
      </c>
      <c r="N85" s="80">
        <v>141618340</v>
      </c>
    </row>
    <row r="86" spans="1:14">
      <c r="A86" s="79" t="s">
        <v>106</v>
      </c>
      <c r="B86" s="80">
        <v>20042880</v>
      </c>
      <c r="C86" s="80">
        <v>21557351</v>
      </c>
      <c r="D86" s="80">
        <v>23410533</v>
      </c>
      <c r="E86" s="80">
        <v>25087830</v>
      </c>
      <c r="F86" s="80">
        <v>26800618</v>
      </c>
      <c r="G86" s="85">
        <v>28907051</v>
      </c>
      <c r="H86" s="80">
        <v>31407151</v>
      </c>
      <c r="I86" s="80">
        <v>34228275</v>
      </c>
      <c r="J86" s="80">
        <v>35615255</v>
      </c>
      <c r="K86" s="80">
        <v>34137634</v>
      </c>
      <c r="L86" s="80">
        <v>34406424</v>
      </c>
      <c r="M86" s="85">
        <v>34127947</v>
      </c>
      <c r="N86" s="80">
        <v>33006043</v>
      </c>
    </row>
    <row r="87" spans="1:14">
      <c r="A87" s="79" t="s">
        <v>107</v>
      </c>
      <c r="B87" s="80">
        <v>14266600</v>
      </c>
      <c r="C87" s="80">
        <v>15389277</v>
      </c>
      <c r="D87" s="80">
        <v>16315232</v>
      </c>
      <c r="E87" s="80">
        <v>17269896</v>
      </c>
      <c r="F87" s="80">
        <v>18386025</v>
      </c>
      <c r="G87" s="85">
        <v>19955477</v>
      </c>
      <c r="H87" s="80">
        <v>21700331</v>
      </c>
      <c r="I87" s="80">
        <v>23239346</v>
      </c>
      <c r="J87" s="80">
        <v>23989386</v>
      </c>
      <c r="K87" s="80">
        <v>22723922</v>
      </c>
      <c r="L87" s="80">
        <v>22868674</v>
      </c>
      <c r="M87" s="85">
        <v>22627514</v>
      </c>
      <c r="N87" s="80">
        <v>21770433</v>
      </c>
    </row>
    <row r="88" spans="1:14">
      <c r="A88" s="79" t="s">
        <v>108</v>
      </c>
      <c r="B88" s="80">
        <v>16492806</v>
      </c>
      <c r="C88" s="80">
        <v>17789707</v>
      </c>
      <c r="D88" s="80">
        <v>18780108</v>
      </c>
      <c r="E88" s="80">
        <v>19692948</v>
      </c>
      <c r="F88" s="80">
        <v>20983851</v>
      </c>
      <c r="G88" s="85">
        <v>22602678</v>
      </c>
      <c r="H88" s="80">
        <v>24429529</v>
      </c>
      <c r="I88" s="80">
        <v>26144862</v>
      </c>
      <c r="J88" s="80">
        <v>27193863</v>
      </c>
      <c r="K88" s="80">
        <v>26153141</v>
      </c>
      <c r="L88" s="80">
        <v>26194558</v>
      </c>
      <c r="M88" s="85">
        <v>26207597</v>
      </c>
      <c r="N88" s="80">
        <v>26166087</v>
      </c>
    </row>
    <row r="89" spans="1:14">
      <c r="A89" s="79" t="s">
        <v>109</v>
      </c>
      <c r="B89" s="80">
        <v>25962458</v>
      </c>
      <c r="C89" s="80">
        <v>28278218</v>
      </c>
      <c r="D89" s="80">
        <v>30245930</v>
      </c>
      <c r="E89" s="80">
        <v>32434415</v>
      </c>
      <c r="F89" s="80">
        <v>34305219</v>
      </c>
      <c r="G89" s="85">
        <v>36767517</v>
      </c>
      <c r="H89" s="80">
        <v>39248086</v>
      </c>
      <c r="I89" s="80">
        <v>41656214</v>
      </c>
      <c r="J89" s="80">
        <v>42582341</v>
      </c>
      <c r="K89" s="80">
        <v>40694618</v>
      </c>
      <c r="L89" s="80">
        <v>41248693</v>
      </c>
      <c r="M89" s="85">
        <v>41301663</v>
      </c>
      <c r="N89" s="80">
        <v>40572152</v>
      </c>
    </row>
    <row r="90" spans="1:14">
      <c r="A90" s="79" t="s">
        <v>110</v>
      </c>
      <c r="B90" s="80">
        <v>7945277</v>
      </c>
      <c r="C90" s="80">
        <v>8604007</v>
      </c>
      <c r="D90" s="80">
        <v>9198499</v>
      </c>
      <c r="E90" s="80">
        <v>9704150</v>
      </c>
      <c r="F90" s="80">
        <v>10339090</v>
      </c>
      <c r="G90" s="85">
        <v>11169636</v>
      </c>
      <c r="H90" s="80">
        <v>11976124</v>
      </c>
      <c r="I90" s="80">
        <v>12845737</v>
      </c>
      <c r="J90" s="80">
        <v>13279223</v>
      </c>
      <c r="K90" s="80">
        <v>12809601</v>
      </c>
      <c r="L90" s="80">
        <v>12826271</v>
      </c>
      <c r="M90" s="85">
        <v>12691820</v>
      </c>
      <c r="N90" s="80">
        <v>12365780</v>
      </c>
    </row>
    <row r="91" spans="1:14">
      <c r="A91" s="79" t="s">
        <v>111</v>
      </c>
      <c r="B91" s="80">
        <v>35646082</v>
      </c>
      <c r="C91" s="80">
        <v>37970750</v>
      </c>
      <c r="D91" s="80">
        <v>40385217</v>
      </c>
      <c r="E91" s="80">
        <v>42969761</v>
      </c>
      <c r="F91" s="80">
        <v>45712531</v>
      </c>
      <c r="G91" s="85">
        <v>48866640</v>
      </c>
      <c r="H91" s="80">
        <v>52148058</v>
      </c>
      <c r="I91" s="80">
        <v>55831514</v>
      </c>
      <c r="J91" s="80">
        <v>57092217</v>
      </c>
      <c r="K91" s="80">
        <v>55457671</v>
      </c>
      <c r="L91" s="80">
        <v>55558135</v>
      </c>
      <c r="M91" s="85">
        <v>55400136</v>
      </c>
      <c r="N91" s="80">
        <v>54146907</v>
      </c>
    </row>
    <row r="92" spans="1:14">
      <c r="A92" s="79" t="s">
        <v>112</v>
      </c>
      <c r="B92" s="80">
        <v>21713679</v>
      </c>
      <c r="C92" s="80">
        <v>23582775</v>
      </c>
      <c r="D92" s="80">
        <v>25415826</v>
      </c>
      <c r="E92" s="80">
        <v>27621593</v>
      </c>
      <c r="F92" s="80">
        <v>29647186</v>
      </c>
      <c r="G92" s="85">
        <v>32485453</v>
      </c>
      <c r="H92" s="80">
        <v>35434272</v>
      </c>
      <c r="I92" s="80">
        <v>38706853</v>
      </c>
      <c r="J92" s="80">
        <v>40389312</v>
      </c>
      <c r="K92" s="80">
        <v>39210517</v>
      </c>
      <c r="L92" s="80">
        <v>39230002</v>
      </c>
      <c r="M92" s="85">
        <v>39068268</v>
      </c>
      <c r="N92" s="80">
        <v>38154731</v>
      </c>
    </row>
    <row r="93" spans="1:14">
      <c r="A93" s="79" t="s">
        <v>113</v>
      </c>
      <c r="B93" s="80">
        <v>122056805</v>
      </c>
      <c r="C93" s="80">
        <v>132311008</v>
      </c>
      <c r="D93" s="80">
        <v>141450434</v>
      </c>
      <c r="E93" s="80">
        <v>151676907</v>
      </c>
      <c r="F93" s="80">
        <v>162716105</v>
      </c>
      <c r="G93" s="85">
        <v>175031658</v>
      </c>
      <c r="H93" s="80">
        <v>189854079</v>
      </c>
      <c r="I93" s="80">
        <v>203402667</v>
      </c>
      <c r="J93" s="80">
        <v>209004722</v>
      </c>
      <c r="K93" s="80">
        <v>202028299</v>
      </c>
      <c r="L93" s="80">
        <v>203324091</v>
      </c>
      <c r="M93" s="85">
        <v>200935864</v>
      </c>
      <c r="N93" s="80">
        <v>198272101</v>
      </c>
    </row>
    <row r="94" spans="1:14">
      <c r="A94" s="79" t="s">
        <v>114</v>
      </c>
      <c r="B94" s="80">
        <v>62531733</v>
      </c>
      <c r="C94" s="80">
        <v>68323833</v>
      </c>
      <c r="D94" s="80">
        <v>73246538</v>
      </c>
      <c r="E94" s="80">
        <v>78242090</v>
      </c>
      <c r="F94" s="80">
        <v>83896036</v>
      </c>
      <c r="G94" s="85">
        <v>90535410</v>
      </c>
      <c r="H94" s="80">
        <v>98381803</v>
      </c>
      <c r="I94" s="80">
        <v>105192625</v>
      </c>
      <c r="J94" s="80">
        <v>108507820</v>
      </c>
      <c r="K94" s="80">
        <v>102781394</v>
      </c>
      <c r="L94" s="80">
        <v>102328966</v>
      </c>
      <c r="M94" s="85">
        <v>101210706</v>
      </c>
      <c r="N94" s="80">
        <v>98102868</v>
      </c>
    </row>
    <row r="95" spans="1:14">
      <c r="A95" s="79" t="s">
        <v>115</v>
      </c>
      <c r="B95" s="80">
        <v>10745432</v>
      </c>
      <c r="C95" s="80">
        <v>11484483</v>
      </c>
      <c r="D95" s="80">
        <v>12237785</v>
      </c>
      <c r="E95" s="80">
        <v>13094947</v>
      </c>
      <c r="F95" s="80">
        <v>13986836</v>
      </c>
      <c r="G95" s="85">
        <v>15215503</v>
      </c>
      <c r="H95" s="80">
        <v>16231118</v>
      </c>
      <c r="I95" s="80">
        <v>17482445</v>
      </c>
      <c r="J95" s="80">
        <v>18154860</v>
      </c>
      <c r="K95" s="80">
        <v>17777510</v>
      </c>
      <c r="L95" s="80">
        <v>18026718</v>
      </c>
      <c r="M95" s="85">
        <v>17689273</v>
      </c>
      <c r="N95" s="80">
        <v>17016726</v>
      </c>
    </row>
    <row r="96" spans="1:14">
      <c r="A96" s="79" t="s">
        <v>116</v>
      </c>
      <c r="B96" s="80">
        <v>33391170</v>
      </c>
      <c r="C96" s="80">
        <v>35968041</v>
      </c>
      <c r="D96" s="80">
        <v>38451199</v>
      </c>
      <c r="E96" s="80">
        <v>41225500</v>
      </c>
      <c r="F96" s="80">
        <v>44351222</v>
      </c>
      <c r="G96" s="85">
        <v>48125508</v>
      </c>
      <c r="H96" s="80">
        <v>52169100</v>
      </c>
      <c r="I96" s="80">
        <v>56233842</v>
      </c>
      <c r="J96" s="80">
        <v>58583574</v>
      </c>
      <c r="K96" s="80">
        <v>56739461</v>
      </c>
      <c r="L96" s="80">
        <v>57025172</v>
      </c>
      <c r="M96" s="85">
        <v>56122633</v>
      </c>
      <c r="N96" s="80">
        <v>54716531</v>
      </c>
    </row>
    <row r="97" spans="1:14">
      <c r="A97" s="79" t="s">
        <v>117</v>
      </c>
      <c r="B97" s="80">
        <v>114203390</v>
      </c>
      <c r="C97" s="80">
        <v>124397963</v>
      </c>
      <c r="D97" s="80">
        <v>133558896</v>
      </c>
      <c r="E97" s="80">
        <v>143196121</v>
      </c>
      <c r="F97" s="80">
        <v>153815368</v>
      </c>
      <c r="G97" s="85">
        <v>166138717</v>
      </c>
      <c r="H97" s="80">
        <v>181318153</v>
      </c>
      <c r="I97" s="80">
        <v>194533412</v>
      </c>
      <c r="J97" s="80">
        <v>202034516</v>
      </c>
      <c r="K97" s="80">
        <v>199530665</v>
      </c>
      <c r="L97" s="80">
        <v>197948300</v>
      </c>
      <c r="M97" s="85">
        <v>199084836</v>
      </c>
      <c r="N97" s="80">
        <v>198652445</v>
      </c>
    </row>
    <row r="98" spans="1:14">
      <c r="A98" s="79" t="s">
        <v>118</v>
      </c>
      <c r="B98" s="80">
        <v>15675781</v>
      </c>
      <c r="C98" s="80">
        <v>17085644</v>
      </c>
      <c r="D98" s="80">
        <v>18598188</v>
      </c>
      <c r="E98" s="80">
        <v>20241248</v>
      </c>
      <c r="F98" s="80">
        <v>21758036</v>
      </c>
      <c r="G98" s="85">
        <v>23867292</v>
      </c>
      <c r="H98" s="80">
        <v>25936676</v>
      </c>
      <c r="I98" s="80">
        <v>27989687</v>
      </c>
      <c r="J98" s="80">
        <v>29137167</v>
      </c>
      <c r="K98" s="80">
        <v>27797007</v>
      </c>
      <c r="L98" s="80">
        <v>27984477</v>
      </c>
      <c r="M98" s="85">
        <v>27417994</v>
      </c>
      <c r="N98" s="80">
        <v>26994938</v>
      </c>
    </row>
    <row r="99" spans="1:14">
      <c r="A99" s="79" t="s">
        <v>119</v>
      </c>
      <c r="B99" s="80">
        <v>11157493</v>
      </c>
      <c r="C99" s="80">
        <v>11906276</v>
      </c>
      <c r="D99" s="80">
        <v>12741253</v>
      </c>
      <c r="E99" s="80">
        <v>13586433</v>
      </c>
      <c r="F99" s="80">
        <v>14514312</v>
      </c>
      <c r="G99" s="85">
        <v>15635137</v>
      </c>
      <c r="H99" s="80">
        <v>16816112</v>
      </c>
      <c r="I99" s="80">
        <v>17958589</v>
      </c>
      <c r="J99" s="80">
        <v>18738715</v>
      </c>
      <c r="K99" s="80">
        <v>18204976</v>
      </c>
      <c r="L99" s="80">
        <v>18256818</v>
      </c>
      <c r="M99" s="85">
        <v>18327553</v>
      </c>
      <c r="N99" s="80">
        <v>17785497</v>
      </c>
    </row>
    <row r="100" spans="1:14">
      <c r="A100" s="79" t="s">
        <v>120</v>
      </c>
      <c r="B100" s="80">
        <v>40711377</v>
      </c>
      <c r="C100" s="80">
        <v>43591343</v>
      </c>
      <c r="D100" s="80">
        <v>46167184</v>
      </c>
      <c r="E100" s="80">
        <v>48879847</v>
      </c>
      <c r="F100" s="80">
        <v>52130831</v>
      </c>
      <c r="G100" s="85">
        <v>56211666</v>
      </c>
      <c r="H100" s="80">
        <v>60937706</v>
      </c>
      <c r="I100" s="80">
        <v>65091957</v>
      </c>
      <c r="J100" s="80">
        <v>67698141</v>
      </c>
      <c r="K100" s="80">
        <v>64935346</v>
      </c>
      <c r="L100" s="80">
        <v>65680491</v>
      </c>
      <c r="M100" s="85">
        <v>65467793</v>
      </c>
      <c r="N100" s="80">
        <v>64262023</v>
      </c>
    </row>
    <row r="101" spans="1:14">
      <c r="A101" s="79" t="s">
        <v>121</v>
      </c>
      <c r="B101" s="80">
        <v>4889889</v>
      </c>
      <c r="C101" s="80">
        <v>5224763</v>
      </c>
      <c r="D101" s="80">
        <v>5533879</v>
      </c>
      <c r="E101" s="80">
        <v>5994163</v>
      </c>
      <c r="F101" s="80">
        <v>6358571</v>
      </c>
      <c r="G101" s="85">
        <v>6855308</v>
      </c>
      <c r="H101" s="80">
        <v>7419962</v>
      </c>
      <c r="I101" s="80">
        <v>7963068</v>
      </c>
      <c r="J101" s="80">
        <v>8275326</v>
      </c>
      <c r="K101" s="80">
        <v>7950219</v>
      </c>
      <c r="L101" s="80">
        <v>8013688</v>
      </c>
      <c r="M101" s="85">
        <v>7949223</v>
      </c>
      <c r="N101" s="80">
        <v>7758416</v>
      </c>
    </row>
    <row r="102" spans="1:14">
      <c r="A102" s="79" t="s">
        <v>122</v>
      </c>
      <c r="B102" s="80">
        <v>1018394</v>
      </c>
      <c r="C102" s="80">
        <v>1052886</v>
      </c>
      <c r="D102" s="80">
        <v>1110261</v>
      </c>
      <c r="E102" s="80">
        <v>1187286</v>
      </c>
      <c r="F102" s="80">
        <v>1255391</v>
      </c>
      <c r="G102" s="85">
        <v>1329823</v>
      </c>
      <c r="H102" s="80">
        <v>1427675</v>
      </c>
      <c r="I102" s="80">
        <v>1521352</v>
      </c>
      <c r="J102" s="80">
        <v>1573468</v>
      </c>
      <c r="K102" s="80">
        <v>1564720</v>
      </c>
      <c r="L102" s="80">
        <v>1588768</v>
      </c>
      <c r="M102" s="85">
        <v>1588162</v>
      </c>
      <c r="N102" s="80">
        <v>1548079</v>
      </c>
    </row>
    <row r="103" spans="1:14">
      <c r="A103" s="79" t="s">
        <v>123</v>
      </c>
      <c r="B103" s="80">
        <v>922002</v>
      </c>
      <c r="C103" s="80">
        <v>954087</v>
      </c>
      <c r="D103" s="80">
        <v>995253</v>
      </c>
      <c r="E103" s="80">
        <v>1062765</v>
      </c>
      <c r="F103" s="80">
        <v>1132946</v>
      </c>
      <c r="G103" s="85">
        <v>1209097</v>
      </c>
      <c r="H103" s="80">
        <v>1295813</v>
      </c>
      <c r="I103" s="80">
        <v>1361348</v>
      </c>
      <c r="J103" s="80">
        <v>1411508</v>
      </c>
      <c r="K103" s="80">
        <v>1406495</v>
      </c>
      <c r="L103" s="80">
        <v>1423096</v>
      </c>
      <c r="M103" s="85">
        <v>1432164</v>
      </c>
      <c r="N103" s="80">
        <v>1397441</v>
      </c>
    </row>
    <row r="104" spans="1:14">
      <c r="A104" s="79" t="s">
        <v>124</v>
      </c>
      <c r="B104" s="80">
        <v>545199</v>
      </c>
      <c r="C104" s="80">
        <v>563074</v>
      </c>
      <c r="D104" s="80">
        <v>557811</v>
      </c>
      <c r="E104" s="80">
        <v>514512</v>
      </c>
      <c r="F104" s="80">
        <v>605450</v>
      </c>
      <c r="G104" s="85">
        <v>669821</v>
      </c>
      <c r="H104" s="80">
        <v>775334</v>
      </c>
      <c r="I104" s="80">
        <v>778413</v>
      </c>
      <c r="J104" s="80">
        <v>808355</v>
      </c>
      <c r="K104" s="80">
        <v>815413</v>
      </c>
      <c r="L104" s="80">
        <v>855016</v>
      </c>
      <c r="M104" s="85">
        <v>1110479</v>
      </c>
      <c r="N104" s="80">
        <v>850462</v>
      </c>
    </row>
    <row r="105" spans="1:14" ht="13.5" thickBot="1">
      <c r="A105" s="81" t="s">
        <v>125</v>
      </c>
      <c r="B105" s="82">
        <v>646250000</v>
      </c>
      <c r="C105" s="82">
        <v>699528000</v>
      </c>
      <c r="D105" s="82">
        <v>749288000</v>
      </c>
      <c r="E105" s="82">
        <v>803472000</v>
      </c>
      <c r="F105" s="82">
        <v>861420000</v>
      </c>
      <c r="G105" s="82">
        <v>930566000</v>
      </c>
      <c r="H105" s="82">
        <v>1007974000</v>
      </c>
      <c r="I105" s="82">
        <v>1080807000</v>
      </c>
      <c r="J105" s="82">
        <v>1116207000</v>
      </c>
      <c r="K105" s="82">
        <v>1079034000</v>
      </c>
      <c r="L105" s="82">
        <v>1080913000</v>
      </c>
      <c r="M105" s="82">
        <v>1075147000</v>
      </c>
      <c r="N105" s="82">
        <v>1055158000</v>
      </c>
    </row>
    <row r="106" spans="1:14">
      <c r="A106" s="44" t="s">
        <v>32</v>
      </c>
      <c r="B106" s="80">
        <f>B102+B103</f>
        <v>1940396</v>
      </c>
      <c r="C106" s="80">
        <f t="shared" ref="C106:N106" si="78">C102+C103</f>
        <v>2006973</v>
      </c>
      <c r="D106" s="80">
        <f t="shared" si="78"/>
        <v>2105514</v>
      </c>
      <c r="E106" s="80">
        <f t="shared" si="78"/>
        <v>2250051</v>
      </c>
      <c r="F106" s="80">
        <f t="shared" si="78"/>
        <v>2388337</v>
      </c>
      <c r="G106" s="80">
        <f t="shared" si="78"/>
        <v>2538920</v>
      </c>
      <c r="H106" s="80">
        <f t="shared" si="78"/>
        <v>2723488</v>
      </c>
      <c r="I106" s="80">
        <f t="shared" si="78"/>
        <v>2882700</v>
      </c>
      <c r="J106" s="80">
        <f t="shared" si="78"/>
        <v>2984976</v>
      </c>
      <c r="K106" s="80">
        <f t="shared" si="78"/>
        <v>2971215</v>
      </c>
      <c r="L106" s="80">
        <f t="shared" si="78"/>
        <v>3011864</v>
      </c>
      <c r="M106" s="80">
        <f t="shared" si="78"/>
        <v>3020326</v>
      </c>
      <c r="N106" s="80">
        <f t="shared" si="78"/>
        <v>2945520</v>
      </c>
    </row>
    <row r="108" spans="1:14">
      <c r="A108" s="79" t="s">
        <v>131</v>
      </c>
    </row>
    <row r="109" spans="1:14">
      <c r="A109" s="79" t="s">
        <v>132</v>
      </c>
    </row>
    <row r="110" spans="1:14">
      <c r="A110" s="83" t="s">
        <v>133</v>
      </c>
    </row>
    <row r="111" spans="1:14" ht="89.25">
      <c r="A111" s="84" t="s">
        <v>134</v>
      </c>
    </row>
    <row r="114" spans="1:47">
      <c r="A114" t="s">
        <v>40</v>
      </c>
    </row>
    <row r="115" spans="1:47">
      <c r="A115" s="43" t="s">
        <v>83</v>
      </c>
    </row>
    <row r="116" spans="1:47">
      <c r="A116" t="s">
        <v>159</v>
      </c>
      <c r="B116" s="86" t="s">
        <v>81</v>
      </c>
      <c r="C116" s="86" t="s">
        <v>63</v>
      </c>
      <c r="E116" s="86" t="s">
        <v>176</v>
      </c>
      <c r="F116" s="86" t="s">
        <v>175</v>
      </c>
      <c r="G116" s="86" t="s">
        <v>37</v>
      </c>
      <c r="H116" s="86" t="s">
        <v>54</v>
      </c>
      <c r="I116" s="86" t="s">
        <v>55</v>
      </c>
      <c r="J116" s="86" t="s">
        <v>152</v>
      </c>
      <c r="K116" s="86" t="s">
        <v>59</v>
      </c>
      <c r="M116" t="s">
        <v>159</v>
      </c>
      <c r="N116" s="86" t="s">
        <v>81</v>
      </c>
      <c r="O116" s="86" t="s">
        <v>63</v>
      </c>
      <c r="Q116" s="86" t="s">
        <v>176</v>
      </c>
      <c r="R116" s="86" t="s">
        <v>175</v>
      </c>
      <c r="S116" s="86" t="s">
        <v>37</v>
      </c>
      <c r="T116" s="86" t="s">
        <v>54</v>
      </c>
      <c r="U116" s="86" t="s">
        <v>55</v>
      </c>
      <c r="V116" s="86" t="s">
        <v>152</v>
      </c>
      <c r="W116" s="86" t="s">
        <v>59</v>
      </c>
      <c r="Y116" t="s">
        <v>159</v>
      </c>
      <c r="Z116" s="86" t="s">
        <v>81</v>
      </c>
      <c r="AA116" s="86" t="s">
        <v>63</v>
      </c>
      <c r="AC116" s="86" t="s">
        <v>176</v>
      </c>
      <c r="AD116" s="86" t="s">
        <v>175</v>
      </c>
      <c r="AE116" s="86" t="s">
        <v>37</v>
      </c>
      <c r="AF116" s="86" t="s">
        <v>54</v>
      </c>
      <c r="AG116" s="86" t="s">
        <v>55</v>
      </c>
      <c r="AH116" s="86" t="s">
        <v>152</v>
      </c>
      <c r="AI116" s="86" t="s">
        <v>59</v>
      </c>
      <c r="AK116" t="s">
        <v>159</v>
      </c>
      <c r="AL116" s="86" t="s">
        <v>81</v>
      </c>
      <c r="AM116" s="86" t="s">
        <v>63</v>
      </c>
      <c r="AO116" s="86" t="s">
        <v>176</v>
      </c>
      <c r="AP116" s="86" t="s">
        <v>175</v>
      </c>
      <c r="AQ116" s="86" t="s">
        <v>37</v>
      </c>
      <c r="AR116" s="86" t="s">
        <v>54</v>
      </c>
      <c r="AS116" s="86" t="s">
        <v>55</v>
      </c>
      <c r="AT116" s="86" t="s">
        <v>152</v>
      </c>
      <c r="AU116" s="86" t="s">
        <v>59</v>
      </c>
    </row>
    <row r="117" spans="1:47" ht="60.75" thickBot="1">
      <c r="A117" s="262">
        <v>2014</v>
      </c>
      <c r="B117" s="9" t="s">
        <v>82</v>
      </c>
      <c r="C117" s="9" t="s">
        <v>215</v>
      </c>
      <c r="D117" s="8" t="s">
        <v>219</v>
      </c>
      <c r="E117" s="9" t="s">
        <v>177</v>
      </c>
      <c r="F117" s="9" t="s">
        <v>166</v>
      </c>
      <c r="G117" s="8" t="s">
        <v>62</v>
      </c>
      <c r="H117" s="9" t="s">
        <v>160</v>
      </c>
      <c r="I117" s="9" t="s">
        <v>167</v>
      </c>
      <c r="J117" s="9" t="s">
        <v>153</v>
      </c>
      <c r="K117" s="9" t="s">
        <v>58</v>
      </c>
      <c r="M117" s="262">
        <v>2013</v>
      </c>
      <c r="N117" s="9" t="s">
        <v>82</v>
      </c>
      <c r="O117" s="9" t="s">
        <v>215</v>
      </c>
      <c r="P117" s="8" t="s">
        <v>219</v>
      </c>
      <c r="Q117" s="9" t="s">
        <v>177</v>
      </c>
      <c r="R117" s="9" t="s">
        <v>166</v>
      </c>
      <c r="S117" s="8" t="s">
        <v>62</v>
      </c>
      <c r="T117" s="9" t="s">
        <v>160</v>
      </c>
      <c r="U117" s="9" t="s">
        <v>167</v>
      </c>
      <c r="V117" s="9" t="s">
        <v>153</v>
      </c>
      <c r="W117" s="9" t="s">
        <v>58</v>
      </c>
      <c r="Y117" s="262">
        <v>2012</v>
      </c>
      <c r="Z117" s="9" t="s">
        <v>82</v>
      </c>
      <c r="AA117" s="9" t="s">
        <v>215</v>
      </c>
      <c r="AB117" s="8" t="s">
        <v>219</v>
      </c>
      <c r="AC117" s="9" t="s">
        <v>177</v>
      </c>
      <c r="AD117" s="9" t="s">
        <v>166</v>
      </c>
      <c r="AE117" s="8" t="s">
        <v>62</v>
      </c>
      <c r="AF117" s="9" t="s">
        <v>160</v>
      </c>
      <c r="AG117" s="9" t="s">
        <v>167</v>
      </c>
      <c r="AH117" s="9" t="s">
        <v>153</v>
      </c>
      <c r="AI117" s="9" t="s">
        <v>58</v>
      </c>
      <c r="AK117" s="262">
        <v>2011</v>
      </c>
      <c r="AL117" s="9" t="s">
        <v>82</v>
      </c>
      <c r="AM117" s="9" t="s">
        <v>215</v>
      </c>
      <c r="AN117" s="8" t="s">
        <v>219</v>
      </c>
      <c r="AO117" s="9" t="s">
        <v>177</v>
      </c>
      <c r="AP117" s="9" t="s">
        <v>166</v>
      </c>
      <c r="AQ117" s="8" t="s">
        <v>62</v>
      </c>
      <c r="AR117" s="9" t="s">
        <v>160</v>
      </c>
      <c r="AS117" s="9" t="s">
        <v>167</v>
      </c>
      <c r="AT117" s="9" t="s">
        <v>153</v>
      </c>
      <c r="AU117" s="9" t="s">
        <v>58</v>
      </c>
    </row>
    <row r="118" spans="1:47" ht="13.5" thickBot="1">
      <c r="A118" s="122" t="s">
        <v>0</v>
      </c>
      <c r="B118" s="75">
        <v>15805300.36159618</v>
      </c>
      <c r="C118" s="5">
        <f t="shared" ref="C118:C135" si="79">D118-B118</f>
        <v>37893431.365858957</v>
      </c>
      <c r="D118" s="75">
        <v>53698731.727455139</v>
      </c>
      <c r="E118" s="5">
        <f t="shared" ref="E118:E135" si="80">$D$138*J118/$J$136</f>
        <v>6536540.491873987</v>
      </c>
      <c r="F118" s="5">
        <f t="shared" ref="F118:F135" si="81">D118+E118</f>
        <v>60235272.219329126</v>
      </c>
      <c r="G118" s="75">
        <v>67924566.125870556</v>
      </c>
      <c r="H118" s="12">
        <f>G118-D118</f>
        <v>14225834.398415416</v>
      </c>
      <c r="I118" s="5">
        <f t="shared" ref="I118:I135" si="82">G118-F118</f>
        <v>7689293.9065414295</v>
      </c>
      <c r="J118" s="75">
        <v>8400674</v>
      </c>
      <c r="K118" s="75">
        <v>138743509.33683723</v>
      </c>
      <c r="M118" s="122" t="s">
        <v>0</v>
      </c>
      <c r="N118" s="75">
        <v>14868984.503176132</v>
      </c>
      <c r="O118" s="5">
        <f t="shared" ref="O118:O135" si="83">P118-N118</f>
        <v>36295636.24225799</v>
      </c>
      <c r="P118" s="75">
        <v>51164620.74543412</v>
      </c>
      <c r="Q118" s="5">
        <f t="shared" ref="Q118:Q135" si="84">$D$138*V118/$J$136</f>
        <v>6362785.5572321285</v>
      </c>
      <c r="R118" s="5">
        <f t="shared" ref="R118:R135" si="85">P118+Q118</f>
        <v>57527406.302666247</v>
      </c>
      <c r="S118" s="75">
        <v>66476313.600416891</v>
      </c>
      <c r="T118" s="12">
        <f>S118-P118</f>
        <v>15311692.854982771</v>
      </c>
      <c r="U118" s="5">
        <f t="shared" ref="U118:U135" si="86">S118-R118</f>
        <v>8948907.2977506444</v>
      </c>
      <c r="V118" s="75">
        <v>8177366.4929735903</v>
      </c>
      <c r="W118" s="75">
        <v>138703847.84129798</v>
      </c>
      <c r="Y118" s="122" t="s">
        <v>0</v>
      </c>
      <c r="Z118" s="75">
        <v>14568826.138811449</v>
      </c>
      <c r="AA118" s="5">
        <f t="shared" ref="AA118:AA135" si="87">AB118-Z118</f>
        <v>38176537.451191239</v>
      </c>
      <c r="AB118" s="75">
        <v>52745363.590002686</v>
      </c>
      <c r="AC118" s="5">
        <f t="shared" ref="AC118:AC135" si="88">$D$138*AH118/$J$136</f>
        <v>6522893.7636089921</v>
      </c>
      <c r="AD118" s="5">
        <f t="shared" ref="AD118:AD135" si="89">AB118+AC118</f>
        <v>59268257.353611678</v>
      </c>
      <c r="AE118" s="75">
        <v>68221613.423201069</v>
      </c>
      <c r="AF118" s="12">
        <f>AE118-AB118</f>
        <v>15476249.833198383</v>
      </c>
      <c r="AG118" s="5">
        <f t="shared" ref="AG118:AG135" si="90">AE118-AD118</f>
        <v>8953356.0695893914</v>
      </c>
      <c r="AH118" s="75">
        <v>8383135.4082230004</v>
      </c>
      <c r="AI118" s="75">
        <v>141770789.99797201</v>
      </c>
      <c r="AK118" s="122" t="s">
        <v>0</v>
      </c>
      <c r="AL118" s="75">
        <v>14794865.756760661</v>
      </c>
      <c r="AM118" s="5">
        <f t="shared" ref="AM118:AM135" si="91">AN118-AL118</f>
        <v>37621123.594599068</v>
      </c>
      <c r="AN118" s="75">
        <v>52415989.351359732</v>
      </c>
      <c r="AO118" s="5">
        <f t="shared" ref="AO118:AO135" si="92">$D$138*AT118/$J$136</f>
        <v>6564839.4961466454</v>
      </c>
      <c r="AP118" s="5">
        <f t="shared" ref="AP118:AP135" si="93">AN118+AO118</f>
        <v>58980828.847506374</v>
      </c>
      <c r="AQ118" s="75">
        <v>68319894.753237382</v>
      </c>
      <c r="AR118" s="12">
        <f>AQ118-AN118</f>
        <v>15903905.401877649</v>
      </c>
      <c r="AS118" s="5">
        <f t="shared" ref="AS118:AS135" si="94">AQ118-AP118</f>
        <v>9339065.9057310075</v>
      </c>
      <c r="AT118" s="75">
        <v>8437043.5</v>
      </c>
      <c r="AU118" s="75">
        <v>145583840.9397476</v>
      </c>
    </row>
    <row r="119" spans="1:47" ht="13.5" thickBot="1">
      <c r="A119" s="122" t="s">
        <v>1</v>
      </c>
      <c r="B119" s="75">
        <v>2775121.7250716439</v>
      </c>
      <c r="C119" s="5">
        <f t="shared" si="79"/>
        <v>8568535.5326063298</v>
      </c>
      <c r="D119" s="75">
        <v>11343657.257677974</v>
      </c>
      <c r="E119" s="5">
        <f t="shared" si="80"/>
        <v>1028345.6421125889</v>
      </c>
      <c r="F119" s="5">
        <f t="shared" si="81"/>
        <v>12372002.899790563</v>
      </c>
      <c r="G119" s="75">
        <v>13215937.788404627</v>
      </c>
      <c r="H119" s="12">
        <f t="shared" ref="H119:H135" si="95">G119-D119</f>
        <v>1872280.5307266526</v>
      </c>
      <c r="I119" s="5">
        <f t="shared" si="82"/>
        <v>843934.88861406408</v>
      </c>
      <c r="J119" s="75">
        <v>1321616</v>
      </c>
      <c r="K119" s="75">
        <v>32764250.521071475</v>
      </c>
      <c r="M119" s="122" t="s">
        <v>1</v>
      </c>
      <c r="N119" s="75">
        <v>2686929.8779008677</v>
      </c>
      <c r="O119" s="5">
        <f t="shared" si="83"/>
        <v>8218216.3561137198</v>
      </c>
      <c r="P119" s="75">
        <v>10905146.234014587</v>
      </c>
      <c r="Q119" s="5">
        <f t="shared" si="84"/>
        <v>1120860.1880614287</v>
      </c>
      <c r="R119" s="5">
        <f t="shared" si="85"/>
        <v>12026006.422076017</v>
      </c>
      <c r="S119" s="75">
        <v>13121426.665322298</v>
      </c>
      <c r="T119" s="12">
        <f t="shared" ref="T119:T135" si="96">S119-P119</f>
        <v>2216280.4313077107</v>
      </c>
      <c r="U119" s="5">
        <f t="shared" si="86"/>
        <v>1095420.2432462815</v>
      </c>
      <c r="V119" s="75">
        <v>1440514.4512129</v>
      </c>
      <c r="W119" s="75">
        <v>32686519.640874375</v>
      </c>
      <c r="Y119" s="122" t="s">
        <v>1</v>
      </c>
      <c r="Z119" s="75">
        <v>2724678.9702400207</v>
      </c>
      <c r="AA119" s="5">
        <f t="shared" si="87"/>
        <v>8595784.8726706039</v>
      </c>
      <c r="AB119" s="75">
        <v>11320463.842910625</v>
      </c>
      <c r="AC119" s="5">
        <f t="shared" si="88"/>
        <v>1043217.9323014086</v>
      </c>
      <c r="AD119" s="5">
        <f t="shared" si="89"/>
        <v>12363681.775212035</v>
      </c>
      <c r="AE119" s="75">
        <v>12938066.679670123</v>
      </c>
      <c r="AF119" s="12">
        <f t="shared" ref="AF119:AF135" si="97">AE119-AB119</f>
        <v>1617602.8367594983</v>
      </c>
      <c r="AG119" s="5">
        <f t="shared" si="90"/>
        <v>574384.9044580888</v>
      </c>
      <c r="AH119" s="75">
        <v>1340729.6674919999</v>
      </c>
      <c r="AI119" s="75">
        <v>33030424.597712275</v>
      </c>
      <c r="AK119" s="122" t="s">
        <v>1</v>
      </c>
      <c r="AL119" s="75">
        <v>2687594.3936466952</v>
      </c>
      <c r="AM119" s="5">
        <f t="shared" si="91"/>
        <v>8432861.4007189423</v>
      </c>
      <c r="AN119" s="75">
        <v>11120455.794365637</v>
      </c>
      <c r="AO119" s="5">
        <f t="shared" si="92"/>
        <v>1048781.5856426652</v>
      </c>
      <c r="AP119" s="5">
        <f t="shared" si="93"/>
        <v>12169237.380008303</v>
      </c>
      <c r="AQ119" s="75">
        <v>13108308.844775265</v>
      </c>
      <c r="AR119" s="12">
        <f t="shared" ref="AR119:AR135" si="98">AQ119-AN119</f>
        <v>1987853.0504096281</v>
      </c>
      <c r="AS119" s="5">
        <f t="shared" si="94"/>
        <v>939071.46476696245</v>
      </c>
      <c r="AT119" s="75">
        <v>1347880</v>
      </c>
      <c r="AU119" s="75">
        <v>34159892.245973036</v>
      </c>
    </row>
    <row r="120" spans="1:47" ht="13.5" thickBot="1">
      <c r="A120" s="122" t="s">
        <v>2</v>
      </c>
      <c r="B120" s="75">
        <v>2170364.7788383206</v>
      </c>
      <c r="C120" s="5">
        <f t="shared" si="79"/>
        <v>6480222.5509966174</v>
      </c>
      <c r="D120" s="75">
        <v>8650587.329834938</v>
      </c>
      <c r="E120" s="5">
        <f t="shared" si="80"/>
        <v>822053.80254146014</v>
      </c>
      <c r="F120" s="5">
        <f t="shared" si="81"/>
        <v>9472641.1323763989</v>
      </c>
      <c r="G120" s="75">
        <v>11571074.505711524</v>
      </c>
      <c r="H120" s="12">
        <f t="shared" si="95"/>
        <v>2920487.1758765858</v>
      </c>
      <c r="I120" s="5">
        <f t="shared" si="82"/>
        <v>2098433.3733351249</v>
      </c>
      <c r="J120" s="75">
        <v>1056492.5</v>
      </c>
      <c r="K120" s="75">
        <v>20577375.076510787</v>
      </c>
      <c r="M120" s="122" t="s">
        <v>2</v>
      </c>
      <c r="N120" s="75">
        <v>2078437.7369937112</v>
      </c>
      <c r="O120" s="5">
        <f t="shared" si="83"/>
        <v>6350551.7696405388</v>
      </c>
      <c r="P120" s="75">
        <v>8428989.5066342503</v>
      </c>
      <c r="Q120" s="5">
        <f t="shared" si="84"/>
        <v>881245.9970747981</v>
      </c>
      <c r="R120" s="5">
        <f t="shared" si="85"/>
        <v>9310235.503709048</v>
      </c>
      <c r="S120" s="75">
        <v>11647337.830207719</v>
      </c>
      <c r="T120" s="12">
        <f t="shared" si="96"/>
        <v>3218348.3235734683</v>
      </c>
      <c r="U120" s="5">
        <f t="shared" si="86"/>
        <v>2337102.3264986705</v>
      </c>
      <c r="V120" s="75">
        <v>1132565.5129702899</v>
      </c>
      <c r="W120" s="75">
        <v>20737027.185294982</v>
      </c>
      <c r="Y120" s="122" t="s">
        <v>2</v>
      </c>
      <c r="Z120" s="75">
        <v>2209066.2870497247</v>
      </c>
      <c r="AA120" s="5">
        <f t="shared" si="87"/>
        <v>6599123.5257079331</v>
      </c>
      <c r="AB120" s="75">
        <v>8808189.8127576578</v>
      </c>
      <c r="AC120" s="5">
        <f t="shared" si="88"/>
        <v>833097.79877691949</v>
      </c>
      <c r="AD120" s="5">
        <f t="shared" si="89"/>
        <v>9641287.6115345769</v>
      </c>
      <c r="AE120" s="75">
        <v>11518683.263999723</v>
      </c>
      <c r="AF120" s="12">
        <f t="shared" si="97"/>
        <v>2710493.4512420651</v>
      </c>
      <c r="AG120" s="5">
        <f t="shared" si="90"/>
        <v>1877395.652465146</v>
      </c>
      <c r="AH120" s="75">
        <v>1070686.095549</v>
      </c>
      <c r="AI120" s="75">
        <v>21789903.769007917</v>
      </c>
      <c r="AK120" s="122" t="s">
        <v>2</v>
      </c>
      <c r="AL120" s="75">
        <v>2327585.0207805331</v>
      </c>
      <c r="AM120" s="5">
        <f t="shared" si="91"/>
        <v>6477296.3585532121</v>
      </c>
      <c r="AN120" s="75">
        <v>8804881.3793337457</v>
      </c>
      <c r="AO120" s="5">
        <f t="shared" si="92"/>
        <v>839896.34827280999</v>
      </c>
      <c r="AP120" s="5">
        <f t="shared" si="93"/>
        <v>9644777.7276065554</v>
      </c>
      <c r="AQ120" s="75">
        <v>11556243.185202761</v>
      </c>
      <c r="AR120" s="12">
        <f t="shared" si="98"/>
        <v>2751361.8058690149</v>
      </c>
      <c r="AS120" s="5">
        <f t="shared" si="94"/>
        <v>1911465.4575962052</v>
      </c>
      <c r="AT120" s="75">
        <v>1079423.5</v>
      </c>
      <c r="AU120" s="75">
        <v>22653059.297003016</v>
      </c>
    </row>
    <row r="121" spans="1:47" ht="13.5" thickBot="1">
      <c r="A121" s="122" t="s">
        <v>3</v>
      </c>
      <c r="B121" s="75">
        <v>2434578.9536273708</v>
      </c>
      <c r="C121" s="5">
        <f t="shared" si="79"/>
        <v>7165845.2911065072</v>
      </c>
      <c r="D121" s="75">
        <v>9600424.2447338775</v>
      </c>
      <c r="E121" s="5">
        <f t="shared" si="80"/>
        <v>858988.51802598836</v>
      </c>
      <c r="F121" s="5">
        <f t="shared" si="81"/>
        <v>10459412.762759866</v>
      </c>
      <c r="G121" s="75">
        <v>8943514.5956709273</v>
      </c>
      <c r="H121" s="12">
        <f t="shared" si="95"/>
        <v>-656909.64906295016</v>
      </c>
      <c r="I121" s="5">
        <f t="shared" si="82"/>
        <v>-1515898.1670889389</v>
      </c>
      <c r="J121" s="75">
        <v>1103960.5</v>
      </c>
      <c r="K121" s="75">
        <v>26283974.132017139</v>
      </c>
      <c r="M121" s="122" t="s">
        <v>3</v>
      </c>
      <c r="N121" s="75">
        <v>2278257.7525278348</v>
      </c>
      <c r="O121" s="5">
        <f t="shared" si="83"/>
        <v>6638872.8958033584</v>
      </c>
      <c r="P121" s="75">
        <v>8917130.6483311933</v>
      </c>
      <c r="Q121" s="5">
        <f t="shared" si="84"/>
        <v>862705.46879027656</v>
      </c>
      <c r="R121" s="5">
        <f t="shared" si="85"/>
        <v>9779836.1171214692</v>
      </c>
      <c r="S121" s="75">
        <v>8610986.4880511165</v>
      </c>
      <c r="T121" s="12">
        <f t="shared" si="96"/>
        <v>-306144.16028007679</v>
      </c>
      <c r="U121" s="5">
        <f t="shared" si="86"/>
        <v>-1168849.6290703528</v>
      </c>
      <c r="V121" s="75">
        <v>1108737.4751726701</v>
      </c>
      <c r="W121" s="75">
        <v>25860182.194860686</v>
      </c>
      <c r="Y121" s="122" t="s">
        <v>3</v>
      </c>
      <c r="Z121" s="75">
        <v>2368416.9926939826</v>
      </c>
      <c r="AA121" s="5">
        <f t="shared" si="87"/>
        <v>6332357.9320468269</v>
      </c>
      <c r="AB121" s="75">
        <v>8700774.9247408099</v>
      </c>
      <c r="AC121" s="5">
        <f t="shared" si="88"/>
        <v>859269.95848902024</v>
      </c>
      <c r="AD121" s="5">
        <f t="shared" si="89"/>
        <v>9560044.8832298294</v>
      </c>
      <c r="AE121" s="75">
        <v>8288455.8358739978</v>
      </c>
      <c r="AF121" s="12">
        <f t="shared" si="97"/>
        <v>-412319.08886681218</v>
      </c>
      <c r="AG121" s="5">
        <f t="shared" si="90"/>
        <v>-1271589.0473558316</v>
      </c>
      <c r="AH121" s="75">
        <v>1104322.2035010001</v>
      </c>
      <c r="AI121" s="75">
        <v>26186169.452386439</v>
      </c>
      <c r="AK121" s="122" t="s">
        <v>3</v>
      </c>
      <c r="AL121" s="75">
        <v>2251329.0404689778</v>
      </c>
      <c r="AM121" s="5">
        <f t="shared" si="91"/>
        <v>6559495.3569192104</v>
      </c>
      <c r="AN121" s="75">
        <v>8810824.3973881882</v>
      </c>
      <c r="AO121" s="5">
        <f t="shared" si="92"/>
        <v>868571.56251717091</v>
      </c>
      <c r="AP121" s="5">
        <f t="shared" si="93"/>
        <v>9679395.9599053599</v>
      </c>
      <c r="AQ121" s="75">
        <v>8449927.0941962749</v>
      </c>
      <c r="AR121" s="12">
        <f t="shared" si="98"/>
        <v>-360897.30319191329</v>
      </c>
      <c r="AS121" s="5">
        <f t="shared" si="94"/>
        <v>-1229468.865709085</v>
      </c>
      <c r="AT121" s="75">
        <v>1116276.5</v>
      </c>
      <c r="AU121" s="75">
        <v>26233625.633606724</v>
      </c>
    </row>
    <row r="122" spans="1:47" ht="13.5" thickBot="1">
      <c r="A122" s="122" t="s">
        <v>4</v>
      </c>
      <c r="B122" s="75">
        <v>3647675.2741010864</v>
      </c>
      <c r="C122" s="5">
        <f t="shared" si="79"/>
        <v>8594433.4609107804</v>
      </c>
      <c r="D122" s="75">
        <v>12242108.735011866</v>
      </c>
      <c r="E122" s="5">
        <f t="shared" si="80"/>
        <v>1635996.3313497009</v>
      </c>
      <c r="F122" s="5">
        <f t="shared" si="81"/>
        <v>13878105.066361567</v>
      </c>
      <c r="G122" s="75">
        <v>18171554.280202836</v>
      </c>
      <c r="H122" s="12">
        <f t="shared" si="95"/>
        <v>5929445.5451909695</v>
      </c>
      <c r="I122" s="5">
        <f t="shared" si="82"/>
        <v>4293449.2138412688</v>
      </c>
      <c r="J122" s="75">
        <v>2102560.5</v>
      </c>
      <c r="K122" s="75">
        <v>39770733.98397126</v>
      </c>
      <c r="M122" s="122" t="s">
        <v>4</v>
      </c>
      <c r="N122" s="75">
        <v>3633774.2060637171</v>
      </c>
      <c r="O122" s="5">
        <f t="shared" si="83"/>
        <v>7974128.490717236</v>
      </c>
      <c r="P122" s="75">
        <v>11607902.696780954</v>
      </c>
      <c r="Q122" s="5">
        <f t="shared" si="84"/>
        <v>1686025.0988341419</v>
      </c>
      <c r="R122" s="5">
        <f t="shared" si="85"/>
        <v>13293927.795615096</v>
      </c>
      <c r="S122" s="75">
        <v>17473756.502000295</v>
      </c>
      <c r="T122" s="12">
        <f t="shared" si="96"/>
        <v>5865853.8052193411</v>
      </c>
      <c r="U122" s="5">
        <f t="shared" si="86"/>
        <v>4179828.706385199</v>
      </c>
      <c r="V122" s="75">
        <v>2166856.7996681598</v>
      </c>
      <c r="W122" s="75">
        <v>40020534.599993244</v>
      </c>
      <c r="Y122" s="122" t="s">
        <v>4</v>
      </c>
      <c r="Z122" s="75">
        <v>3623084.0835397202</v>
      </c>
      <c r="AA122" s="5">
        <f t="shared" si="87"/>
        <v>7559894.0196291879</v>
      </c>
      <c r="AB122" s="75">
        <v>11182978.103168909</v>
      </c>
      <c r="AC122" s="5">
        <f t="shared" si="88"/>
        <v>1628422.3085538861</v>
      </c>
      <c r="AD122" s="5">
        <f t="shared" si="89"/>
        <v>12811400.411722794</v>
      </c>
      <c r="AE122" s="75">
        <v>16404703.076721044</v>
      </c>
      <c r="AF122" s="12">
        <f t="shared" si="97"/>
        <v>5221724.9735521358</v>
      </c>
      <c r="AG122" s="5">
        <f t="shared" si="90"/>
        <v>3593302.6649982501</v>
      </c>
      <c r="AH122" s="75">
        <v>2092826.467685</v>
      </c>
      <c r="AI122" s="75">
        <v>40610210.718512692</v>
      </c>
      <c r="AK122" s="122" t="s">
        <v>4</v>
      </c>
      <c r="AL122" s="75">
        <v>3704235.3517595106</v>
      </c>
      <c r="AM122" s="5">
        <f t="shared" si="91"/>
        <v>7257429.3359118532</v>
      </c>
      <c r="AN122" s="75">
        <v>10961664.687671363</v>
      </c>
      <c r="AO122" s="5">
        <f t="shared" si="92"/>
        <v>1651555.1619477589</v>
      </c>
      <c r="AP122" s="5">
        <f t="shared" si="93"/>
        <v>12613219.849619122</v>
      </c>
      <c r="AQ122" s="75">
        <v>17149427.174046569</v>
      </c>
      <c r="AR122" s="12">
        <f t="shared" si="98"/>
        <v>6187762.4863752052</v>
      </c>
      <c r="AS122" s="5">
        <f t="shared" si="94"/>
        <v>4536207.3244274464</v>
      </c>
      <c r="AT122" s="75">
        <v>2122556.5</v>
      </c>
      <c r="AU122" s="75">
        <v>41350942.010140389</v>
      </c>
    </row>
    <row r="123" spans="1:47" ht="13.5" thickBot="1">
      <c r="A123" s="122" t="s">
        <v>5</v>
      </c>
      <c r="B123" s="75">
        <v>1221096.2631636434</v>
      </c>
      <c r="C123" s="5">
        <f t="shared" si="79"/>
        <v>3603450.2968874485</v>
      </c>
      <c r="D123" s="75">
        <v>4824546.5600510919</v>
      </c>
      <c r="E123" s="5">
        <f t="shared" si="80"/>
        <v>456678.83364352083</v>
      </c>
      <c r="F123" s="5">
        <f t="shared" si="81"/>
        <v>5281225.3936946131</v>
      </c>
      <c r="G123" s="75">
        <v>5796788.5254017105</v>
      </c>
      <c r="H123" s="12">
        <f t="shared" si="95"/>
        <v>972241.96535061859</v>
      </c>
      <c r="I123" s="5">
        <f t="shared" si="82"/>
        <v>515563.1317070974</v>
      </c>
      <c r="J123" s="75">
        <v>586917.5</v>
      </c>
      <c r="K123" s="75">
        <v>11946362.871438919</v>
      </c>
      <c r="M123" s="122" t="s">
        <v>5</v>
      </c>
      <c r="N123" s="75">
        <v>1204986.9412499873</v>
      </c>
      <c r="O123" s="5">
        <f t="shared" si="83"/>
        <v>3493723.6120980047</v>
      </c>
      <c r="P123" s="75">
        <v>4698710.5533479918</v>
      </c>
      <c r="Q123" s="5">
        <f t="shared" si="84"/>
        <v>465188.3885224621</v>
      </c>
      <c r="R123" s="5">
        <f t="shared" si="85"/>
        <v>5163898.9418704538</v>
      </c>
      <c r="S123" s="75">
        <v>5803160.6610441385</v>
      </c>
      <c r="T123" s="12">
        <f t="shared" si="96"/>
        <v>1104450.1076961467</v>
      </c>
      <c r="U123" s="5">
        <f t="shared" si="86"/>
        <v>639261.71917368472</v>
      </c>
      <c r="V123" s="75">
        <v>597853.86557625001</v>
      </c>
      <c r="W123" s="75">
        <v>11767110.639390262</v>
      </c>
      <c r="Y123" s="122" t="s">
        <v>5</v>
      </c>
      <c r="Z123" s="75">
        <v>1183157.5981497259</v>
      </c>
      <c r="AA123" s="5">
        <f t="shared" si="87"/>
        <v>3607440.8647776684</v>
      </c>
      <c r="AB123" s="75">
        <v>4790598.4629273945</v>
      </c>
      <c r="AC123" s="5">
        <f t="shared" si="88"/>
        <v>459919.64561915491</v>
      </c>
      <c r="AD123" s="5">
        <f t="shared" si="89"/>
        <v>5250518.1085465495</v>
      </c>
      <c r="AE123" s="75">
        <v>5548411.7708326131</v>
      </c>
      <c r="AF123" s="12">
        <f t="shared" si="97"/>
        <v>757813.30790521856</v>
      </c>
      <c r="AG123" s="5">
        <f t="shared" si="90"/>
        <v>297893.66228606366</v>
      </c>
      <c r="AH123" s="75">
        <v>591082.54799999995</v>
      </c>
      <c r="AI123" s="75">
        <v>12376529.025138706</v>
      </c>
      <c r="AK123" s="122" t="s">
        <v>5</v>
      </c>
      <c r="AL123" s="75">
        <v>1180415.052149826</v>
      </c>
      <c r="AM123" s="5">
        <f t="shared" si="91"/>
        <v>3586137.314811158</v>
      </c>
      <c r="AN123" s="75">
        <v>4766552.3669609837</v>
      </c>
      <c r="AO123" s="5">
        <f t="shared" si="92"/>
        <v>461793.65525465983</v>
      </c>
      <c r="AP123" s="5">
        <f t="shared" si="93"/>
        <v>5228346.0222156439</v>
      </c>
      <c r="AQ123" s="75">
        <v>5568264.5276451362</v>
      </c>
      <c r="AR123" s="12">
        <f t="shared" si="98"/>
        <v>801712.16068415251</v>
      </c>
      <c r="AS123" s="5">
        <f t="shared" si="94"/>
        <v>339918.50542949233</v>
      </c>
      <c r="AT123" s="75">
        <v>593491</v>
      </c>
      <c r="AU123" s="75">
        <v>12705875.894737575</v>
      </c>
    </row>
    <row r="124" spans="1:47" ht="13.5" thickBot="1">
      <c r="A124" s="122" t="s">
        <v>6</v>
      </c>
      <c r="B124" s="75">
        <v>4919164.396239562</v>
      </c>
      <c r="C124" s="5">
        <f t="shared" si="79"/>
        <v>14223332.22154293</v>
      </c>
      <c r="D124" s="75">
        <v>19142496.617782492</v>
      </c>
      <c r="E124" s="5">
        <f t="shared" si="80"/>
        <v>1932342.8006931571</v>
      </c>
      <c r="F124" s="5">
        <f t="shared" si="81"/>
        <v>21074839.41847565</v>
      </c>
      <c r="G124" s="75">
        <v>25354918.063516885</v>
      </c>
      <c r="H124" s="12">
        <f t="shared" si="95"/>
        <v>6212421.4457343929</v>
      </c>
      <c r="I124" s="5">
        <f t="shared" si="82"/>
        <v>4280078.6450412348</v>
      </c>
      <c r="J124" s="75">
        <v>2483421</v>
      </c>
      <c r="K124" s="75">
        <v>51927713.994720966</v>
      </c>
      <c r="M124" s="122" t="s">
        <v>6</v>
      </c>
      <c r="N124" s="75">
        <v>4754839.1780355144</v>
      </c>
      <c r="O124" s="5">
        <f t="shared" si="83"/>
        <v>13788888.951459156</v>
      </c>
      <c r="P124" s="75">
        <v>18543728.129494671</v>
      </c>
      <c r="Q124" s="5">
        <f t="shared" si="84"/>
        <v>2134535.4356965348</v>
      </c>
      <c r="R124" s="5">
        <f t="shared" si="85"/>
        <v>20678263.565191206</v>
      </c>
      <c r="S124" s="75">
        <v>25881919.835749291</v>
      </c>
      <c r="T124" s="12">
        <f t="shared" si="96"/>
        <v>7338191.7062546201</v>
      </c>
      <c r="U124" s="5">
        <f t="shared" si="86"/>
        <v>5203656.2705580853</v>
      </c>
      <c r="V124" s="75">
        <v>2743276.25737597</v>
      </c>
      <c r="W124" s="75">
        <v>52154131.3527916</v>
      </c>
      <c r="Y124" s="122" t="s">
        <v>6</v>
      </c>
      <c r="Z124" s="75">
        <v>4978190.0141165089</v>
      </c>
      <c r="AA124" s="5">
        <f t="shared" si="87"/>
        <v>14758477.398990082</v>
      </c>
      <c r="AB124" s="75">
        <v>19736667.413106591</v>
      </c>
      <c r="AC124" s="5">
        <f t="shared" si="88"/>
        <v>1966230.7752898124</v>
      </c>
      <c r="AD124" s="5">
        <f t="shared" si="89"/>
        <v>21702898.188396402</v>
      </c>
      <c r="AE124" s="75">
        <v>24752878.695266593</v>
      </c>
      <c r="AF124" s="12">
        <f t="shared" si="97"/>
        <v>5016211.2821600027</v>
      </c>
      <c r="AG124" s="5">
        <f t="shared" si="90"/>
        <v>3049980.5068701915</v>
      </c>
      <c r="AH124" s="75">
        <v>2526973.369554</v>
      </c>
      <c r="AI124" s="75">
        <v>54192860.818745092</v>
      </c>
      <c r="AK124" s="122" t="s">
        <v>6</v>
      </c>
      <c r="AL124" s="75">
        <v>4986530.46771874</v>
      </c>
      <c r="AM124" s="5">
        <f t="shared" si="91"/>
        <v>13953746.795724649</v>
      </c>
      <c r="AN124" s="75">
        <v>18940277.263443388</v>
      </c>
      <c r="AO124" s="5">
        <f t="shared" si="92"/>
        <v>1985914.4003761443</v>
      </c>
      <c r="AP124" s="5">
        <f t="shared" si="93"/>
        <v>20926191.663819533</v>
      </c>
      <c r="AQ124" s="75">
        <v>25435388.35134168</v>
      </c>
      <c r="AR124" s="12">
        <f t="shared" si="98"/>
        <v>6495111.0878982916</v>
      </c>
      <c r="AS124" s="5">
        <f t="shared" si="94"/>
        <v>4509196.6875221469</v>
      </c>
      <c r="AT124" s="75">
        <v>2552270.5</v>
      </c>
      <c r="AU124" s="75">
        <v>55460520.207307301</v>
      </c>
    </row>
    <row r="125" spans="1:47" ht="13.5" thickBot="1">
      <c r="A125" s="122" t="s">
        <v>7</v>
      </c>
      <c r="B125" s="75">
        <v>3840842.3785794941</v>
      </c>
      <c r="C125" s="5">
        <f t="shared" si="79"/>
        <v>9944486.3223815262</v>
      </c>
      <c r="D125" s="75">
        <v>13785328.70096102</v>
      </c>
      <c r="E125" s="5">
        <f t="shared" si="80"/>
        <v>1609805.970351734</v>
      </c>
      <c r="F125" s="5">
        <f t="shared" si="81"/>
        <v>15395134.671312753</v>
      </c>
      <c r="G125" s="75">
        <v>17028808.725014292</v>
      </c>
      <c r="H125" s="12">
        <f t="shared" si="95"/>
        <v>3243480.0240532719</v>
      </c>
      <c r="I125" s="5">
        <f t="shared" si="82"/>
        <v>1633674.0537015386</v>
      </c>
      <c r="J125" s="75">
        <v>2068901</v>
      </c>
      <c r="K125" s="75">
        <v>35727246.204494148</v>
      </c>
      <c r="M125" s="122" t="s">
        <v>7</v>
      </c>
      <c r="N125" s="75">
        <v>3742274.2445172346</v>
      </c>
      <c r="O125" s="5">
        <f t="shared" si="83"/>
        <v>9423570.0599081926</v>
      </c>
      <c r="P125" s="75">
        <v>13165844.304425428</v>
      </c>
      <c r="Q125" s="5">
        <f t="shared" si="84"/>
        <v>1727788.2552962687</v>
      </c>
      <c r="R125" s="5">
        <f t="shared" si="85"/>
        <v>14893632.559721697</v>
      </c>
      <c r="S125" s="75">
        <v>17903220.266723309</v>
      </c>
      <c r="T125" s="12">
        <f t="shared" si="96"/>
        <v>4737375.962297881</v>
      </c>
      <c r="U125" s="5">
        <f t="shared" si="86"/>
        <v>3009587.7070016116</v>
      </c>
      <c r="V125" s="75">
        <v>2220530.2471264098</v>
      </c>
      <c r="W125" s="75">
        <v>36868583.478043601</v>
      </c>
      <c r="Y125" s="122" t="s">
        <v>7</v>
      </c>
      <c r="Z125" s="75">
        <v>3399986.8293862646</v>
      </c>
      <c r="AA125" s="5">
        <f t="shared" si="87"/>
        <v>10033032.503392829</v>
      </c>
      <c r="AB125" s="75">
        <v>13433019.332779093</v>
      </c>
      <c r="AC125" s="5">
        <f t="shared" si="88"/>
        <v>1633541.3546225177</v>
      </c>
      <c r="AD125" s="5">
        <f t="shared" si="89"/>
        <v>15066560.687401611</v>
      </c>
      <c r="AE125" s="75">
        <v>17460653.050294928</v>
      </c>
      <c r="AF125" s="12">
        <f t="shared" si="97"/>
        <v>4027633.7175158355</v>
      </c>
      <c r="AG125" s="5">
        <f t="shared" si="90"/>
        <v>2394092.3628933169</v>
      </c>
      <c r="AH125" s="75">
        <v>2099405.3969009998</v>
      </c>
      <c r="AI125" s="75">
        <v>38192909.358444147</v>
      </c>
      <c r="AK125" s="122" t="s">
        <v>7</v>
      </c>
      <c r="AL125" s="75">
        <v>3598193.945493815</v>
      </c>
      <c r="AM125" s="5">
        <f t="shared" si="91"/>
        <v>10154081.131837783</v>
      </c>
      <c r="AN125" s="75">
        <v>13752275.077331599</v>
      </c>
      <c r="AO125" s="5">
        <f t="shared" si="92"/>
        <v>1648485.1796450666</v>
      </c>
      <c r="AP125" s="5">
        <f t="shared" si="93"/>
        <v>15400760.256976666</v>
      </c>
      <c r="AQ125" s="75">
        <v>17925100.458077982</v>
      </c>
      <c r="AR125" s="12">
        <f t="shared" si="98"/>
        <v>4172825.3807463832</v>
      </c>
      <c r="AS125" s="5">
        <f t="shared" si="94"/>
        <v>2524340.2011013161</v>
      </c>
      <c r="AT125" s="75">
        <v>2118611</v>
      </c>
      <c r="AU125" s="75">
        <v>39118243.962733097</v>
      </c>
    </row>
    <row r="126" spans="1:47" ht="13.5" thickBot="1">
      <c r="A126" s="122" t="s">
        <v>8</v>
      </c>
      <c r="B126" s="75">
        <v>16940305.088448402</v>
      </c>
      <c r="C126" s="5">
        <f t="shared" si="79"/>
        <v>53435995.676936105</v>
      </c>
      <c r="D126" s="75">
        <v>70376300.76538451</v>
      </c>
      <c r="E126" s="5">
        <f t="shared" si="80"/>
        <v>5846236.432949001</v>
      </c>
      <c r="F126" s="5">
        <f t="shared" si="81"/>
        <v>76222537.198333517</v>
      </c>
      <c r="G126" s="75">
        <v>66330217.576540284</v>
      </c>
      <c r="H126" s="12">
        <f t="shared" si="95"/>
        <v>-4046083.1888442263</v>
      </c>
      <c r="I126" s="5">
        <f t="shared" si="82"/>
        <v>-9892319.6217932329</v>
      </c>
      <c r="J126" s="75">
        <v>7513504.5</v>
      </c>
      <c r="K126" s="75">
        <v>196875621.24261382</v>
      </c>
      <c r="M126" s="122" t="s">
        <v>8</v>
      </c>
      <c r="N126" s="75">
        <v>15606829.546852795</v>
      </c>
      <c r="O126" s="5">
        <f t="shared" si="83"/>
        <v>51458481.901220709</v>
      </c>
      <c r="P126" s="75">
        <v>67065311.448073506</v>
      </c>
      <c r="Q126" s="5">
        <f t="shared" si="84"/>
        <v>5785903.1752237324</v>
      </c>
      <c r="R126" s="5">
        <f t="shared" si="85"/>
        <v>72851214.623297244</v>
      </c>
      <c r="S126" s="75">
        <v>66460654.582686216</v>
      </c>
      <c r="T126" s="12">
        <f t="shared" si="96"/>
        <v>-604656.86538729072</v>
      </c>
      <c r="U126" s="5">
        <f t="shared" si="86"/>
        <v>-6390560.0406110287</v>
      </c>
      <c r="V126" s="75">
        <v>7435965.0079494203</v>
      </c>
      <c r="W126" s="75">
        <v>194435111.89719549</v>
      </c>
      <c r="Y126" s="122" t="s">
        <v>8</v>
      </c>
      <c r="Z126" s="75">
        <v>14600299.600986393</v>
      </c>
      <c r="AA126" s="5">
        <f t="shared" si="87"/>
        <v>52694324.673341662</v>
      </c>
      <c r="AB126" s="75">
        <v>67294624.274328053</v>
      </c>
      <c r="AC126" s="5">
        <f t="shared" si="88"/>
        <v>5832903.1430314118</v>
      </c>
      <c r="AD126" s="5">
        <f t="shared" si="89"/>
        <v>73127527.417359471</v>
      </c>
      <c r="AE126" s="75">
        <v>66074743.321247458</v>
      </c>
      <c r="AF126" s="12">
        <f t="shared" si="97"/>
        <v>-1219880.9530805945</v>
      </c>
      <c r="AG126" s="5">
        <f t="shared" si="90"/>
        <v>-7052784.0961120129</v>
      </c>
      <c r="AH126" s="75">
        <v>7496368.7349749999</v>
      </c>
      <c r="AI126" s="75">
        <v>198408424.86246881</v>
      </c>
      <c r="AK126" s="122" t="s">
        <v>8</v>
      </c>
      <c r="AL126" s="75">
        <v>14964009.933850149</v>
      </c>
      <c r="AM126" s="5">
        <f t="shared" si="91"/>
        <v>52162633.395609848</v>
      </c>
      <c r="AN126" s="75">
        <v>67126643.329459995</v>
      </c>
      <c r="AO126" s="5">
        <f t="shared" si="92"/>
        <v>5878728.6027594134</v>
      </c>
      <c r="AP126" s="5">
        <f t="shared" si="93"/>
        <v>73005371.932219416</v>
      </c>
      <c r="AQ126" s="75">
        <v>66267790.564409107</v>
      </c>
      <c r="AR126" s="12">
        <f t="shared" si="98"/>
        <v>-858852.76505088806</v>
      </c>
      <c r="AS126" s="5">
        <f t="shared" si="94"/>
        <v>-6737581.3678103089</v>
      </c>
      <c r="AT126" s="75">
        <v>7555263</v>
      </c>
      <c r="AU126" s="75">
        <v>201114163.710991</v>
      </c>
    </row>
    <row r="127" spans="1:47" ht="13.5" thickBot="1">
      <c r="A127" s="122" t="s">
        <v>9</v>
      </c>
      <c r="B127" s="75">
        <v>9913802.7382457294</v>
      </c>
      <c r="C127" s="5">
        <f t="shared" si="79"/>
        <v>26241943.26539715</v>
      </c>
      <c r="D127" s="75">
        <v>36155746.003642879</v>
      </c>
      <c r="E127" s="5">
        <f t="shared" si="80"/>
        <v>3884857.3809341923</v>
      </c>
      <c r="F127" s="5">
        <f t="shared" si="81"/>
        <v>40040603.384577073</v>
      </c>
      <c r="G127" s="75">
        <v>38305965.296238899</v>
      </c>
      <c r="H127" s="12">
        <f t="shared" si="95"/>
        <v>2150219.2925960198</v>
      </c>
      <c r="I127" s="5">
        <f t="shared" si="82"/>
        <v>-1734638.0883381739</v>
      </c>
      <c r="J127" s="75">
        <v>4992766.5</v>
      </c>
      <c r="K127" s="75">
        <v>97325322.874915347</v>
      </c>
      <c r="M127" s="122" t="s">
        <v>9</v>
      </c>
      <c r="N127" s="75">
        <v>9236528.986112684</v>
      </c>
      <c r="O127" s="5">
        <f t="shared" si="83"/>
        <v>24749947.148556858</v>
      </c>
      <c r="P127" s="75">
        <v>33986476.134669542</v>
      </c>
      <c r="Q127" s="5">
        <f t="shared" si="84"/>
        <v>3815586.6807987415</v>
      </c>
      <c r="R127" s="5">
        <f t="shared" si="85"/>
        <v>37802062.815468282</v>
      </c>
      <c r="S127" s="75">
        <v>38071964.604503065</v>
      </c>
      <c r="T127" s="12">
        <f t="shared" si="96"/>
        <v>4085488.469833523</v>
      </c>
      <c r="U127" s="5">
        <f t="shared" si="86"/>
        <v>269901.78903478384</v>
      </c>
      <c r="V127" s="75">
        <v>4903740.7270681104</v>
      </c>
      <c r="W127" s="75">
        <v>95966607.353477657</v>
      </c>
      <c r="Y127" s="122" t="s">
        <v>9</v>
      </c>
      <c r="Z127" s="75">
        <v>9033856.9329970386</v>
      </c>
      <c r="AA127" s="5">
        <f t="shared" si="87"/>
        <v>25615374.883846775</v>
      </c>
      <c r="AB127" s="75">
        <v>34649231.816843815</v>
      </c>
      <c r="AC127" s="5">
        <f t="shared" si="88"/>
        <v>3889971.1929393811</v>
      </c>
      <c r="AD127" s="5">
        <f t="shared" si="89"/>
        <v>38539203.009783193</v>
      </c>
      <c r="AE127" s="75">
        <v>37407850.53419584</v>
      </c>
      <c r="AF127" s="12">
        <f t="shared" si="97"/>
        <v>2758618.7173520252</v>
      </c>
      <c r="AG127" s="5">
        <f t="shared" si="90"/>
        <v>-1131352.4755873531</v>
      </c>
      <c r="AH127" s="75">
        <v>4999338.7024680004</v>
      </c>
      <c r="AI127" s="75">
        <v>98193782.572882533</v>
      </c>
      <c r="AK127" s="122" t="s">
        <v>9</v>
      </c>
      <c r="AL127" s="75">
        <v>8930842.6686880328</v>
      </c>
      <c r="AM127" s="5">
        <f t="shared" si="91"/>
        <v>25617512.875321317</v>
      </c>
      <c r="AN127" s="75">
        <v>34548355.54400935</v>
      </c>
      <c r="AO127" s="5">
        <f t="shared" si="92"/>
        <v>3986369.10218187</v>
      </c>
      <c r="AP127" s="5">
        <f t="shared" si="93"/>
        <v>38534724.646191217</v>
      </c>
      <c r="AQ127" s="75">
        <v>37681459.18780268</v>
      </c>
      <c r="AR127" s="12">
        <f t="shared" si="98"/>
        <v>3133103.6437933296</v>
      </c>
      <c r="AS127" s="5">
        <f t="shared" si="94"/>
        <v>-853265.45838853717</v>
      </c>
      <c r="AT127" s="75">
        <v>5123228</v>
      </c>
      <c r="AU127" s="75">
        <v>101329559.14319098</v>
      </c>
    </row>
    <row r="128" spans="1:47" ht="13.5" thickBot="1">
      <c r="A128" s="122" t="s">
        <v>10</v>
      </c>
      <c r="B128" s="75">
        <v>1893610.1328091221</v>
      </c>
      <c r="C128" s="5">
        <f t="shared" si="79"/>
        <v>4773604.4938427471</v>
      </c>
      <c r="D128" s="75">
        <v>6667214.6266518692</v>
      </c>
      <c r="E128" s="5">
        <f t="shared" si="80"/>
        <v>853039.18722218997</v>
      </c>
      <c r="F128" s="5">
        <f t="shared" si="81"/>
        <v>7520253.8138740594</v>
      </c>
      <c r="G128" s="75">
        <v>10346979.640812436</v>
      </c>
      <c r="H128" s="12">
        <f t="shared" si="95"/>
        <v>3679765.014160567</v>
      </c>
      <c r="I128" s="5">
        <f t="shared" si="82"/>
        <v>2826725.8269383768</v>
      </c>
      <c r="J128" s="75">
        <v>1096314.5</v>
      </c>
      <c r="K128" s="75">
        <v>16665541.899542244</v>
      </c>
      <c r="M128" s="122" t="s">
        <v>10</v>
      </c>
      <c r="N128" s="75">
        <v>1890138.4705985803</v>
      </c>
      <c r="O128" s="5">
        <f t="shared" si="83"/>
        <v>4685988.1475568898</v>
      </c>
      <c r="P128" s="75">
        <v>6576126.6181554701</v>
      </c>
      <c r="Q128" s="5">
        <f t="shared" si="84"/>
        <v>918431.20960556122</v>
      </c>
      <c r="R128" s="5">
        <f t="shared" si="85"/>
        <v>7494557.8277610317</v>
      </c>
      <c r="S128" s="75">
        <v>10504368.115447566</v>
      </c>
      <c r="T128" s="12">
        <f t="shared" si="96"/>
        <v>3928241.4972920958</v>
      </c>
      <c r="U128" s="5">
        <f t="shared" si="86"/>
        <v>3009810.2876865342</v>
      </c>
      <c r="V128" s="75">
        <v>1180355.44840785</v>
      </c>
      <c r="W128" s="75">
        <v>16855403.673807114</v>
      </c>
      <c r="Y128" s="122" t="s">
        <v>10</v>
      </c>
      <c r="Z128" s="75">
        <v>1884294.2743649497</v>
      </c>
      <c r="AA128" s="5">
        <f t="shared" si="87"/>
        <v>5032103.5973808877</v>
      </c>
      <c r="AB128" s="75">
        <v>6916397.8717458379</v>
      </c>
      <c r="AC128" s="5">
        <f t="shared" si="88"/>
        <v>857476.67145371495</v>
      </c>
      <c r="AD128" s="5">
        <f t="shared" si="89"/>
        <v>7773874.5431995532</v>
      </c>
      <c r="AE128" s="75">
        <v>10481301.007608932</v>
      </c>
      <c r="AF128" s="12">
        <f t="shared" si="97"/>
        <v>3564903.1358630937</v>
      </c>
      <c r="AG128" s="5">
        <f t="shared" si="90"/>
        <v>2707426.4644093784</v>
      </c>
      <c r="AH128" s="75">
        <v>1102017.495102</v>
      </c>
      <c r="AI128" s="75">
        <v>17036766.540527254</v>
      </c>
      <c r="AK128" s="122" t="s">
        <v>10</v>
      </c>
      <c r="AL128" s="75">
        <v>1991473.908471267</v>
      </c>
      <c r="AM128" s="5">
        <f t="shared" si="91"/>
        <v>4728899.9162512384</v>
      </c>
      <c r="AN128" s="75">
        <v>6720373.8247225052</v>
      </c>
      <c r="AO128" s="5">
        <f t="shared" si="92"/>
        <v>862714.04717699368</v>
      </c>
      <c r="AP128" s="5">
        <f t="shared" si="93"/>
        <v>7583087.8718994986</v>
      </c>
      <c r="AQ128" s="75">
        <v>10825746.330223341</v>
      </c>
      <c r="AR128" s="12">
        <f t="shared" si="98"/>
        <v>4105372.5055008354</v>
      </c>
      <c r="AS128" s="5">
        <f t="shared" si="94"/>
        <v>3242658.4583238419</v>
      </c>
      <c r="AT128" s="75">
        <v>1108748.5</v>
      </c>
      <c r="AU128" s="75">
        <v>17715493.087458968</v>
      </c>
    </row>
    <row r="129" spans="1:47" ht="13.5" thickBot="1">
      <c r="A129" s="122" t="s">
        <v>11</v>
      </c>
      <c r="B129" s="75">
        <v>5482764.8210957702</v>
      </c>
      <c r="C129" s="5">
        <f t="shared" si="79"/>
        <v>14767770.03303911</v>
      </c>
      <c r="D129" s="75">
        <v>20250534.85413488</v>
      </c>
      <c r="E129" s="5">
        <f t="shared" si="80"/>
        <v>2132391.5777866147</v>
      </c>
      <c r="F129" s="5">
        <f t="shared" si="81"/>
        <v>22382926.431921493</v>
      </c>
      <c r="G129" s="75">
        <v>26074725.661452729</v>
      </c>
      <c r="H129" s="12">
        <f t="shared" si="95"/>
        <v>5824190.8073178492</v>
      </c>
      <c r="I129" s="5">
        <f t="shared" si="82"/>
        <v>3691799.229531236</v>
      </c>
      <c r="J129" s="75">
        <v>2740521</v>
      </c>
      <c r="K129" s="75">
        <v>53908724.092359357</v>
      </c>
      <c r="M129" s="122" t="s">
        <v>11</v>
      </c>
      <c r="N129" s="75">
        <v>5193763.1467262832</v>
      </c>
      <c r="O129" s="5">
        <f t="shared" si="83"/>
        <v>14031007.320228666</v>
      </c>
      <c r="P129" s="75">
        <v>19224770.46695495</v>
      </c>
      <c r="Q129" s="5">
        <f t="shared" si="84"/>
        <v>2319175.5088502835</v>
      </c>
      <c r="R129" s="5">
        <f t="shared" si="85"/>
        <v>21543945.975805234</v>
      </c>
      <c r="S129" s="75">
        <v>25878115.976755586</v>
      </c>
      <c r="T129" s="12">
        <f t="shared" si="96"/>
        <v>6653345.5098006353</v>
      </c>
      <c r="U129" s="5">
        <f t="shared" si="86"/>
        <v>4334170.0009503514</v>
      </c>
      <c r="V129" s="75">
        <v>2980573.19813983</v>
      </c>
      <c r="W129" s="75">
        <v>53945038.216772363</v>
      </c>
      <c r="Y129" s="122" t="s">
        <v>11</v>
      </c>
      <c r="Z129" s="75">
        <v>5263069.7357903766</v>
      </c>
      <c r="AA129" s="5">
        <f t="shared" si="87"/>
        <v>14555725.024067849</v>
      </c>
      <c r="AB129" s="75">
        <v>19818794.759858225</v>
      </c>
      <c r="AC129" s="5">
        <f t="shared" si="88"/>
        <v>2152019.5597926867</v>
      </c>
      <c r="AD129" s="5">
        <f t="shared" si="89"/>
        <v>21970814.319650911</v>
      </c>
      <c r="AE129" s="75">
        <v>26045670.365615491</v>
      </c>
      <c r="AF129" s="12">
        <f t="shared" si="97"/>
        <v>6226875.6057572663</v>
      </c>
      <c r="AG129" s="5">
        <f t="shared" si="90"/>
        <v>4074856.04596458</v>
      </c>
      <c r="AH129" s="75">
        <v>2765746.6187069998</v>
      </c>
      <c r="AI129" s="75">
        <v>54766826.986630574</v>
      </c>
      <c r="AK129" s="122" t="s">
        <v>11</v>
      </c>
      <c r="AL129" s="75">
        <v>5392803.7610381516</v>
      </c>
      <c r="AM129" s="5">
        <f t="shared" si="91"/>
        <v>14297760.934411574</v>
      </c>
      <c r="AN129" s="75">
        <v>19690564.695449725</v>
      </c>
      <c r="AO129" s="5">
        <f t="shared" si="92"/>
        <v>2169692.7770284782</v>
      </c>
      <c r="AP129" s="5">
        <f t="shared" si="93"/>
        <v>21860257.472478203</v>
      </c>
      <c r="AQ129" s="75">
        <v>25734593.726547491</v>
      </c>
      <c r="AR129" s="12">
        <f t="shared" si="98"/>
        <v>6044029.031097766</v>
      </c>
      <c r="AS129" s="5">
        <f t="shared" si="94"/>
        <v>3874336.2540692873</v>
      </c>
      <c r="AT129" s="75">
        <v>2788460</v>
      </c>
      <c r="AU129" s="75">
        <v>56188488.937761329</v>
      </c>
    </row>
    <row r="130" spans="1:47" ht="13.5" thickBot="1">
      <c r="A130" s="122" t="s">
        <v>12</v>
      </c>
      <c r="B130" s="75">
        <v>15773362.134891378</v>
      </c>
      <c r="C130" s="5">
        <f t="shared" si="79"/>
        <v>52353533.266443476</v>
      </c>
      <c r="D130" s="75">
        <v>68126895.401334852</v>
      </c>
      <c r="E130" s="5">
        <f t="shared" si="80"/>
        <v>5015394.8012029761</v>
      </c>
      <c r="F130" s="5">
        <f t="shared" si="81"/>
        <v>73142290.202537835</v>
      </c>
      <c r="G130" s="75">
        <v>53937586.141753003</v>
      </c>
      <c r="H130" s="12">
        <f t="shared" si="95"/>
        <v>-14189309.259581849</v>
      </c>
      <c r="I130" s="5">
        <f t="shared" si="82"/>
        <v>-19204704.060784832</v>
      </c>
      <c r="J130" s="75">
        <v>6445718</v>
      </c>
      <c r="K130" s="75">
        <v>195527319.26309666</v>
      </c>
      <c r="M130" s="122" t="s">
        <v>12</v>
      </c>
      <c r="N130" s="75">
        <v>14368477.167484602</v>
      </c>
      <c r="O130" s="5">
        <f t="shared" si="83"/>
        <v>49584458.440317012</v>
      </c>
      <c r="P130" s="75">
        <v>63952935.607801616</v>
      </c>
      <c r="Q130" s="5">
        <f t="shared" si="84"/>
        <v>4852418.6230370076</v>
      </c>
      <c r="R130" s="5">
        <f t="shared" si="85"/>
        <v>68805354.230838627</v>
      </c>
      <c r="S130" s="75">
        <v>53403408.781226322</v>
      </c>
      <c r="T130" s="12">
        <f t="shared" si="96"/>
        <v>-10549526.826575294</v>
      </c>
      <c r="U130" s="5">
        <f t="shared" si="86"/>
        <v>-15401945.449612305</v>
      </c>
      <c r="V130" s="75">
        <v>6236263.20594797</v>
      </c>
      <c r="W130" s="75">
        <v>194000540.24223217</v>
      </c>
      <c r="Y130" s="122" t="s">
        <v>12</v>
      </c>
      <c r="Z130" s="75">
        <v>14511925.05858569</v>
      </c>
      <c r="AA130" s="5">
        <f t="shared" si="87"/>
        <v>52641497.570268542</v>
      </c>
      <c r="AB130" s="75">
        <v>67153422.62885423</v>
      </c>
      <c r="AC130" s="5">
        <f t="shared" si="88"/>
        <v>5000230.2126862695</v>
      </c>
      <c r="AD130" s="5">
        <f t="shared" si="89"/>
        <v>72153652.841540501</v>
      </c>
      <c r="AE130" s="75">
        <v>53481161.548817337</v>
      </c>
      <c r="AF130" s="12">
        <f t="shared" si="97"/>
        <v>-13672261.080036893</v>
      </c>
      <c r="AG130" s="5">
        <f t="shared" si="90"/>
        <v>-18672491.292723164</v>
      </c>
      <c r="AH130" s="75">
        <v>6426228.674625</v>
      </c>
      <c r="AI130" s="75">
        <v>198769308.02328557</v>
      </c>
      <c r="AK130" s="122" t="s">
        <v>12</v>
      </c>
      <c r="AL130" s="75">
        <v>14209347.444698742</v>
      </c>
      <c r="AM130" s="5">
        <f t="shared" si="91"/>
        <v>49707974.451778457</v>
      </c>
      <c r="AN130" s="75">
        <v>63917321.8964772</v>
      </c>
      <c r="AO130" s="5">
        <f t="shared" si="92"/>
        <v>5053056.2594249817</v>
      </c>
      <c r="AP130" s="5">
        <f t="shared" si="93"/>
        <v>68970378.155902177</v>
      </c>
      <c r="AQ130" s="75">
        <v>53723431.970662624</v>
      </c>
      <c r="AR130" s="12">
        <f t="shared" si="98"/>
        <v>-10193889.925814576</v>
      </c>
      <c r="AS130" s="5">
        <f t="shared" si="94"/>
        <v>-15246946.185239553</v>
      </c>
      <c r="AT130" s="75">
        <v>6494120</v>
      </c>
      <c r="AU130" s="75">
        <v>199237119.56278491</v>
      </c>
    </row>
    <row r="131" spans="1:47" ht="13.5" thickBot="1">
      <c r="A131" s="122" t="s">
        <v>13</v>
      </c>
      <c r="B131" s="75">
        <v>2774698.9503000383</v>
      </c>
      <c r="C131" s="5">
        <f t="shared" si="79"/>
        <v>7000840.7964906134</v>
      </c>
      <c r="D131" s="75">
        <v>9775539.7467906512</v>
      </c>
      <c r="E131" s="5">
        <f t="shared" si="80"/>
        <v>1141509.7572201001</v>
      </c>
      <c r="F131" s="5">
        <f t="shared" si="81"/>
        <v>10917049.504010752</v>
      </c>
      <c r="G131" s="75">
        <v>11024682.383169658</v>
      </c>
      <c r="H131" s="12">
        <f t="shared" si="95"/>
        <v>1249142.6363790073</v>
      </c>
      <c r="I131" s="5">
        <f t="shared" si="82"/>
        <v>107632.87915890664</v>
      </c>
      <c r="J131" s="75">
        <v>1467053</v>
      </c>
      <c r="K131" s="75">
        <v>26581140.008400876</v>
      </c>
      <c r="M131" s="122" t="s">
        <v>13</v>
      </c>
      <c r="N131" s="75">
        <v>2497805.9093758608</v>
      </c>
      <c r="O131" s="5">
        <f t="shared" si="83"/>
        <v>6637146.6288013328</v>
      </c>
      <c r="P131" s="75">
        <v>9134952.5381771941</v>
      </c>
      <c r="Q131" s="5">
        <f t="shared" si="84"/>
        <v>1122548.6663943115</v>
      </c>
      <c r="R131" s="5">
        <f t="shared" si="85"/>
        <v>10257501.204571506</v>
      </c>
      <c r="S131" s="75">
        <v>10907418.070365241</v>
      </c>
      <c r="T131" s="12">
        <f t="shared" si="96"/>
        <v>1772465.5321880467</v>
      </c>
      <c r="U131" s="5">
        <f t="shared" si="86"/>
        <v>649916.86579373479</v>
      </c>
      <c r="V131" s="75">
        <v>1442684.4608760001</v>
      </c>
      <c r="W131" s="75">
        <v>26676656.218492124</v>
      </c>
      <c r="Y131" s="122" t="s">
        <v>13</v>
      </c>
      <c r="Z131" s="75">
        <v>2295093.4172671363</v>
      </c>
      <c r="AA131" s="5">
        <f t="shared" si="87"/>
        <v>7133991.2220050935</v>
      </c>
      <c r="AB131" s="75">
        <v>9429084.6392722297</v>
      </c>
      <c r="AC131" s="5">
        <f t="shared" si="88"/>
        <v>1136999.0181072939</v>
      </c>
      <c r="AD131" s="5">
        <f t="shared" si="89"/>
        <v>10566083.657379523</v>
      </c>
      <c r="AE131" s="75">
        <v>10738574.655325925</v>
      </c>
      <c r="AF131" s="12">
        <f t="shared" si="97"/>
        <v>1309490.0160536952</v>
      </c>
      <c r="AG131" s="5">
        <f t="shared" si="90"/>
        <v>172490.99794640206</v>
      </c>
      <c r="AH131" s="75">
        <v>1461255.8587090001</v>
      </c>
      <c r="AI131" s="75">
        <v>27021511.405038759</v>
      </c>
      <c r="AK131" s="122" t="s">
        <v>13</v>
      </c>
      <c r="AL131" s="75">
        <v>2486241.9656224744</v>
      </c>
      <c r="AM131" s="5">
        <f t="shared" si="91"/>
        <v>6810528.9984465083</v>
      </c>
      <c r="AN131" s="75">
        <v>9296770.9640689828</v>
      </c>
      <c r="AO131" s="5">
        <f t="shared" si="92"/>
        <v>1145560.5309795265</v>
      </c>
      <c r="AP131" s="5">
        <f t="shared" si="93"/>
        <v>10442331.49504851</v>
      </c>
      <c r="AQ131" s="75">
        <v>10949881.304634344</v>
      </c>
      <c r="AR131" s="12">
        <f t="shared" si="98"/>
        <v>1653110.3405653611</v>
      </c>
      <c r="AS131" s="5">
        <f t="shared" si="94"/>
        <v>507549.80958583392</v>
      </c>
      <c r="AT131" s="75">
        <v>1472259</v>
      </c>
      <c r="AU131" s="75">
        <v>27452710.702244166</v>
      </c>
    </row>
    <row r="132" spans="1:47" ht="13.5" thickBot="1">
      <c r="A132" s="122" t="s">
        <v>14</v>
      </c>
      <c r="B132" s="75">
        <v>1428491.011703162</v>
      </c>
      <c r="C132" s="5">
        <f t="shared" si="79"/>
        <v>4303165.6552331652</v>
      </c>
      <c r="D132" s="75">
        <v>5731656.6669363277</v>
      </c>
      <c r="E132" s="5">
        <f t="shared" si="80"/>
        <v>498474.71106850565</v>
      </c>
      <c r="F132" s="5">
        <f t="shared" si="81"/>
        <v>6230131.3780048331</v>
      </c>
      <c r="G132" s="75">
        <v>6344956.473938629</v>
      </c>
      <c r="H132" s="12">
        <f t="shared" si="95"/>
        <v>613299.80700230133</v>
      </c>
      <c r="I132" s="5">
        <f t="shared" si="82"/>
        <v>114825.09593379591</v>
      </c>
      <c r="J132" s="75">
        <v>640633</v>
      </c>
      <c r="K132" s="75">
        <v>17847764.140572913</v>
      </c>
      <c r="M132" s="122" t="s">
        <v>14</v>
      </c>
      <c r="N132" s="75">
        <v>1374919.8305768627</v>
      </c>
      <c r="O132" s="5">
        <f t="shared" si="83"/>
        <v>4062978.2935811453</v>
      </c>
      <c r="P132" s="75">
        <v>5437898.124158008</v>
      </c>
      <c r="Q132" s="5">
        <f t="shared" si="84"/>
        <v>500282.23074640572</v>
      </c>
      <c r="R132" s="5">
        <f t="shared" si="85"/>
        <v>5938180.3549044142</v>
      </c>
      <c r="S132" s="75">
        <v>5961128.0054109637</v>
      </c>
      <c r="T132" s="12">
        <f t="shared" si="96"/>
        <v>523229.88125295565</v>
      </c>
      <c r="U132" s="5">
        <f t="shared" si="86"/>
        <v>22947.650506549515</v>
      </c>
      <c r="V132" s="75">
        <v>642956</v>
      </c>
      <c r="W132" s="75">
        <v>17468599.914404057</v>
      </c>
      <c r="Y132" s="122" t="s">
        <v>14</v>
      </c>
      <c r="Z132" s="75">
        <v>1359321.9782036524</v>
      </c>
      <c r="AA132" s="5">
        <f t="shared" si="87"/>
        <v>4064368.4376942534</v>
      </c>
      <c r="AB132" s="75">
        <v>5423690.4158979058</v>
      </c>
      <c r="AC132" s="5">
        <f t="shared" si="88"/>
        <v>497494.96602794208</v>
      </c>
      <c r="AD132" s="5">
        <f t="shared" si="89"/>
        <v>5921185.3819258483</v>
      </c>
      <c r="AE132" s="75">
        <v>6221145.9560882952</v>
      </c>
      <c r="AF132" s="12">
        <f t="shared" si="97"/>
        <v>797455.54019038938</v>
      </c>
      <c r="AG132" s="5">
        <f t="shared" si="90"/>
        <v>299960.57416244689</v>
      </c>
      <c r="AH132" s="75">
        <v>639373.84484000003</v>
      </c>
      <c r="AI132" s="75">
        <v>17797124.217813268</v>
      </c>
      <c r="AK132" s="122" t="s">
        <v>14</v>
      </c>
      <c r="AL132" s="75">
        <v>1431627.7404395016</v>
      </c>
      <c r="AM132" s="5">
        <f t="shared" si="91"/>
        <v>4215868.9398534363</v>
      </c>
      <c r="AN132" s="75">
        <v>5647496.6802929379</v>
      </c>
      <c r="AO132" s="5">
        <f t="shared" si="92"/>
        <v>500556.50999154552</v>
      </c>
      <c r="AP132" s="5">
        <f t="shared" si="93"/>
        <v>6148053.1902844831</v>
      </c>
      <c r="AQ132" s="75">
        <v>6328864.6728955824</v>
      </c>
      <c r="AR132" s="12">
        <f t="shared" si="98"/>
        <v>681367.99260264449</v>
      </c>
      <c r="AS132" s="5">
        <f t="shared" si="94"/>
        <v>180811.48261109926</v>
      </c>
      <c r="AT132" s="75">
        <v>643308.5</v>
      </c>
      <c r="AU132" s="75">
        <v>18342726.044947479</v>
      </c>
    </row>
    <row r="133" spans="1:47" ht="13.5" thickBot="1">
      <c r="A133" s="122" t="s">
        <v>15</v>
      </c>
      <c r="B133" s="75">
        <v>4985808.3218933335</v>
      </c>
      <c r="C133" s="5">
        <f t="shared" si="79"/>
        <v>16066683.201508112</v>
      </c>
      <c r="D133" s="75">
        <v>21052491.523401447</v>
      </c>
      <c r="E133" s="5">
        <f t="shared" si="80"/>
        <v>1703348.8096445205</v>
      </c>
      <c r="F133" s="5">
        <f t="shared" si="81"/>
        <v>22755840.333045967</v>
      </c>
      <c r="G133" s="75">
        <v>26143305.328831665</v>
      </c>
      <c r="H133" s="12">
        <f t="shared" si="95"/>
        <v>5090813.8054302186</v>
      </c>
      <c r="I133" s="5">
        <f t="shared" si="82"/>
        <v>3387464.9957856983</v>
      </c>
      <c r="J133" s="75">
        <v>2189121</v>
      </c>
      <c r="K133" s="75">
        <v>63959781.913677663</v>
      </c>
      <c r="M133" s="122" t="s">
        <v>15</v>
      </c>
      <c r="N133" s="75">
        <v>5091084.4468779145</v>
      </c>
      <c r="O133" s="5">
        <f t="shared" si="83"/>
        <v>15294223.758494481</v>
      </c>
      <c r="P133" s="75">
        <v>20385308.205372397</v>
      </c>
      <c r="Q133" s="5">
        <f t="shared" si="84"/>
        <v>1736356.4688163665</v>
      </c>
      <c r="R133" s="5">
        <f t="shared" si="85"/>
        <v>22121664.674188763</v>
      </c>
      <c r="S133" s="75">
        <v>24893664.409416776</v>
      </c>
      <c r="T133" s="12">
        <f t="shared" si="96"/>
        <v>4508356.2040443793</v>
      </c>
      <c r="U133" s="5">
        <f t="shared" si="86"/>
        <v>2771999.7352280132</v>
      </c>
      <c r="V133" s="75">
        <v>2231542</v>
      </c>
      <c r="W133" s="75">
        <v>62570709.772711739</v>
      </c>
      <c r="Y133" s="122" t="s">
        <v>15</v>
      </c>
      <c r="Z133" s="75">
        <v>5078319.2699659839</v>
      </c>
      <c r="AA133" s="5">
        <f t="shared" si="87"/>
        <v>16454167.16224068</v>
      </c>
      <c r="AB133" s="75">
        <v>21532486.432206664</v>
      </c>
      <c r="AC133" s="5">
        <f t="shared" si="88"/>
        <v>1696239.6007604089</v>
      </c>
      <c r="AD133" s="5">
        <f t="shared" si="89"/>
        <v>23228726.032967072</v>
      </c>
      <c r="AE133" s="75">
        <v>24897986.646021601</v>
      </c>
      <c r="AF133" s="12">
        <f t="shared" si="97"/>
        <v>3365500.2138149366</v>
      </c>
      <c r="AG133" s="5">
        <f t="shared" si="90"/>
        <v>1669260.6130545288</v>
      </c>
      <c r="AH133" s="75">
        <v>2179984.3402780001</v>
      </c>
      <c r="AI133" s="75">
        <v>64301666.712295219</v>
      </c>
      <c r="AK133" s="122" t="s">
        <v>15</v>
      </c>
      <c r="AL133" s="75">
        <v>5357758.4697642932</v>
      </c>
      <c r="AM133" s="5">
        <f t="shared" si="91"/>
        <v>15726376.209346801</v>
      </c>
      <c r="AN133" s="75">
        <v>21084134.679111093</v>
      </c>
      <c r="AO133" s="5">
        <f t="shared" si="92"/>
        <v>1703137.5562684766</v>
      </c>
      <c r="AP133" s="5">
        <f t="shared" si="93"/>
        <v>22787272.235379569</v>
      </c>
      <c r="AQ133" s="75">
        <v>24860516.596182987</v>
      </c>
      <c r="AR133" s="12">
        <f t="shared" si="98"/>
        <v>3776381.9170718938</v>
      </c>
      <c r="AS133" s="5">
        <f t="shared" si="94"/>
        <v>2073244.3608034179</v>
      </c>
      <c r="AT133" s="75">
        <v>2188849.5</v>
      </c>
      <c r="AU133" s="75">
        <v>65519686.408240259</v>
      </c>
    </row>
    <row r="134" spans="1:47" ht="13.5" thickBot="1">
      <c r="A134" s="122" t="s">
        <v>16</v>
      </c>
      <c r="B134" s="75">
        <v>648344.07391258795</v>
      </c>
      <c r="C134" s="5">
        <f t="shared" si="79"/>
        <v>1972759.6290268251</v>
      </c>
      <c r="D134" s="75">
        <v>2621103.702939413</v>
      </c>
      <c r="E134" s="5">
        <f t="shared" si="80"/>
        <v>247456.29115943011</v>
      </c>
      <c r="F134" s="5">
        <f t="shared" si="81"/>
        <v>2868559.9940988431</v>
      </c>
      <c r="G134" s="75">
        <v>2910363.0399896144</v>
      </c>
      <c r="H134" s="12">
        <f t="shared" si="95"/>
        <v>289259.33705020137</v>
      </c>
      <c r="I134" s="5">
        <f t="shared" si="82"/>
        <v>41803.045890771318</v>
      </c>
      <c r="J134" s="75">
        <v>318027.5</v>
      </c>
      <c r="K134" s="75">
        <v>7641726.6529584611</v>
      </c>
      <c r="M134" s="122" t="s">
        <v>16</v>
      </c>
      <c r="N134" s="75">
        <v>627291.09119106736</v>
      </c>
      <c r="O134" s="5">
        <f t="shared" si="83"/>
        <v>1890139.7332211523</v>
      </c>
      <c r="P134" s="75">
        <v>2517430.8244122197</v>
      </c>
      <c r="Q134" s="5">
        <f t="shared" si="84"/>
        <v>258333.91314571322</v>
      </c>
      <c r="R134" s="5">
        <f t="shared" si="85"/>
        <v>2775764.7375579327</v>
      </c>
      <c r="S134" s="75">
        <v>2933941.4859790378</v>
      </c>
      <c r="T134" s="12">
        <f t="shared" si="96"/>
        <v>416510.66156681813</v>
      </c>
      <c r="U134" s="5">
        <f t="shared" si="86"/>
        <v>158176.74842110509</v>
      </c>
      <c r="V134" s="75">
        <v>332007.27359975001</v>
      </c>
      <c r="W134" s="75">
        <v>7583212.2248080857</v>
      </c>
      <c r="Y134" s="122" t="s">
        <v>16</v>
      </c>
      <c r="Z134" s="75">
        <v>648265.49452334549</v>
      </c>
      <c r="AA134" s="5">
        <f t="shared" si="87"/>
        <v>1928403.2249091272</v>
      </c>
      <c r="AB134" s="75">
        <v>2576668.7194324727</v>
      </c>
      <c r="AC134" s="5">
        <f t="shared" si="88"/>
        <v>249053.90258428364</v>
      </c>
      <c r="AD134" s="5">
        <f t="shared" si="89"/>
        <v>2825722.6220167563</v>
      </c>
      <c r="AE134" s="75">
        <v>2884364.8926909785</v>
      </c>
      <c r="AF134" s="12">
        <f t="shared" si="97"/>
        <v>307696.17325850576</v>
      </c>
      <c r="AG134" s="5">
        <f t="shared" si="90"/>
        <v>58642.270674222149</v>
      </c>
      <c r="AH134" s="75">
        <v>320080.728734</v>
      </c>
      <c r="AI134" s="75">
        <v>7764236.7704003761</v>
      </c>
      <c r="AK134" s="122" t="s">
        <v>16</v>
      </c>
      <c r="AL134" s="75">
        <v>638165.48738851934</v>
      </c>
      <c r="AM134" s="5">
        <f t="shared" si="91"/>
        <v>1956150.3910275984</v>
      </c>
      <c r="AN134" s="75">
        <v>2594315.8784161177</v>
      </c>
      <c r="AO134" s="5">
        <f t="shared" si="92"/>
        <v>251544.80263059918</v>
      </c>
      <c r="AP134" s="5">
        <f t="shared" si="93"/>
        <v>2845860.6810467169</v>
      </c>
      <c r="AQ134" s="75">
        <v>2931800.3071996933</v>
      </c>
      <c r="AR134" s="12">
        <f t="shared" si="98"/>
        <v>337484.42878357554</v>
      </c>
      <c r="AS134" s="5">
        <f t="shared" si="94"/>
        <v>85939.626152976416</v>
      </c>
      <c r="AT134" s="75">
        <v>323282</v>
      </c>
      <c r="AU134" s="75">
        <v>7956851.3115554331</v>
      </c>
    </row>
    <row r="135" spans="1:47" ht="13.5" thickBot="1">
      <c r="A135" s="122" t="s">
        <v>17</v>
      </c>
      <c r="B135" s="75">
        <v>303405.00071060326</v>
      </c>
      <c r="C135" s="5">
        <f t="shared" si="79"/>
        <v>626530.53705545445</v>
      </c>
      <c r="D135" s="75">
        <v>929935.53776605765</v>
      </c>
      <c r="E135" s="5">
        <f t="shared" si="80"/>
        <v>132011.57330722446</v>
      </c>
      <c r="F135" s="5">
        <f t="shared" si="81"/>
        <v>1061947.1110732821</v>
      </c>
      <c r="G135" s="75">
        <v>1884828.7630578838</v>
      </c>
      <c r="H135" s="12">
        <f t="shared" si="95"/>
        <v>954893.22529182618</v>
      </c>
      <c r="I135" s="5">
        <f t="shared" si="82"/>
        <v>822881.65198460175</v>
      </c>
      <c r="J135" s="75">
        <v>169659.5</v>
      </c>
      <c r="K135" s="75">
        <v>2950891.7908007316</v>
      </c>
      <c r="M135" s="122" t="s">
        <v>17</v>
      </c>
      <c r="N135" s="75">
        <v>288282.84057342308</v>
      </c>
      <c r="O135" s="5">
        <f t="shared" si="83"/>
        <v>647014.76752910356</v>
      </c>
      <c r="P135" s="75">
        <v>935297.60810252663</v>
      </c>
      <c r="Q135" s="5">
        <f t="shared" si="84"/>
        <v>121378.4995558221</v>
      </c>
      <c r="R135" s="5">
        <f t="shared" si="85"/>
        <v>1056676.1076583487</v>
      </c>
      <c r="S135" s="75">
        <v>1772937.7631847516</v>
      </c>
      <c r="T135" s="12">
        <f t="shared" si="96"/>
        <v>837640.15508222498</v>
      </c>
      <c r="U135" s="5">
        <f t="shared" si="86"/>
        <v>716261.65552640287</v>
      </c>
      <c r="V135" s="75">
        <v>155994.01650540001</v>
      </c>
      <c r="W135" s="75">
        <v>2972183.5535524455</v>
      </c>
      <c r="Y135" s="122" t="s">
        <v>17</v>
      </c>
      <c r="Z135" s="75">
        <v>262509.28607624263</v>
      </c>
      <c r="AA135" s="5">
        <f t="shared" si="87"/>
        <v>687175.86758756498</v>
      </c>
      <c r="AB135" s="75">
        <v>949685.15366380766</v>
      </c>
      <c r="AC135" s="5">
        <f t="shared" si="88"/>
        <v>129823.37584168681</v>
      </c>
      <c r="AD135" s="5">
        <f t="shared" si="89"/>
        <v>1079508.5295054945</v>
      </c>
      <c r="AE135" s="75">
        <v>1807743.5407264798</v>
      </c>
      <c r="AF135" s="12">
        <f t="shared" si="97"/>
        <v>858058.38706267218</v>
      </c>
      <c r="AG135" s="5">
        <f t="shared" si="90"/>
        <v>728235.01122098533</v>
      </c>
      <c r="AH135" s="75">
        <v>166847.258023</v>
      </c>
      <c r="AI135" s="75">
        <v>2948554.1707378807</v>
      </c>
      <c r="AK135" s="122" t="s">
        <v>17</v>
      </c>
      <c r="AL135" s="75">
        <v>268455.4065735403</v>
      </c>
      <c r="AM135" s="5">
        <f t="shared" si="91"/>
        <v>602710.71921165567</v>
      </c>
      <c r="AN135" s="75">
        <v>871166.12578519597</v>
      </c>
      <c r="AO135" s="5">
        <f t="shared" si="92"/>
        <v>126702.22740875227</v>
      </c>
      <c r="AP135" s="5">
        <f t="shared" si="93"/>
        <v>997868.35319394828</v>
      </c>
      <c r="AQ135" s="75">
        <v>1737029.112857433</v>
      </c>
      <c r="AR135" s="12">
        <f t="shared" si="98"/>
        <v>865862.98707223707</v>
      </c>
      <c r="AS135" s="5">
        <f t="shared" si="94"/>
        <v>739160.75966348476</v>
      </c>
      <c r="AT135" s="75">
        <v>162836</v>
      </c>
      <c r="AU135" s="75">
        <v>3024200.899576745</v>
      </c>
    </row>
    <row r="136" spans="1:47">
      <c r="A136" s="144" t="s">
        <v>196</v>
      </c>
      <c r="B136" s="6">
        <f t="shared" ref="B136:J136" si="99">SUM(B118:B135)</f>
        <v>96958736.405227438</v>
      </c>
      <c r="C136" s="6">
        <f t="shared" si="99"/>
        <v>278016563.59726387</v>
      </c>
      <c r="D136" s="6">
        <f t="shared" si="99"/>
        <v>374975300.0024913</v>
      </c>
      <c r="E136" s="6">
        <f t="shared" si="99"/>
        <v>36335472.913086884</v>
      </c>
      <c r="F136" s="6">
        <f t="shared" si="99"/>
        <v>411310772.91557813</v>
      </c>
      <c r="G136" s="6">
        <f t="shared" si="99"/>
        <v>411310772.91557819</v>
      </c>
      <c r="H136" s="6">
        <f t="shared" si="99"/>
        <v>36335472.913086869</v>
      </c>
      <c r="I136" s="6">
        <f t="shared" si="99"/>
        <v>-3.2596290111541748E-8</v>
      </c>
      <c r="J136" s="6">
        <f t="shared" si="99"/>
        <v>46697861.5</v>
      </c>
      <c r="K136" s="6"/>
      <c r="M136" s="144" t="s">
        <v>196</v>
      </c>
      <c r="N136" s="6">
        <f t="shared" ref="N136:W136" si="100">SUM(N118:N135)</f>
        <v>91423605.876835078</v>
      </c>
      <c r="O136" s="6">
        <f t="shared" si="100"/>
        <v>265224974.51750559</v>
      </c>
      <c r="P136" s="6">
        <f t="shared" si="100"/>
        <v>356648580.39434063</v>
      </c>
      <c r="Q136" s="6">
        <f t="shared" si="100"/>
        <v>36671549.365681984</v>
      </c>
      <c r="R136" s="6">
        <f t="shared" si="100"/>
        <v>393320129.76002252</v>
      </c>
      <c r="S136" s="6">
        <f t="shared" si="100"/>
        <v>407705723.64449054</v>
      </c>
      <c r="T136" s="6">
        <f t="shared" si="100"/>
        <v>51057143.25014995</v>
      </c>
      <c r="U136" s="6">
        <f t="shared" si="100"/>
        <v>14385593.884467965</v>
      </c>
      <c r="V136" s="6">
        <f t="shared" si="100"/>
        <v>47129782.440570578</v>
      </c>
      <c r="W136" s="6">
        <f t="shared" si="100"/>
        <v>1031272000</v>
      </c>
      <c r="Y136" s="144" t="s">
        <v>196</v>
      </c>
      <c r="Z136" s="6">
        <f t="shared" ref="Z136:AI136" si="101">SUM(Z118:Z135)</f>
        <v>89992361.9627482</v>
      </c>
      <c r="AA136" s="6">
        <f t="shared" si="101"/>
        <v>276469780.23174876</v>
      </c>
      <c r="AB136" s="6">
        <f t="shared" si="101"/>
        <v>366462142.19449699</v>
      </c>
      <c r="AC136" s="6">
        <f t="shared" si="101"/>
        <v>36388805.180486791</v>
      </c>
      <c r="AD136" s="6">
        <f t="shared" si="101"/>
        <v>402850947.37498373</v>
      </c>
      <c r="AE136" s="6">
        <f t="shared" si="101"/>
        <v>405174008.26419848</v>
      </c>
      <c r="AF136" s="6">
        <f t="shared" si="101"/>
        <v>38711866.069701426</v>
      </c>
      <c r="AG136" s="6">
        <f t="shared" si="101"/>
        <v>2323060.8892146284</v>
      </c>
      <c r="AH136" s="6">
        <f t="shared" si="101"/>
        <v>46766403.413365997</v>
      </c>
      <c r="AI136" s="6">
        <f t="shared" si="101"/>
        <v>1055157999.9999993</v>
      </c>
      <c r="AK136" s="144" t="s">
        <v>196</v>
      </c>
      <c r="AL136" s="6">
        <f t="shared" ref="AL136:AT136" si="102">SUM(AL118:AL135)</f>
        <v>91201475.815313429</v>
      </c>
      <c r="AM136" s="6">
        <f t="shared" si="102"/>
        <v>269868588.12033427</v>
      </c>
      <c r="AN136" s="6">
        <f t="shared" si="102"/>
        <v>361070063.93564785</v>
      </c>
      <c r="AO136" s="6">
        <f t="shared" si="102"/>
        <v>36747899.805653565</v>
      </c>
      <c r="AP136" s="6">
        <f t="shared" si="102"/>
        <v>397817963.74130136</v>
      </c>
      <c r="AQ136" s="6">
        <f t="shared" si="102"/>
        <v>408553668.16193843</v>
      </c>
      <c r="AR136" s="6">
        <f t="shared" si="102"/>
        <v>47483604.226290599</v>
      </c>
      <c r="AS136" s="6">
        <f t="shared" si="102"/>
        <v>10735704.420637034</v>
      </c>
      <c r="AT136" s="6">
        <f t="shared" si="102"/>
        <v>47227907</v>
      </c>
      <c r="AU136" s="6"/>
    </row>
    <row r="138" spans="1:47">
      <c r="B138" s="6" t="s">
        <v>169</v>
      </c>
      <c r="C138" s="108" t="s">
        <v>170</v>
      </c>
      <c r="D138" s="6">
        <f>G136-D136</f>
        <v>36335472.913086891</v>
      </c>
      <c r="F138" s="150"/>
      <c r="N138" s="6" t="s">
        <v>169</v>
      </c>
      <c r="O138" s="108" t="s">
        <v>170</v>
      </c>
      <c r="P138" s="6">
        <f>S136-P136</f>
        <v>51057143.250149906</v>
      </c>
      <c r="R138" s="150"/>
      <c r="Z138" s="6" t="s">
        <v>169</v>
      </c>
      <c r="AA138" s="108" t="s">
        <v>170</v>
      </c>
      <c r="AB138" s="6">
        <f>AE136-AB136</f>
        <v>38711866.069701493</v>
      </c>
      <c r="AD138" s="150"/>
      <c r="AL138" s="6" t="s">
        <v>169</v>
      </c>
      <c r="AM138" s="108" t="s">
        <v>170</v>
      </c>
      <c r="AN138" s="6">
        <f>AQ136-AN136</f>
        <v>47483604.226290584</v>
      </c>
      <c r="AP138" s="150"/>
    </row>
    <row r="139" spans="1:47">
      <c r="B139" s="6"/>
      <c r="C139" s="108"/>
      <c r="D139" s="6"/>
      <c r="N139" s="6"/>
      <c r="O139" s="108"/>
      <c r="P139" s="6"/>
      <c r="Z139" s="6"/>
      <c r="AA139" s="108"/>
      <c r="AB139" s="6"/>
      <c r="AL139" s="6"/>
      <c r="AM139" s="108"/>
      <c r="AN139" s="6"/>
    </row>
    <row r="140" spans="1:47">
      <c r="B140" s="86" t="s">
        <v>81</v>
      </c>
      <c r="C140" s="86" t="s">
        <v>216</v>
      </c>
      <c r="D140" s="86" t="s">
        <v>63</v>
      </c>
      <c r="E140" s="86" t="s">
        <v>176</v>
      </c>
      <c r="F140" s="86" t="s">
        <v>175</v>
      </c>
      <c r="G140" s="86" t="s">
        <v>37</v>
      </c>
      <c r="H140" s="86" t="s">
        <v>54</v>
      </c>
      <c r="I140" s="86" t="s">
        <v>55</v>
      </c>
      <c r="J140" s="86" t="s">
        <v>152</v>
      </c>
      <c r="K140" s="86" t="s">
        <v>59</v>
      </c>
      <c r="N140" s="86" t="s">
        <v>81</v>
      </c>
      <c r="O140" s="86" t="s">
        <v>216</v>
      </c>
      <c r="P140" s="86" t="s">
        <v>63</v>
      </c>
      <c r="Q140" s="86" t="s">
        <v>176</v>
      </c>
      <c r="R140" s="86" t="s">
        <v>175</v>
      </c>
      <c r="S140" s="86" t="s">
        <v>194</v>
      </c>
      <c r="T140" s="86" t="s">
        <v>54</v>
      </c>
      <c r="U140" s="86" t="s">
        <v>55</v>
      </c>
      <c r="V140" s="86" t="s">
        <v>152</v>
      </c>
      <c r="W140" s="86" t="s">
        <v>59</v>
      </c>
      <c r="Z140" s="86" t="s">
        <v>81</v>
      </c>
      <c r="AA140" s="86" t="s">
        <v>216</v>
      </c>
      <c r="AB140" s="86" t="s">
        <v>63</v>
      </c>
      <c r="AC140" s="86" t="s">
        <v>176</v>
      </c>
      <c r="AD140" s="86" t="s">
        <v>175</v>
      </c>
      <c r="AE140" s="86" t="s">
        <v>37</v>
      </c>
      <c r="AF140" s="86" t="s">
        <v>54</v>
      </c>
      <c r="AG140" s="86" t="s">
        <v>55</v>
      </c>
      <c r="AH140" s="86" t="s">
        <v>152</v>
      </c>
      <c r="AI140" s="86" t="s">
        <v>59</v>
      </c>
      <c r="AL140" s="86" t="s">
        <v>81</v>
      </c>
      <c r="AM140" s="86" t="s">
        <v>216</v>
      </c>
      <c r="AN140" s="86" t="s">
        <v>63</v>
      </c>
      <c r="AO140" s="86" t="s">
        <v>176</v>
      </c>
      <c r="AP140" s="86" t="s">
        <v>175</v>
      </c>
      <c r="AQ140" s="86" t="s">
        <v>37</v>
      </c>
      <c r="AR140" s="86" t="s">
        <v>54</v>
      </c>
      <c r="AS140" s="86" t="s">
        <v>55</v>
      </c>
      <c r="AT140" s="86" t="s">
        <v>152</v>
      </c>
      <c r="AU140" s="86" t="s">
        <v>59</v>
      </c>
    </row>
    <row r="141" spans="1:47" ht="60.75" thickBot="1">
      <c r="B141" s="9" t="s">
        <v>82</v>
      </c>
      <c r="C141" s="9" t="s">
        <v>215</v>
      </c>
      <c r="D141" s="8" t="s">
        <v>219</v>
      </c>
      <c r="E141" s="9" t="s">
        <v>177</v>
      </c>
      <c r="F141" s="9" t="s">
        <v>166</v>
      </c>
      <c r="G141" s="8" t="s">
        <v>62</v>
      </c>
      <c r="H141" s="9" t="s">
        <v>160</v>
      </c>
      <c r="I141" s="9" t="s">
        <v>167</v>
      </c>
      <c r="J141" s="9" t="s">
        <v>153</v>
      </c>
      <c r="K141" s="9" t="s">
        <v>58</v>
      </c>
      <c r="M141">
        <v>2013</v>
      </c>
      <c r="N141" s="9" t="s">
        <v>82</v>
      </c>
      <c r="O141" s="9" t="s">
        <v>215</v>
      </c>
      <c r="P141" s="8" t="s">
        <v>219</v>
      </c>
      <c r="Q141" s="9" t="s">
        <v>177</v>
      </c>
      <c r="R141" s="9" t="s">
        <v>166</v>
      </c>
      <c r="S141" s="8" t="s">
        <v>62</v>
      </c>
      <c r="T141" s="9" t="s">
        <v>160</v>
      </c>
      <c r="U141" s="9" t="s">
        <v>167</v>
      </c>
      <c r="V141" s="9" t="s">
        <v>153</v>
      </c>
      <c r="W141" s="9" t="s">
        <v>58</v>
      </c>
      <c r="Y141">
        <v>2012</v>
      </c>
      <c r="Z141" s="9" t="s">
        <v>82</v>
      </c>
      <c r="AA141" s="9" t="s">
        <v>215</v>
      </c>
      <c r="AB141" s="8" t="s">
        <v>219</v>
      </c>
      <c r="AC141" s="9" t="s">
        <v>177</v>
      </c>
      <c r="AD141" s="9" t="s">
        <v>166</v>
      </c>
      <c r="AE141" s="8" t="s">
        <v>62</v>
      </c>
      <c r="AF141" s="9" t="s">
        <v>160</v>
      </c>
      <c r="AG141" s="9" t="s">
        <v>167</v>
      </c>
      <c r="AH141" s="9" t="s">
        <v>153</v>
      </c>
      <c r="AI141" s="9" t="s">
        <v>58</v>
      </c>
      <c r="AK141">
        <v>2011</v>
      </c>
      <c r="AL141" s="9" t="s">
        <v>82</v>
      </c>
      <c r="AM141" s="9" t="s">
        <v>215</v>
      </c>
      <c r="AN141" s="8" t="s">
        <v>219</v>
      </c>
      <c r="AO141" s="9" t="s">
        <v>177</v>
      </c>
      <c r="AP141" s="9" t="s">
        <v>166</v>
      </c>
      <c r="AQ141" s="8" t="s">
        <v>62</v>
      </c>
      <c r="AR141" s="9" t="s">
        <v>160</v>
      </c>
      <c r="AS141" s="9" t="s">
        <v>167</v>
      </c>
      <c r="AT141" s="9" t="s">
        <v>153</v>
      </c>
      <c r="AU141" s="9" t="s">
        <v>58</v>
      </c>
    </row>
    <row r="142" spans="1:47" ht="13.5" thickBot="1">
      <c r="A142" s="122" t="s">
        <v>0</v>
      </c>
      <c r="B142" s="170">
        <f t="shared" ref="B142:K142" si="103">B118/1000</f>
        <v>15805.300361596181</v>
      </c>
      <c r="C142" s="170">
        <f t="shared" si="103"/>
        <v>37893.43136585896</v>
      </c>
      <c r="D142" s="170">
        <f t="shared" si="103"/>
        <v>53698.731727455139</v>
      </c>
      <c r="E142" s="134">
        <f t="shared" si="103"/>
        <v>6536.5404918739869</v>
      </c>
      <c r="F142" s="134">
        <f t="shared" si="103"/>
        <v>60235.272219329127</v>
      </c>
      <c r="G142" s="170">
        <f t="shared" si="103"/>
        <v>67924.566125870551</v>
      </c>
      <c r="H142" s="133">
        <f t="shared" si="103"/>
        <v>14225.834398415416</v>
      </c>
      <c r="I142" s="134">
        <f t="shared" si="103"/>
        <v>7689.2939065414294</v>
      </c>
      <c r="J142" s="265">
        <f>J118/1000000</f>
        <v>8.4006740000000004</v>
      </c>
      <c r="K142" s="170">
        <f t="shared" si="103"/>
        <v>138743.50933683722</v>
      </c>
      <c r="M142" s="122" t="s">
        <v>0</v>
      </c>
      <c r="N142" s="170">
        <f t="shared" ref="N142:W157" si="104">N118/1000</f>
        <v>14868.984503176132</v>
      </c>
      <c r="O142" s="170">
        <f t="shared" si="104"/>
        <v>36295.636242257991</v>
      </c>
      <c r="P142" s="170">
        <f t="shared" si="104"/>
        <v>51164.62074543412</v>
      </c>
      <c r="Q142" s="134">
        <f t="shared" si="104"/>
        <v>6362.7855572321287</v>
      </c>
      <c r="R142" s="134">
        <f t="shared" si="104"/>
        <v>57527.406302666248</v>
      </c>
      <c r="S142" s="170">
        <f t="shared" si="104"/>
        <v>66476.313600416892</v>
      </c>
      <c r="T142" s="133">
        <f t="shared" si="104"/>
        <v>15311.692854982772</v>
      </c>
      <c r="U142" s="134">
        <f t="shared" si="104"/>
        <v>8948.9072977506439</v>
      </c>
      <c r="V142" s="265">
        <f>V118/1000000</f>
        <v>8.1773664929735901</v>
      </c>
      <c r="W142" s="170">
        <f t="shared" si="104"/>
        <v>138703.84784129797</v>
      </c>
      <c r="Y142" s="122" t="s">
        <v>0</v>
      </c>
      <c r="Z142" s="170">
        <f t="shared" ref="Z142:AI157" si="105">Z118/1000</f>
        <v>14568.826138811448</v>
      </c>
      <c r="AA142" s="170">
        <f t="shared" si="105"/>
        <v>38176.537451191238</v>
      </c>
      <c r="AB142" s="170">
        <f t="shared" si="105"/>
        <v>52745.363590002686</v>
      </c>
      <c r="AC142" s="134">
        <f t="shared" si="105"/>
        <v>6522.8937636089922</v>
      </c>
      <c r="AD142" s="134">
        <f t="shared" si="105"/>
        <v>59268.257353611676</v>
      </c>
      <c r="AE142" s="170">
        <f t="shared" si="105"/>
        <v>68221.613423201066</v>
      </c>
      <c r="AF142" s="133">
        <f t="shared" si="105"/>
        <v>15476.249833198384</v>
      </c>
      <c r="AG142" s="134">
        <f t="shared" si="105"/>
        <v>8953.3560695893921</v>
      </c>
      <c r="AH142" s="265">
        <f>AH118/1000000</f>
        <v>8.3831354082229996</v>
      </c>
      <c r="AI142" s="170">
        <f t="shared" si="105"/>
        <v>141770.78999797202</v>
      </c>
      <c r="AK142" s="122" t="s">
        <v>0</v>
      </c>
      <c r="AL142" s="170">
        <f t="shared" ref="AL142:AU157" si="106">AL118/1000</f>
        <v>14794.865756760661</v>
      </c>
      <c r="AM142" s="170">
        <f t="shared" si="106"/>
        <v>37621.12359459907</v>
      </c>
      <c r="AN142" s="170">
        <f t="shared" si="106"/>
        <v>52415.989351359734</v>
      </c>
      <c r="AO142" s="134">
        <f t="shared" si="106"/>
        <v>6564.8394961466456</v>
      </c>
      <c r="AP142" s="134">
        <f t="shared" si="106"/>
        <v>58980.828847506375</v>
      </c>
      <c r="AQ142" s="170">
        <f t="shared" si="106"/>
        <v>68319.894753237386</v>
      </c>
      <c r="AR142" s="133">
        <f t="shared" si="106"/>
        <v>15903.90540187765</v>
      </c>
      <c r="AS142" s="134">
        <f t="shared" si="106"/>
        <v>9339.0659057310077</v>
      </c>
      <c r="AT142" s="265">
        <f>AT118/1000000</f>
        <v>8.4370434999999997</v>
      </c>
      <c r="AU142" s="170">
        <f t="shared" si="106"/>
        <v>145583.84093974761</v>
      </c>
    </row>
    <row r="143" spans="1:47" ht="13.5" thickBot="1">
      <c r="A143" s="122" t="s">
        <v>1</v>
      </c>
      <c r="B143" s="170">
        <f t="shared" ref="B143:B159" si="107">B119/1000</f>
        <v>2775.1217250716441</v>
      </c>
      <c r="C143" s="170">
        <f t="shared" ref="C143:K143" si="108">C119/1000</f>
        <v>8568.5355326063291</v>
      </c>
      <c r="D143" s="170">
        <f t="shared" si="108"/>
        <v>11343.657257677974</v>
      </c>
      <c r="E143" s="134">
        <f t="shared" si="108"/>
        <v>1028.3456421125888</v>
      </c>
      <c r="F143" s="134">
        <f t="shared" si="108"/>
        <v>12372.002899790563</v>
      </c>
      <c r="G143" s="170">
        <f t="shared" si="108"/>
        <v>13215.937788404626</v>
      </c>
      <c r="H143" s="133">
        <f t="shared" si="108"/>
        <v>1872.2805307266526</v>
      </c>
      <c r="I143" s="134">
        <f t="shared" si="108"/>
        <v>843.93488861406411</v>
      </c>
      <c r="J143" s="265">
        <f t="shared" ref="J143:J159" si="109">J119/1000000</f>
        <v>1.3216159999999999</v>
      </c>
      <c r="K143" s="170">
        <f t="shared" si="108"/>
        <v>32764.250521071473</v>
      </c>
      <c r="M143" s="122" t="s">
        <v>1</v>
      </c>
      <c r="N143" s="170">
        <f t="shared" si="104"/>
        <v>2686.9298779008677</v>
      </c>
      <c r="O143" s="170">
        <f t="shared" si="104"/>
        <v>8218.2163561137204</v>
      </c>
      <c r="P143" s="170">
        <f t="shared" si="104"/>
        <v>10905.146234014588</v>
      </c>
      <c r="Q143" s="134">
        <f t="shared" si="104"/>
        <v>1120.8601880614287</v>
      </c>
      <c r="R143" s="134">
        <f t="shared" si="104"/>
        <v>12026.006422076016</v>
      </c>
      <c r="S143" s="170">
        <f t="shared" si="104"/>
        <v>13121.426665322299</v>
      </c>
      <c r="T143" s="133">
        <f t="shared" si="104"/>
        <v>2216.2804313077108</v>
      </c>
      <c r="U143" s="134">
        <f t="shared" si="104"/>
        <v>1095.4202432462814</v>
      </c>
      <c r="V143" s="265">
        <f t="shared" ref="V143:V159" si="110">V119/1000000</f>
        <v>1.4405144512129</v>
      </c>
      <c r="W143" s="170">
        <f t="shared" si="104"/>
        <v>32686.519640874376</v>
      </c>
      <c r="Y143" s="122" t="s">
        <v>1</v>
      </c>
      <c r="Z143" s="170">
        <f t="shared" si="105"/>
        <v>2724.6789702400206</v>
      </c>
      <c r="AA143" s="170">
        <f t="shared" si="105"/>
        <v>8595.7848726706034</v>
      </c>
      <c r="AB143" s="170">
        <f t="shared" si="105"/>
        <v>11320.463842910625</v>
      </c>
      <c r="AC143" s="134">
        <f t="shared" si="105"/>
        <v>1043.2179323014086</v>
      </c>
      <c r="AD143" s="134">
        <f t="shared" si="105"/>
        <v>12363.681775212035</v>
      </c>
      <c r="AE143" s="170">
        <f t="shared" si="105"/>
        <v>12938.066679670123</v>
      </c>
      <c r="AF143" s="133">
        <f t="shared" si="105"/>
        <v>1617.6028367594984</v>
      </c>
      <c r="AG143" s="134">
        <f t="shared" si="105"/>
        <v>574.38490445808884</v>
      </c>
      <c r="AH143" s="265">
        <f t="shared" ref="AH143:AH159" si="111">AH119/1000000</f>
        <v>1.340729667492</v>
      </c>
      <c r="AI143" s="170">
        <f t="shared" si="105"/>
        <v>33030.424597712277</v>
      </c>
      <c r="AK143" s="122" t="s">
        <v>1</v>
      </c>
      <c r="AL143" s="170">
        <f t="shared" si="106"/>
        <v>2687.5943936466952</v>
      </c>
      <c r="AM143" s="170">
        <f t="shared" si="106"/>
        <v>8432.8614007189426</v>
      </c>
      <c r="AN143" s="170">
        <f t="shared" si="106"/>
        <v>11120.455794365636</v>
      </c>
      <c r="AO143" s="134">
        <f t="shared" si="106"/>
        <v>1048.781585642665</v>
      </c>
      <c r="AP143" s="134">
        <f t="shared" si="106"/>
        <v>12169.237380008302</v>
      </c>
      <c r="AQ143" s="170">
        <f t="shared" si="106"/>
        <v>13108.308844775265</v>
      </c>
      <c r="AR143" s="133">
        <f t="shared" si="106"/>
        <v>1987.8530504096282</v>
      </c>
      <c r="AS143" s="134">
        <f t="shared" si="106"/>
        <v>939.07146476696244</v>
      </c>
      <c r="AT143" s="265">
        <f t="shared" ref="AT143:AT159" si="112">AT119/1000000</f>
        <v>1.34788</v>
      </c>
      <c r="AU143" s="170">
        <f t="shared" si="106"/>
        <v>34159.892245973038</v>
      </c>
    </row>
    <row r="144" spans="1:47" ht="13.5" thickBot="1">
      <c r="A144" s="122" t="s">
        <v>2</v>
      </c>
      <c r="B144" s="170">
        <f t="shared" si="107"/>
        <v>2170.3647788383205</v>
      </c>
      <c r="C144" s="170">
        <f t="shared" ref="C144:K144" si="113">C120/1000</f>
        <v>6480.2225509966174</v>
      </c>
      <c r="D144" s="170">
        <f t="shared" si="113"/>
        <v>8650.5873298349379</v>
      </c>
      <c r="E144" s="134">
        <f t="shared" si="113"/>
        <v>822.05380254146019</v>
      </c>
      <c r="F144" s="134">
        <f t="shared" si="113"/>
        <v>9472.6411323763987</v>
      </c>
      <c r="G144" s="170">
        <f t="shared" si="113"/>
        <v>11571.074505711524</v>
      </c>
      <c r="H144" s="133">
        <f t="shared" si="113"/>
        <v>2920.4871758765858</v>
      </c>
      <c r="I144" s="134">
        <f t="shared" si="113"/>
        <v>2098.433373335125</v>
      </c>
      <c r="J144" s="265">
        <f t="shared" si="109"/>
        <v>1.0564925000000001</v>
      </c>
      <c r="K144" s="170">
        <f t="shared" si="113"/>
        <v>20577.375076510787</v>
      </c>
      <c r="M144" s="122" t="s">
        <v>2</v>
      </c>
      <c r="N144" s="170">
        <f t="shared" si="104"/>
        <v>2078.437736993711</v>
      </c>
      <c r="O144" s="170">
        <f t="shared" si="104"/>
        <v>6350.5517696405386</v>
      </c>
      <c r="P144" s="170">
        <f t="shared" si="104"/>
        <v>8428.9895066342506</v>
      </c>
      <c r="Q144" s="134">
        <f t="shared" si="104"/>
        <v>881.24599707479808</v>
      </c>
      <c r="R144" s="134">
        <f t="shared" si="104"/>
        <v>9310.2355037090474</v>
      </c>
      <c r="S144" s="170">
        <f t="shared" si="104"/>
        <v>11647.337830207718</v>
      </c>
      <c r="T144" s="133">
        <f t="shared" si="104"/>
        <v>3218.3483235734684</v>
      </c>
      <c r="U144" s="134">
        <f t="shared" si="104"/>
        <v>2337.1023264986707</v>
      </c>
      <c r="V144" s="265">
        <f t="shared" si="110"/>
        <v>1.1325655129702898</v>
      </c>
      <c r="W144" s="170">
        <f t="shared" si="104"/>
        <v>20737.027185294981</v>
      </c>
      <c r="Y144" s="122" t="s">
        <v>2</v>
      </c>
      <c r="Z144" s="170">
        <f t="shared" si="105"/>
        <v>2209.0662870497249</v>
      </c>
      <c r="AA144" s="170">
        <f t="shared" si="105"/>
        <v>6599.1235257079334</v>
      </c>
      <c r="AB144" s="170">
        <f t="shared" si="105"/>
        <v>8808.1898127576587</v>
      </c>
      <c r="AC144" s="134">
        <f t="shared" si="105"/>
        <v>833.09779877691949</v>
      </c>
      <c r="AD144" s="134">
        <f t="shared" si="105"/>
        <v>9641.2876115345771</v>
      </c>
      <c r="AE144" s="170">
        <f t="shared" si="105"/>
        <v>11518.683263999723</v>
      </c>
      <c r="AF144" s="133">
        <f t="shared" si="105"/>
        <v>2710.493451242065</v>
      </c>
      <c r="AG144" s="134">
        <f t="shared" si="105"/>
        <v>1877.395652465146</v>
      </c>
      <c r="AH144" s="265">
        <f t="shared" si="111"/>
        <v>1.0706860955490001</v>
      </c>
      <c r="AI144" s="170">
        <f t="shared" si="105"/>
        <v>21789.903769007917</v>
      </c>
      <c r="AK144" s="122" t="s">
        <v>2</v>
      </c>
      <c r="AL144" s="170">
        <f t="shared" si="106"/>
        <v>2327.5850207805329</v>
      </c>
      <c r="AM144" s="170">
        <f t="shared" si="106"/>
        <v>6477.2963585532125</v>
      </c>
      <c r="AN144" s="170">
        <f t="shared" si="106"/>
        <v>8804.8813793337449</v>
      </c>
      <c r="AO144" s="134">
        <f t="shared" si="106"/>
        <v>839.89634827280997</v>
      </c>
      <c r="AP144" s="134">
        <f t="shared" si="106"/>
        <v>9644.7777276065553</v>
      </c>
      <c r="AQ144" s="170">
        <f t="shared" si="106"/>
        <v>11556.24318520276</v>
      </c>
      <c r="AR144" s="133">
        <f t="shared" si="106"/>
        <v>2751.3618058690149</v>
      </c>
      <c r="AS144" s="134">
        <f t="shared" si="106"/>
        <v>1911.4654575962052</v>
      </c>
      <c r="AT144" s="265">
        <f t="shared" si="112"/>
        <v>1.0794235000000001</v>
      </c>
      <c r="AU144" s="170">
        <f t="shared" si="106"/>
        <v>22653.059297003016</v>
      </c>
    </row>
    <row r="145" spans="1:47" ht="13.5" thickBot="1">
      <c r="A145" s="122" t="s">
        <v>3</v>
      </c>
      <c r="B145" s="170">
        <f t="shared" si="107"/>
        <v>2434.5789536273705</v>
      </c>
      <c r="C145" s="170">
        <f t="shared" ref="C145:K145" si="114">C121/1000</f>
        <v>7165.8452911065069</v>
      </c>
      <c r="D145" s="170">
        <f t="shared" si="114"/>
        <v>9600.4242447338784</v>
      </c>
      <c r="E145" s="134">
        <f t="shared" si="114"/>
        <v>858.98851802598836</v>
      </c>
      <c r="F145" s="134">
        <f t="shared" si="114"/>
        <v>10459.412762759866</v>
      </c>
      <c r="G145" s="170">
        <f t="shared" si="114"/>
        <v>8943.5145956709275</v>
      </c>
      <c r="H145" s="133">
        <f t="shared" si="114"/>
        <v>-656.90964906295017</v>
      </c>
      <c r="I145" s="134">
        <f t="shared" si="114"/>
        <v>-1515.8981670889389</v>
      </c>
      <c r="J145" s="265">
        <f t="shared" si="109"/>
        <v>1.1039604999999999</v>
      </c>
      <c r="K145" s="170">
        <f t="shared" si="114"/>
        <v>26283.974132017138</v>
      </c>
      <c r="M145" s="122" t="s">
        <v>3</v>
      </c>
      <c r="N145" s="170">
        <f t="shared" si="104"/>
        <v>2278.2577525278348</v>
      </c>
      <c r="O145" s="170">
        <f t="shared" si="104"/>
        <v>6638.872895803358</v>
      </c>
      <c r="P145" s="170">
        <f t="shared" si="104"/>
        <v>8917.1306483311928</v>
      </c>
      <c r="Q145" s="134">
        <f t="shared" si="104"/>
        <v>862.70546879027654</v>
      </c>
      <c r="R145" s="134">
        <f t="shared" si="104"/>
        <v>9779.8361171214692</v>
      </c>
      <c r="S145" s="170">
        <f t="shared" si="104"/>
        <v>8610.9864880511159</v>
      </c>
      <c r="T145" s="133">
        <f t="shared" si="104"/>
        <v>-306.14416028007679</v>
      </c>
      <c r="U145" s="134">
        <f t="shared" si="104"/>
        <v>-1168.8496290703529</v>
      </c>
      <c r="V145" s="265">
        <f t="shared" si="110"/>
        <v>1.1087374751726702</v>
      </c>
      <c r="W145" s="170">
        <f t="shared" si="104"/>
        <v>25860.182194860685</v>
      </c>
      <c r="Y145" s="122" t="s">
        <v>3</v>
      </c>
      <c r="Z145" s="170">
        <f t="shared" si="105"/>
        <v>2368.4169926939826</v>
      </c>
      <c r="AA145" s="170">
        <f t="shared" si="105"/>
        <v>6332.357932046827</v>
      </c>
      <c r="AB145" s="170">
        <f t="shared" si="105"/>
        <v>8700.7749247408101</v>
      </c>
      <c r="AC145" s="134">
        <f t="shared" si="105"/>
        <v>859.26995848902027</v>
      </c>
      <c r="AD145" s="134">
        <f t="shared" si="105"/>
        <v>9560.0448832298298</v>
      </c>
      <c r="AE145" s="170">
        <f t="shared" si="105"/>
        <v>8288.4558358739978</v>
      </c>
      <c r="AF145" s="133">
        <f t="shared" si="105"/>
        <v>-412.31908886681219</v>
      </c>
      <c r="AG145" s="134">
        <f t="shared" si="105"/>
        <v>-1271.5890473558316</v>
      </c>
      <c r="AH145" s="265">
        <f t="shared" si="111"/>
        <v>1.1043222035010001</v>
      </c>
      <c r="AI145" s="170">
        <f t="shared" si="105"/>
        <v>26186.169452386439</v>
      </c>
      <c r="AK145" s="122" t="s">
        <v>3</v>
      </c>
      <c r="AL145" s="170">
        <f t="shared" si="106"/>
        <v>2251.3290404689778</v>
      </c>
      <c r="AM145" s="170">
        <f t="shared" si="106"/>
        <v>6559.4953569192103</v>
      </c>
      <c r="AN145" s="170">
        <f t="shared" si="106"/>
        <v>8810.824397388189</v>
      </c>
      <c r="AO145" s="134">
        <f t="shared" si="106"/>
        <v>868.57156251717095</v>
      </c>
      <c r="AP145" s="134">
        <f t="shared" si="106"/>
        <v>9679.3959599053596</v>
      </c>
      <c r="AQ145" s="170">
        <f t="shared" si="106"/>
        <v>8449.927094196275</v>
      </c>
      <c r="AR145" s="133">
        <f t="shared" si="106"/>
        <v>-360.89730319191329</v>
      </c>
      <c r="AS145" s="134">
        <f t="shared" si="106"/>
        <v>-1229.4688657090851</v>
      </c>
      <c r="AT145" s="265">
        <f t="shared" si="112"/>
        <v>1.1162764999999999</v>
      </c>
      <c r="AU145" s="170">
        <f t="shared" si="106"/>
        <v>26233.625633606724</v>
      </c>
    </row>
    <row r="146" spans="1:47" ht="13.5" thickBot="1">
      <c r="A146" s="122" t="s">
        <v>4</v>
      </c>
      <c r="B146" s="170">
        <f t="shared" si="107"/>
        <v>3647.6752741010864</v>
      </c>
      <c r="C146" s="170">
        <f t="shared" ref="C146:K146" si="115">C122/1000</f>
        <v>8594.4334609107809</v>
      </c>
      <c r="D146" s="170">
        <f t="shared" si="115"/>
        <v>12242.108735011867</v>
      </c>
      <c r="E146" s="134">
        <f t="shared" si="115"/>
        <v>1635.996331349701</v>
      </c>
      <c r="F146" s="134">
        <f t="shared" si="115"/>
        <v>13878.105066361568</v>
      </c>
      <c r="G146" s="170">
        <f t="shared" si="115"/>
        <v>18171.554280202836</v>
      </c>
      <c r="H146" s="133">
        <f t="shared" si="115"/>
        <v>5929.4455451909698</v>
      </c>
      <c r="I146" s="134">
        <f t="shared" si="115"/>
        <v>4293.4492138412688</v>
      </c>
      <c r="J146" s="265">
        <f t="shared" si="109"/>
        <v>2.1025605000000001</v>
      </c>
      <c r="K146" s="170">
        <f t="shared" si="115"/>
        <v>39770.733983971259</v>
      </c>
      <c r="M146" s="122" t="s">
        <v>4</v>
      </c>
      <c r="N146" s="170">
        <f t="shared" si="104"/>
        <v>3633.774206063717</v>
      </c>
      <c r="O146" s="170">
        <f t="shared" si="104"/>
        <v>7974.1284907172358</v>
      </c>
      <c r="P146" s="170">
        <f t="shared" si="104"/>
        <v>11607.902696780953</v>
      </c>
      <c r="Q146" s="134">
        <f t="shared" si="104"/>
        <v>1686.0250988341418</v>
      </c>
      <c r="R146" s="134">
        <f t="shared" si="104"/>
        <v>13293.927795615096</v>
      </c>
      <c r="S146" s="170">
        <f t="shared" si="104"/>
        <v>17473.756502000295</v>
      </c>
      <c r="T146" s="133">
        <f t="shared" si="104"/>
        <v>5865.8538052193408</v>
      </c>
      <c r="U146" s="134">
        <f t="shared" si="104"/>
        <v>4179.8287063851985</v>
      </c>
      <c r="V146" s="265">
        <f t="shared" si="110"/>
        <v>2.1668567996681598</v>
      </c>
      <c r="W146" s="170">
        <f t="shared" si="104"/>
        <v>40020.534599993247</v>
      </c>
      <c r="Y146" s="122" t="s">
        <v>4</v>
      </c>
      <c r="Z146" s="170">
        <f t="shared" si="105"/>
        <v>3623.0840835397203</v>
      </c>
      <c r="AA146" s="170">
        <f t="shared" si="105"/>
        <v>7559.8940196291878</v>
      </c>
      <c r="AB146" s="170">
        <f t="shared" si="105"/>
        <v>11182.978103168909</v>
      </c>
      <c r="AC146" s="134">
        <f t="shared" si="105"/>
        <v>1628.4223085538861</v>
      </c>
      <c r="AD146" s="134">
        <f t="shared" si="105"/>
        <v>12811.400411722794</v>
      </c>
      <c r="AE146" s="170">
        <f t="shared" si="105"/>
        <v>16404.703076721045</v>
      </c>
      <c r="AF146" s="133">
        <f t="shared" si="105"/>
        <v>5221.7249735521355</v>
      </c>
      <c r="AG146" s="134">
        <f t="shared" si="105"/>
        <v>3593.3026649982503</v>
      </c>
      <c r="AH146" s="265">
        <f t="shared" si="111"/>
        <v>2.0928264676850001</v>
      </c>
      <c r="AI146" s="170">
        <f t="shared" si="105"/>
        <v>40610.210718512695</v>
      </c>
      <c r="AK146" s="122" t="s">
        <v>4</v>
      </c>
      <c r="AL146" s="170">
        <f t="shared" si="106"/>
        <v>3704.2353517595106</v>
      </c>
      <c r="AM146" s="170">
        <f t="shared" si="106"/>
        <v>7257.4293359118528</v>
      </c>
      <c r="AN146" s="170">
        <f t="shared" si="106"/>
        <v>10961.664687671364</v>
      </c>
      <c r="AO146" s="134">
        <f t="shared" si="106"/>
        <v>1651.555161947759</v>
      </c>
      <c r="AP146" s="134">
        <f t="shared" si="106"/>
        <v>12613.219849619123</v>
      </c>
      <c r="AQ146" s="170">
        <f t="shared" si="106"/>
        <v>17149.42717404657</v>
      </c>
      <c r="AR146" s="133">
        <f t="shared" si="106"/>
        <v>6187.7624863752053</v>
      </c>
      <c r="AS146" s="134">
        <f t="shared" si="106"/>
        <v>4536.2073244274461</v>
      </c>
      <c r="AT146" s="265">
        <f t="shared" si="112"/>
        <v>2.1225565</v>
      </c>
      <c r="AU146" s="170">
        <f t="shared" si="106"/>
        <v>41350.942010140388</v>
      </c>
    </row>
    <row r="147" spans="1:47" ht="13.5" thickBot="1">
      <c r="A147" s="122" t="s">
        <v>5</v>
      </c>
      <c r="B147" s="170">
        <f t="shared" si="107"/>
        <v>1221.0962631636435</v>
      </c>
      <c r="C147" s="170">
        <f t="shared" ref="C147:K147" si="116">C123/1000</f>
        <v>3603.4502968874485</v>
      </c>
      <c r="D147" s="170">
        <f t="shared" si="116"/>
        <v>4824.5465600510915</v>
      </c>
      <c r="E147" s="134">
        <f t="shared" si="116"/>
        <v>456.67883364352082</v>
      </c>
      <c r="F147" s="134">
        <f t="shared" si="116"/>
        <v>5281.2253936946136</v>
      </c>
      <c r="G147" s="170">
        <f t="shared" si="116"/>
        <v>5796.7885254017101</v>
      </c>
      <c r="H147" s="133">
        <f t="shared" si="116"/>
        <v>972.24196535061856</v>
      </c>
      <c r="I147" s="134">
        <f t="shared" si="116"/>
        <v>515.56313170709745</v>
      </c>
      <c r="J147" s="265">
        <f t="shared" si="109"/>
        <v>0.58691749999999998</v>
      </c>
      <c r="K147" s="170">
        <f t="shared" si="116"/>
        <v>11946.362871438918</v>
      </c>
      <c r="M147" s="122" t="s">
        <v>5</v>
      </c>
      <c r="N147" s="170">
        <f t="shared" si="104"/>
        <v>1204.9869412499872</v>
      </c>
      <c r="O147" s="170">
        <f t="shared" si="104"/>
        <v>3493.7236120980047</v>
      </c>
      <c r="P147" s="170">
        <f t="shared" si="104"/>
        <v>4698.7105533479917</v>
      </c>
      <c r="Q147" s="134">
        <f t="shared" si="104"/>
        <v>465.18838852246211</v>
      </c>
      <c r="R147" s="134">
        <f t="shared" si="104"/>
        <v>5163.8989418704541</v>
      </c>
      <c r="S147" s="170">
        <f t="shared" si="104"/>
        <v>5803.1606610441386</v>
      </c>
      <c r="T147" s="133">
        <f t="shared" si="104"/>
        <v>1104.4501076961467</v>
      </c>
      <c r="U147" s="134">
        <f t="shared" si="104"/>
        <v>639.2617191736847</v>
      </c>
      <c r="V147" s="265">
        <f t="shared" si="110"/>
        <v>0.59785386557624998</v>
      </c>
      <c r="W147" s="170">
        <f t="shared" si="104"/>
        <v>11767.110639390261</v>
      </c>
      <c r="Y147" s="122" t="s">
        <v>5</v>
      </c>
      <c r="Z147" s="170">
        <f t="shared" si="105"/>
        <v>1183.157598149726</v>
      </c>
      <c r="AA147" s="170">
        <f t="shared" si="105"/>
        <v>3607.4408647776686</v>
      </c>
      <c r="AB147" s="170">
        <f t="shared" si="105"/>
        <v>4790.5984629273944</v>
      </c>
      <c r="AC147" s="134">
        <f t="shared" si="105"/>
        <v>459.91964561915489</v>
      </c>
      <c r="AD147" s="134">
        <f t="shared" si="105"/>
        <v>5250.5181085465492</v>
      </c>
      <c r="AE147" s="170">
        <f t="shared" si="105"/>
        <v>5548.411770832613</v>
      </c>
      <c r="AF147" s="133">
        <f t="shared" si="105"/>
        <v>757.81330790521861</v>
      </c>
      <c r="AG147" s="134">
        <f t="shared" si="105"/>
        <v>297.89366228606366</v>
      </c>
      <c r="AH147" s="265">
        <f t="shared" si="111"/>
        <v>0.59108254799999993</v>
      </c>
      <c r="AI147" s="170">
        <f t="shared" si="105"/>
        <v>12376.529025138707</v>
      </c>
      <c r="AK147" s="122" t="s">
        <v>5</v>
      </c>
      <c r="AL147" s="170">
        <f t="shared" si="106"/>
        <v>1180.4150521498259</v>
      </c>
      <c r="AM147" s="170">
        <f t="shared" si="106"/>
        <v>3586.1373148111579</v>
      </c>
      <c r="AN147" s="170">
        <f t="shared" si="106"/>
        <v>4766.5523669609838</v>
      </c>
      <c r="AO147" s="134">
        <f t="shared" si="106"/>
        <v>461.79365525465983</v>
      </c>
      <c r="AP147" s="134">
        <f t="shared" si="106"/>
        <v>5228.3460222156436</v>
      </c>
      <c r="AQ147" s="170">
        <f t="shared" si="106"/>
        <v>5568.2645276451358</v>
      </c>
      <c r="AR147" s="133">
        <f t="shared" si="106"/>
        <v>801.71216068415254</v>
      </c>
      <c r="AS147" s="134">
        <f t="shared" si="106"/>
        <v>339.91850542949231</v>
      </c>
      <c r="AT147" s="265">
        <f t="shared" si="112"/>
        <v>0.59349099999999999</v>
      </c>
      <c r="AU147" s="170">
        <f t="shared" si="106"/>
        <v>12705.875894737575</v>
      </c>
    </row>
    <row r="148" spans="1:47" ht="13.5" thickBot="1">
      <c r="A148" s="122" t="s">
        <v>6</v>
      </c>
      <c r="B148" s="170">
        <f t="shared" si="107"/>
        <v>4919.1643962395619</v>
      </c>
      <c r="C148" s="170">
        <f t="shared" ref="C148:K148" si="117">C124/1000</f>
        <v>14223.332221542931</v>
      </c>
      <c r="D148" s="170">
        <f t="shared" si="117"/>
        <v>19142.496617782494</v>
      </c>
      <c r="E148" s="134">
        <f t="shared" si="117"/>
        <v>1932.3428006931572</v>
      </c>
      <c r="F148" s="134">
        <f t="shared" si="117"/>
        <v>21074.839418475651</v>
      </c>
      <c r="G148" s="170">
        <f t="shared" si="117"/>
        <v>25354.918063516885</v>
      </c>
      <c r="H148" s="133">
        <f t="shared" si="117"/>
        <v>6212.4214457343933</v>
      </c>
      <c r="I148" s="134">
        <f t="shared" si="117"/>
        <v>4280.0786450412352</v>
      </c>
      <c r="J148" s="265">
        <f t="shared" si="109"/>
        <v>2.4834209999999999</v>
      </c>
      <c r="K148" s="170">
        <f t="shared" si="117"/>
        <v>51927.713994720965</v>
      </c>
      <c r="M148" s="122" t="s">
        <v>6</v>
      </c>
      <c r="N148" s="170">
        <f t="shared" si="104"/>
        <v>4754.8391780355141</v>
      </c>
      <c r="O148" s="170">
        <f t="shared" si="104"/>
        <v>13788.888951459156</v>
      </c>
      <c r="P148" s="170">
        <f t="shared" si="104"/>
        <v>18543.72812949467</v>
      </c>
      <c r="Q148" s="134">
        <f t="shared" si="104"/>
        <v>2134.5354356965349</v>
      </c>
      <c r="R148" s="134">
        <f t="shared" si="104"/>
        <v>20678.263565191206</v>
      </c>
      <c r="S148" s="170">
        <f t="shared" si="104"/>
        <v>25881.91983574929</v>
      </c>
      <c r="T148" s="133">
        <f t="shared" si="104"/>
        <v>7338.1917062546199</v>
      </c>
      <c r="U148" s="134">
        <f t="shared" si="104"/>
        <v>5203.6562705580855</v>
      </c>
      <c r="V148" s="265">
        <f t="shared" si="110"/>
        <v>2.7432762573759701</v>
      </c>
      <c r="W148" s="170">
        <f t="shared" si="104"/>
        <v>52154.131352791599</v>
      </c>
      <c r="Y148" s="122" t="s">
        <v>6</v>
      </c>
      <c r="Z148" s="170">
        <f t="shared" si="105"/>
        <v>4978.1900141165088</v>
      </c>
      <c r="AA148" s="170">
        <f t="shared" si="105"/>
        <v>14758.477398990082</v>
      </c>
      <c r="AB148" s="170">
        <f t="shared" si="105"/>
        <v>19736.667413106592</v>
      </c>
      <c r="AC148" s="134">
        <f t="shared" si="105"/>
        <v>1966.2307752898123</v>
      </c>
      <c r="AD148" s="134">
        <f t="shared" si="105"/>
        <v>21702.898188396401</v>
      </c>
      <c r="AE148" s="170">
        <f t="shared" si="105"/>
        <v>24752.878695266594</v>
      </c>
      <c r="AF148" s="133">
        <f t="shared" si="105"/>
        <v>5016.2112821600031</v>
      </c>
      <c r="AG148" s="134">
        <f t="shared" si="105"/>
        <v>3049.9805068701917</v>
      </c>
      <c r="AH148" s="265">
        <f t="shared" si="111"/>
        <v>2.5269733695539998</v>
      </c>
      <c r="AI148" s="170">
        <f t="shared" si="105"/>
        <v>54192.860818745088</v>
      </c>
      <c r="AK148" s="122" t="s">
        <v>6</v>
      </c>
      <c r="AL148" s="170">
        <f t="shared" si="106"/>
        <v>4986.5304677187396</v>
      </c>
      <c r="AM148" s="170">
        <f t="shared" si="106"/>
        <v>13953.746795724648</v>
      </c>
      <c r="AN148" s="170">
        <f t="shared" si="106"/>
        <v>18940.27726344339</v>
      </c>
      <c r="AO148" s="134">
        <f t="shared" si="106"/>
        <v>1985.9144003761444</v>
      </c>
      <c r="AP148" s="134">
        <f t="shared" si="106"/>
        <v>20926.191663819533</v>
      </c>
      <c r="AQ148" s="170">
        <f t="shared" si="106"/>
        <v>25435.38835134168</v>
      </c>
      <c r="AR148" s="133">
        <f t="shared" si="106"/>
        <v>6495.1110878982918</v>
      </c>
      <c r="AS148" s="134">
        <f t="shared" si="106"/>
        <v>4509.1966875221469</v>
      </c>
      <c r="AT148" s="265">
        <f t="shared" si="112"/>
        <v>2.5522705000000001</v>
      </c>
      <c r="AU148" s="170">
        <f t="shared" si="106"/>
        <v>55460.520207307301</v>
      </c>
    </row>
    <row r="149" spans="1:47" ht="13.5" thickBot="1">
      <c r="A149" s="122" t="s">
        <v>7</v>
      </c>
      <c r="B149" s="170">
        <f t="shared" si="107"/>
        <v>3840.8423785794939</v>
      </c>
      <c r="C149" s="170">
        <f t="shared" ref="C149:K149" si="118">C125/1000</f>
        <v>9944.4863223815264</v>
      </c>
      <c r="D149" s="170">
        <f t="shared" si="118"/>
        <v>13785.328700961019</v>
      </c>
      <c r="E149" s="134">
        <f t="shared" si="118"/>
        <v>1609.805970351734</v>
      </c>
      <c r="F149" s="134">
        <f t="shared" si="118"/>
        <v>15395.134671312753</v>
      </c>
      <c r="G149" s="170">
        <f t="shared" si="118"/>
        <v>17028.808725014293</v>
      </c>
      <c r="H149" s="133">
        <f t="shared" si="118"/>
        <v>3243.4800240532718</v>
      </c>
      <c r="I149" s="134">
        <f t="shared" si="118"/>
        <v>1633.6740537015387</v>
      </c>
      <c r="J149" s="265">
        <f t="shared" si="109"/>
        <v>2.0689009999999999</v>
      </c>
      <c r="K149" s="170">
        <f t="shared" si="118"/>
        <v>35727.246204494149</v>
      </c>
      <c r="M149" s="122" t="s">
        <v>7</v>
      </c>
      <c r="N149" s="170">
        <f t="shared" si="104"/>
        <v>3742.2742445172348</v>
      </c>
      <c r="O149" s="170">
        <f t="shared" si="104"/>
        <v>9423.570059908192</v>
      </c>
      <c r="P149" s="170">
        <f t="shared" si="104"/>
        <v>13165.844304425427</v>
      </c>
      <c r="Q149" s="134">
        <f t="shared" si="104"/>
        <v>1727.7882552962687</v>
      </c>
      <c r="R149" s="134">
        <f t="shared" si="104"/>
        <v>14893.632559721696</v>
      </c>
      <c r="S149" s="170">
        <f t="shared" si="104"/>
        <v>17903.22026672331</v>
      </c>
      <c r="T149" s="133">
        <f t="shared" si="104"/>
        <v>4737.3759622978814</v>
      </c>
      <c r="U149" s="134">
        <f t="shared" si="104"/>
        <v>3009.5877070016118</v>
      </c>
      <c r="V149" s="265">
        <f t="shared" si="110"/>
        <v>2.2205302471264097</v>
      </c>
      <c r="W149" s="170">
        <f t="shared" si="104"/>
        <v>36868.583478043598</v>
      </c>
      <c r="Y149" s="122" t="s">
        <v>7</v>
      </c>
      <c r="Z149" s="170">
        <f t="shared" si="105"/>
        <v>3399.9868293862646</v>
      </c>
      <c r="AA149" s="170">
        <f t="shared" si="105"/>
        <v>10033.032503392829</v>
      </c>
      <c r="AB149" s="170">
        <f t="shared" si="105"/>
        <v>13433.019332779093</v>
      </c>
      <c r="AC149" s="134">
        <f t="shared" si="105"/>
        <v>1633.5413546225177</v>
      </c>
      <c r="AD149" s="134">
        <f t="shared" si="105"/>
        <v>15066.560687401612</v>
      </c>
      <c r="AE149" s="170">
        <f t="shared" si="105"/>
        <v>17460.653050294928</v>
      </c>
      <c r="AF149" s="133">
        <f t="shared" si="105"/>
        <v>4027.6337175158355</v>
      </c>
      <c r="AG149" s="134">
        <f t="shared" si="105"/>
        <v>2394.0923628933169</v>
      </c>
      <c r="AH149" s="265">
        <f t="shared" si="111"/>
        <v>2.099405396901</v>
      </c>
      <c r="AI149" s="170">
        <f t="shared" si="105"/>
        <v>38192.909358444143</v>
      </c>
      <c r="AK149" s="122" t="s">
        <v>7</v>
      </c>
      <c r="AL149" s="170">
        <f t="shared" si="106"/>
        <v>3598.1939454938151</v>
      </c>
      <c r="AM149" s="170">
        <f t="shared" si="106"/>
        <v>10154.081131837784</v>
      </c>
      <c r="AN149" s="170">
        <f t="shared" si="106"/>
        <v>13752.275077331598</v>
      </c>
      <c r="AO149" s="134">
        <f t="shared" si="106"/>
        <v>1648.4851796450666</v>
      </c>
      <c r="AP149" s="134">
        <f t="shared" si="106"/>
        <v>15400.760256976666</v>
      </c>
      <c r="AQ149" s="170">
        <f t="shared" si="106"/>
        <v>17925.100458077981</v>
      </c>
      <c r="AR149" s="133">
        <f t="shared" si="106"/>
        <v>4172.8253807463834</v>
      </c>
      <c r="AS149" s="134">
        <f t="shared" si="106"/>
        <v>2524.3402011013163</v>
      </c>
      <c r="AT149" s="265">
        <f t="shared" si="112"/>
        <v>2.118611</v>
      </c>
      <c r="AU149" s="170">
        <f t="shared" si="106"/>
        <v>39118.243962733097</v>
      </c>
    </row>
    <row r="150" spans="1:47" ht="13.5" thickBot="1">
      <c r="A150" s="122" t="s">
        <v>8</v>
      </c>
      <c r="B150" s="170">
        <f t="shared" si="107"/>
        <v>16940.3050884484</v>
      </c>
      <c r="C150" s="170">
        <f t="shared" ref="C150:K150" si="119">C126/1000</f>
        <v>53435.995676936102</v>
      </c>
      <c r="D150" s="170">
        <f t="shared" si="119"/>
        <v>70376.300765384512</v>
      </c>
      <c r="E150" s="134">
        <f t="shared" si="119"/>
        <v>5846.236432949001</v>
      </c>
      <c r="F150" s="134">
        <f t="shared" si="119"/>
        <v>76222.537198333521</v>
      </c>
      <c r="G150" s="170">
        <f t="shared" si="119"/>
        <v>66330.217576540279</v>
      </c>
      <c r="H150" s="133">
        <f t="shared" si="119"/>
        <v>-4046.0831888442262</v>
      </c>
      <c r="I150" s="134">
        <f t="shared" si="119"/>
        <v>-9892.3196217932327</v>
      </c>
      <c r="J150" s="265">
        <f t="shared" si="109"/>
        <v>7.5135044999999998</v>
      </c>
      <c r="K150" s="170">
        <f t="shared" si="119"/>
        <v>196875.62124261382</v>
      </c>
      <c r="M150" s="122" t="s">
        <v>8</v>
      </c>
      <c r="N150" s="170">
        <f t="shared" si="104"/>
        <v>15606.829546852796</v>
      </c>
      <c r="O150" s="170">
        <f t="shared" si="104"/>
        <v>51458.481901220708</v>
      </c>
      <c r="P150" s="170">
        <f t="shared" si="104"/>
        <v>67065.311448073509</v>
      </c>
      <c r="Q150" s="134">
        <f t="shared" si="104"/>
        <v>5785.9031752237324</v>
      </c>
      <c r="R150" s="134">
        <f t="shared" si="104"/>
        <v>72851.214623297245</v>
      </c>
      <c r="S150" s="170">
        <f t="shared" si="104"/>
        <v>66460.654582686213</v>
      </c>
      <c r="T150" s="133">
        <f t="shared" si="104"/>
        <v>-604.65686538729074</v>
      </c>
      <c r="U150" s="134">
        <f t="shared" si="104"/>
        <v>-6390.5600406110289</v>
      </c>
      <c r="V150" s="265">
        <f t="shared" si="110"/>
        <v>7.4359650079494202</v>
      </c>
      <c r="W150" s="170">
        <f t="shared" si="104"/>
        <v>194435.11189719549</v>
      </c>
      <c r="Y150" s="122" t="s">
        <v>8</v>
      </c>
      <c r="Z150" s="170">
        <f t="shared" si="105"/>
        <v>14600.299600986393</v>
      </c>
      <c r="AA150" s="170">
        <f t="shared" si="105"/>
        <v>52694.32467334166</v>
      </c>
      <c r="AB150" s="170">
        <f t="shared" si="105"/>
        <v>67294.62427432806</v>
      </c>
      <c r="AC150" s="134">
        <f t="shared" si="105"/>
        <v>5832.9031430314117</v>
      </c>
      <c r="AD150" s="134">
        <f t="shared" si="105"/>
        <v>73127.527417359466</v>
      </c>
      <c r="AE150" s="170">
        <f t="shared" si="105"/>
        <v>66074.743321247457</v>
      </c>
      <c r="AF150" s="133">
        <f t="shared" si="105"/>
        <v>-1219.8809530805945</v>
      </c>
      <c r="AG150" s="134">
        <f t="shared" si="105"/>
        <v>-7052.7840961120128</v>
      </c>
      <c r="AH150" s="265">
        <f t="shared" si="111"/>
        <v>7.4963687349750003</v>
      </c>
      <c r="AI150" s="170">
        <f t="shared" si="105"/>
        <v>198408.42486246882</v>
      </c>
      <c r="AK150" s="122" t="s">
        <v>8</v>
      </c>
      <c r="AL150" s="170">
        <f t="shared" si="106"/>
        <v>14964.00993385015</v>
      </c>
      <c r="AM150" s="170">
        <f t="shared" si="106"/>
        <v>52162.633395609846</v>
      </c>
      <c r="AN150" s="170">
        <f t="shared" si="106"/>
        <v>67126.643329459999</v>
      </c>
      <c r="AO150" s="134">
        <f t="shared" si="106"/>
        <v>5878.7286027594137</v>
      </c>
      <c r="AP150" s="134">
        <f t="shared" si="106"/>
        <v>73005.371932219423</v>
      </c>
      <c r="AQ150" s="170">
        <f t="shared" si="106"/>
        <v>66267.790564409108</v>
      </c>
      <c r="AR150" s="133">
        <f t="shared" si="106"/>
        <v>-858.85276505088802</v>
      </c>
      <c r="AS150" s="134">
        <f t="shared" si="106"/>
        <v>-6737.5813678103086</v>
      </c>
      <c r="AT150" s="265">
        <f t="shared" si="112"/>
        <v>7.5552630000000001</v>
      </c>
      <c r="AU150" s="170">
        <f t="shared" si="106"/>
        <v>201114.16371099101</v>
      </c>
    </row>
    <row r="151" spans="1:47" ht="13.5" thickBot="1">
      <c r="A151" s="122" t="s">
        <v>9</v>
      </c>
      <c r="B151" s="170">
        <f t="shared" si="107"/>
        <v>9913.8027382457294</v>
      </c>
      <c r="C151" s="170">
        <f t="shared" ref="C151:K151" si="120">C127/1000</f>
        <v>26241.943265397149</v>
      </c>
      <c r="D151" s="170">
        <f t="shared" si="120"/>
        <v>36155.746003642882</v>
      </c>
      <c r="E151" s="134">
        <f t="shared" si="120"/>
        <v>3884.8573809341924</v>
      </c>
      <c r="F151" s="134">
        <f t="shared" si="120"/>
        <v>40040.603384577073</v>
      </c>
      <c r="G151" s="170">
        <f t="shared" si="120"/>
        <v>38305.965296238901</v>
      </c>
      <c r="H151" s="133">
        <f t="shared" si="120"/>
        <v>2150.2192925960198</v>
      </c>
      <c r="I151" s="134">
        <f t="shared" si="120"/>
        <v>-1734.6380883381739</v>
      </c>
      <c r="J151" s="265">
        <f t="shared" si="109"/>
        <v>4.9927665000000001</v>
      </c>
      <c r="K151" s="170">
        <f t="shared" si="120"/>
        <v>97325.32287491535</v>
      </c>
      <c r="M151" s="122" t="s">
        <v>9</v>
      </c>
      <c r="N151" s="170">
        <f t="shared" si="104"/>
        <v>9236.5289861126839</v>
      </c>
      <c r="O151" s="170">
        <f t="shared" si="104"/>
        <v>24749.947148556857</v>
      </c>
      <c r="P151" s="170">
        <f t="shared" si="104"/>
        <v>33986.476134669545</v>
      </c>
      <c r="Q151" s="134">
        <f t="shared" si="104"/>
        <v>3815.5866807987413</v>
      </c>
      <c r="R151" s="134">
        <f t="shared" si="104"/>
        <v>37802.062815468278</v>
      </c>
      <c r="S151" s="170">
        <f t="shared" si="104"/>
        <v>38071.964604503068</v>
      </c>
      <c r="T151" s="133">
        <f t="shared" si="104"/>
        <v>4085.4884698335231</v>
      </c>
      <c r="U151" s="134">
        <f t="shared" si="104"/>
        <v>269.90178903478386</v>
      </c>
      <c r="V151" s="265">
        <f t="shared" si="110"/>
        <v>4.9037407270681106</v>
      </c>
      <c r="W151" s="170">
        <f t="shared" si="104"/>
        <v>95966.607353477651</v>
      </c>
      <c r="Y151" s="122" t="s">
        <v>9</v>
      </c>
      <c r="Z151" s="170">
        <f t="shared" si="105"/>
        <v>9033.8569329970378</v>
      </c>
      <c r="AA151" s="170">
        <f t="shared" si="105"/>
        <v>25615.374883846776</v>
      </c>
      <c r="AB151" s="170">
        <f t="shared" si="105"/>
        <v>34649.231816843814</v>
      </c>
      <c r="AC151" s="134">
        <f t="shared" si="105"/>
        <v>3889.9711929393811</v>
      </c>
      <c r="AD151" s="134">
        <f t="shared" si="105"/>
        <v>38539.203009783196</v>
      </c>
      <c r="AE151" s="170">
        <f t="shared" si="105"/>
        <v>37407.850534195837</v>
      </c>
      <c r="AF151" s="133">
        <f t="shared" si="105"/>
        <v>2758.6187173520252</v>
      </c>
      <c r="AG151" s="134">
        <f t="shared" si="105"/>
        <v>-1131.3524755873532</v>
      </c>
      <c r="AH151" s="265">
        <f t="shared" si="111"/>
        <v>4.9993387024680001</v>
      </c>
      <c r="AI151" s="170">
        <f t="shared" si="105"/>
        <v>98193.782572882526</v>
      </c>
      <c r="AK151" s="122" t="s">
        <v>9</v>
      </c>
      <c r="AL151" s="170">
        <f t="shared" si="106"/>
        <v>8930.8426686880321</v>
      </c>
      <c r="AM151" s="170">
        <f t="shared" si="106"/>
        <v>25617.512875321318</v>
      </c>
      <c r="AN151" s="170">
        <f t="shared" si="106"/>
        <v>34548.355544009348</v>
      </c>
      <c r="AO151" s="134">
        <f t="shared" si="106"/>
        <v>3986.3691021818699</v>
      </c>
      <c r="AP151" s="134">
        <f t="shared" si="106"/>
        <v>38534.724646191215</v>
      </c>
      <c r="AQ151" s="170">
        <f t="shared" si="106"/>
        <v>37681.459187802677</v>
      </c>
      <c r="AR151" s="133">
        <f t="shared" si="106"/>
        <v>3133.1036437933294</v>
      </c>
      <c r="AS151" s="134">
        <f t="shared" si="106"/>
        <v>-853.26545838853713</v>
      </c>
      <c r="AT151" s="265">
        <f t="shared" si="112"/>
        <v>5.1232280000000001</v>
      </c>
      <c r="AU151" s="170">
        <f t="shared" si="106"/>
        <v>101329.55914319099</v>
      </c>
    </row>
    <row r="152" spans="1:47" ht="13.5" thickBot="1">
      <c r="A152" s="122" t="s">
        <v>10</v>
      </c>
      <c r="B152" s="170">
        <f t="shared" si="107"/>
        <v>1893.6101328091222</v>
      </c>
      <c r="C152" s="170">
        <f t="shared" ref="C152:K152" si="121">C128/1000</f>
        <v>4773.6044938427467</v>
      </c>
      <c r="D152" s="170">
        <f t="shared" si="121"/>
        <v>6667.2146266518694</v>
      </c>
      <c r="E152" s="134">
        <f t="shared" si="121"/>
        <v>853.03918722218998</v>
      </c>
      <c r="F152" s="134">
        <f t="shared" si="121"/>
        <v>7520.2538138740592</v>
      </c>
      <c r="G152" s="170">
        <f t="shared" si="121"/>
        <v>10346.979640812437</v>
      </c>
      <c r="H152" s="133">
        <f t="shared" si="121"/>
        <v>3679.7650141605668</v>
      </c>
      <c r="I152" s="134">
        <f t="shared" si="121"/>
        <v>2826.7258269383769</v>
      </c>
      <c r="J152" s="265">
        <f t="shared" si="109"/>
        <v>1.0963145000000001</v>
      </c>
      <c r="K152" s="170">
        <f t="shared" si="121"/>
        <v>16665.541899542244</v>
      </c>
      <c r="M152" s="122" t="s">
        <v>10</v>
      </c>
      <c r="N152" s="170">
        <f t="shared" si="104"/>
        <v>1890.1384705985804</v>
      </c>
      <c r="O152" s="170">
        <f t="shared" si="104"/>
        <v>4685.98814755689</v>
      </c>
      <c r="P152" s="170">
        <f t="shared" si="104"/>
        <v>6576.1266181554702</v>
      </c>
      <c r="Q152" s="134">
        <f t="shared" si="104"/>
        <v>918.43120960556121</v>
      </c>
      <c r="R152" s="134">
        <f t="shared" si="104"/>
        <v>7494.5578277610321</v>
      </c>
      <c r="S152" s="170">
        <f t="shared" si="104"/>
        <v>10504.368115447565</v>
      </c>
      <c r="T152" s="133">
        <f t="shared" si="104"/>
        <v>3928.2414972920956</v>
      </c>
      <c r="U152" s="134">
        <f t="shared" si="104"/>
        <v>3009.8102876865341</v>
      </c>
      <c r="V152" s="265">
        <f t="shared" si="110"/>
        <v>1.18035544840785</v>
      </c>
      <c r="W152" s="170">
        <f t="shared" si="104"/>
        <v>16855.403673807115</v>
      </c>
      <c r="Y152" s="122" t="s">
        <v>10</v>
      </c>
      <c r="Z152" s="170">
        <f t="shared" si="105"/>
        <v>1884.2942743649496</v>
      </c>
      <c r="AA152" s="170">
        <f t="shared" si="105"/>
        <v>5032.1035973808875</v>
      </c>
      <c r="AB152" s="170">
        <f t="shared" si="105"/>
        <v>6916.3978717458376</v>
      </c>
      <c r="AC152" s="134">
        <f t="shared" si="105"/>
        <v>857.47667145371497</v>
      </c>
      <c r="AD152" s="134">
        <f t="shared" si="105"/>
        <v>7773.874543199553</v>
      </c>
      <c r="AE152" s="170">
        <f t="shared" si="105"/>
        <v>10481.301007608932</v>
      </c>
      <c r="AF152" s="133">
        <f t="shared" si="105"/>
        <v>3564.9031358630937</v>
      </c>
      <c r="AG152" s="134">
        <f t="shared" si="105"/>
        <v>2707.4264644093782</v>
      </c>
      <c r="AH152" s="265">
        <f t="shared" si="111"/>
        <v>1.1020174951019999</v>
      </c>
      <c r="AI152" s="170">
        <f t="shared" si="105"/>
        <v>17036.766540527253</v>
      </c>
      <c r="AK152" s="122" t="s">
        <v>10</v>
      </c>
      <c r="AL152" s="170">
        <f t="shared" si="106"/>
        <v>1991.4739084712669</v>
      </c>
      <c r="AM152" s="170">
        <f t="shared" si="106"/>
        <v>4728.8999162512382</v>
      </c>
      <c r="AN152" s="170">
        <f t="shared" si="106"/>
        <v>6720.3738247225056</v>
      </c>
      <c r="AO152" s="134">
        <f t="shared" si="106"/>
        <v>862.71404717699363</v>
      </c>
      <c r="AP152" s="134">
        <f t="shared" si="106"/>
        <v>7583.0878718994991</v>
      </c>
      <c r="AQ152" s="170">
        <f t="shared" si="106"/>
        <v>10825.746330223341</v>
      </c>
      <c r="AR152" s="133">
        <f t="shared" si="106"/>
        <v>4105.3725055008354</v>
      </c>
      <c r="AS152" s="134">
        <f t="shared" si="106"/>
        <v>3242.6584583238418</v>
      </c>
      <c r="AT152" s="265">
        <f t="shared" si="112"/>
        <v>1.1087484999999999</v>
      </c>
      <c r="AU152" s="170">
        <f t="shared" si="106"/>
        <v>17715.49308745897</v>
      </c>
    </row>
    <row r="153" spans="1:47" ht="13.5" thickBot="1">
      <c r="A153" s="122" t="s">
        <v>11</v>
      </c>
      <c r="B153" s="170">
        <f t="shared" si="107"/>
        <v>5482.7648210957705</v>
      </c>
      <c r="C153" s="170">
        <f t="shared" ref="C153:K153" si="122">C129/1000</f>
        <v>14767.770033039109</v>
      </c>
      <c r="D153" s="170">
        <f t="shared" si="122"/>
        <v>20250.534854134879</v>
      </c>
      <c r="E153" s="134">
        <f t="shared" si="122"/>
        <v>2132.3915777866146</v>
      </c>
      <c r="F153" s="134">
        <f t="shared" si="122"/>
        <v>22382.926431921493</v>
      </c>
      <c r="G153" s="170">
        <f t="shared" si="122"/>
        <v>26074.725661452729</v>
      </c>
      <c r="H153" s="133">
        <f t="shared" si="122"/>
        <v>5824.1908073178492</v>
      </c>
      <c r="I153" s="134">
        <f t="shared" si="122"/>
        <v>3691.7992295312361</v>
      </c>
      <c r="J153" s="265">
        <f t="shared" si="109"/>
        <v>2.7405210000000002</v>
      </c>
      <c r="K153" s="170">
        <f t="shared" si="122"/>
        <v>53908.724092359356</v>
      </c>
      <c r="M153" s="122" t="s">
        <v>11</v>
      </c>
      <c r="N153" s="170">
        <f t="shared" si="104"/>
        <v>5193.7631467262836</v>
      </c>
      <c r="O153" s="170">
        <f t="shared" si="104"/>
        <v>14031.007320228666</v>
      </c>
      <c r="P153" s="170">
        <f t="shared" si="104"/>
        <v>19224.770466954949</v>
      </c>
      <c r="Q153" s="134">
        <f t="shared" si="104"/>
        <v>2319.1755088502837</v>
      </c>
      <c r="R153" s="134">
        <f t="shared" si="104"/>
        <v>21543.945975805233</v>
      </c>
      <c r="S153" s="170">
        <f t="shared" si="104"/>
        <v>25878.115976755587</v>
      </c>
      <c r="T153" s="133">
        <f t="shared" si="104"/>
        <v>6653.3455098006352</v>
      </c>
      <c r="U153" s="134">
        <f t="shared" si="104"/>
        <v>4334.1700009503511</v>
      </c>
      <c r="V153" s="265">
        <f t="shared" si="110"/>
        <v>2.98057319813983</v>
      </c>
      <c r="W153" s="170">
        <f t="shared" si="104"/>
        <v>53945.038216772366</v>
      </c>
      <c r="Y153" s="122" t="s">
        <v>11</v>
      </c>
      <c r="Z153" s="170">
        <f t="shared" si="105"/>
        <v>5263.0697357903764</v>
      </c>
      <c r="AA153" s="170">
        <f t="shared" si="105"/>
        <v>14555.72502406785</v>
      </c>
      <c r="AB153" s="170">
        <f t="shared" si="105"/>
        <v>19818.794759858225</v>
      </c>
      <c r="AC153" s="134">
        <f t="shared" si="105"/>
        <v>2152.0195597926868</v>
      </c>
      <c r="AD153" s="134">
        <f t="shared" si="105"/>
        <v>21970.814319650912</v>
      </c>
      <c r="AE153" s="170">
        <f t="shared" si="105"/>
        <v>26045.67036561549</v>
      </c>
      <c r="AF153" s="133">
        <f t="shared" si="105"/>
        <v>6226.8756057572664</v>
      </c>
      <c r="AG153" s="134">
        <f t="shared" si="105"/>
        <v>4074.8560459645801</v>
      </c>
      <c r="AH153" s="265">
        <f t="shared" si="111"/>
        <v>2.7657466187069999</v>
      </c>
      <c r="AI153" s="170">
        <f t="shared" si="105"/>
        <v>54766.826986630571</v>
      </c>
      <c r="AK153" s="122" t="s">
        <v>11</v>
      </c>
      <c r="AL153" s="170">
        <f t="shared" si="106"/>
        <v>5392.8037610381516</v>
      </c>
      <c r="AM153" s="170">
        <f t="shared" si="106"/>
        <v>14297.760934411574</v>
      </c>
      <c r="AN153" s="170">
        <f t="shared" si="106"/>
        <v>19690.564695449724</v>
      </c>
      <c r="AO153" s="134">
        <f t="shared" si="106"/>
        <v>2169.6927770284783</v>
      </c>
      <c r="AP153" s="134">
        <f t="shared" si="106"/>
        <v>21860.257472478203</v>
      </c>
      <c r="AQ153" s="170">
        <f t="shared" si="106"/>
        <v>25734.593726547489</v>
      </c>
      <c r="AR153" s="133">
        <f t="shared" si="106"/>
        <v>6044.0290310977662</v>
      </c>
      <c r="AS153" s="134">
        <f t="shared" si="106"/>
        <v>3874.3362540692874</v>
      </c>
      <c r="AT153" s="265">
        <f t="shared" si="112"/>
        <v>2.7884600000000002</v>
      </c>
      <c r="AU153" s="170">
        <f t="shared" si="106"/>
        <v>56188.488937761329</v>
      </c>
    </row>
    <row r="154" spans="1:47" ht="13.5" thickBot="1">
      <c r="A154" s="122" t="s">
        <v>12</v>
      </c>
      <c r="B154" s="170">
        <f t="shared" si="107"/>
        <v>15773.362134891378</v>
      </c>
      <c r="C154" s="170">
        <f t="shared" ref="C154:K154" si="123">C130/1000</f>
        <v>52353.533266443475</v>
      </c>
      <c r="D154" s="170">
        <f t="shared" si="123"/>
        <v>68126.895401334856</v>
      </c>
      <c r="E154" s="134">
        <f t="shared" si="123"/>
        <v>5015.3948012029759</v>
      </c>
      <c r="F154" s="134">
        <f t="shared" si="123"/>
        <v>73142.290202537828</v>
      </c>
      <c r="G154" s="170">
        <f t="shared" si="123"/>
        <v>53937.586141753003</v>
      </c>
      <c r="H154" s="133">
        <f t="shared" si="123"/>
        <v>-14189.309259581849</v>
      </c>
      <c r="I154" s="134">
        <f t="shared" si="123"/>
        <v>-19204.704060784832</v>
      </c>
      <c r="J154" s="265">
        <f t="shared" si="109"/>
        <v>6.4457180000000003</v>
      </c>
      <c r="K154" s="170">
        <f t="shared" si="123"/>
        <v>195527.31926309667</v>
      </c>
      <c r="M154" s="122" t="s">
        <v>12</v>
      </c>
      <c r="N154" s="170">
        <f t="shared" si="104"/>
        <v>14368.477167484602</v>
      </c>
      <c r="O154" s="170">
        <f t="shared" si="104"/>
        <v>49584.458440317016</v>
      </c>
      <c r="P154" s="170">
        <f t="shared" si="104"/>
        <v>63952.935607801614</v>
      </c>
      <c r="Q154" s="134">
        <f t="shared" si="104"/>
        <v>4852.4186230370078</v>
      </c>
      <c r="R154" s="134">
        <f t="shared" si="104"/>
        <v>68805.354230838624</v>
      </c>
      <c r="S154" s="170">
        <f t="shared" si="104"/>
        <v>53403.408781226324</v>
      </c>
      <c r="T154" s="133">
        <f t="shared" si="104"/>
        <v>-10549.526826575295</v>
      </c>
      <c r="U154" s="134">
        <f t="shared" si="104"/>
        <v>-15401.945449612305</v>
      </c>
      <c r="V154" s="265">
        <f t="shared" si="110"/>
        <v>6.2362632059479699</v>
      </c>
      <c r="W154" s="170">
        <f t="shared" si="104"/>
        <v>194000.54024223218</v>
      </c>
      <c r="Y154" s="122" t="s">
        <v>12</v>
      </c>
      <c r="Z154" s="170">
        <f t="shared" si="105"/>
        <v>14511.92505858569</v>
      </c>
      <c r="AA154" s="170">
        <f t="shared" si="105"/>
        <v>52641.497570268541</v>
      </c>
      <c r="AB154" s="170">
        <f t="shared" si="105"/>
        <v>67153.422628854227</v>
      </c>
      <c r="AC154" s="134">
        <f t="shared" si="105"/>
        <v>5000.2302126862696</v>
      </c>
      <c r="AD154" s="134">
        <f t="shared" si="105"/>
        <v>72153.652841540505</v>
      </c>
      <c r="AE154" s="170">
        <f t="shared" si="105"/>
        <v>53481.161548817334</v>
      </c>
      <c r="AF154" s="133">
        <f t="shared" si="105"/>
        <v>-13672.261080036893</v>
      </c>
      <c r="AG154" s="134">
        <f t="shared" si="105"/>
        <v>-18672.491292723163</v>
      </c>
      <c r="AH154" s="265">
        <f t="shared" si="111"/>
        <v>6.4262286746250004</v>
      </c>
      <c r="AI154" s="170">
        <f t="shared" si="105"/>
        <v>198769.30802328556</v>
      </c>
      <c r="AK154" s="122" t="s">
        <v>12</v>
      </c>
      <c r="AL154" s="170">
        <f t="shared" si="106"/>
        <v>14209.347444698742</v>
      </c>
      <c r="AM154" s="170">
        <f t="shared" si="106"/>
        <v>49707.974451778457</v>
      </c>
      <c r="AN154" s="170">
        <f t="shared" si="106"/>
        <v>63917.321896477202</v>
      </c>
      <c r="AO154" s="134">
        <f t="shared" si="106"/>
        <v>5053.0562594249814</v>
      </c>
      <c r="AP154" s="134">
        <f t="shared" si="106"/>
        <v>68970.378155902174</v>
      </c>
      <c r="AQ154" s="170">
        <f t="shared" si="106"/>
        <v>53723.431970662627</v>
      </c>
      <c r="AR154" s="133">
        <f t="shared" si="106"/>
        <v>-10193.889925814576</v>
      </c>
      <c r="AS154" s="134">
        <f t="shared" si="106"/>
        <v>-15246.946185239554</v>
      </c>
      <c r="AT154" s="265">
        <f t="shared" si="112"/>
        <v>6.4941199999999997</v>
      </c>
      <c r="AU154" s="170">
        <f t="shared" si="106"/>
        <v>199237.11956278491</v>
      </c>
    </row>
    <row r="155" spans="1:47" ht="13.5" thickBot="1">
      <c r="A155" s="122" t="s">
        <v>13</v>
      </c>
      <c r="B155" s="170">
        <f t="shared" si="107"/>
        <v>2774.6989503000382</v>
      </c>
      <c r="C155" s="170">
        <f t="shared" ref="C155:K155" si="124">C131/1000</f>
        <v>7000.8407964906137</v>
      </c>
      <c r="D155" s="170">
        <f t="shared" si="124"/>
        <v>9775.5397467906514</v>
      </c>
      <c r="E155" s="134">
        <f t="shared" si="124"/>
        <v>1141.5097572201003</v>
      </c>
      <c r="F155" s="134">
        <f t="shared" si="124"/>
        <v>10917.049504010753</v>
      </c>
      <c r="G155" s="170">
        <f t="shared" si="124"/>
        <v>11024.682383169658</v>
      </c>
      <c r="H155" s="133">
        <f t="shared" si="124"/>
        <v>1249.1426363790072</v>
      </c>
      <c r="I155" s="134">
        <f t="shared" si="124"/>
        <v>107.63287915890663</v>
      </c>
      <c r="J155" s="265">
        <f t="shared" si="109"/>
        <v>1.4670529999999999</v>
      </c>
      <c r="K155" s="170">
        <f t="shared" si="124"/>
        <v>26581.140008400875</v>
      </c>
      <c r="M155" s="122" t="s">
        <v>13</v>
      </c>
      <c r="N155" s="170">
        <f t="shared" si="104"/>
        <v>2497.8059093758607</v>
      </c>
      <c r="O155" s="170">
        <f t="shared" si="104"/>
        <v>6637.1466288013326</v>
      </c>
      <c r="P155" s="170">
        <f t="shared" si="104"/>
        <v>9134.9525381771946</v>
      </c>
      <c r="Q155" s="134">
        <f t="shared" si="104"/>
        <v>1122.5486663943116</v>
      </c>
      <c r="R155" s="134">
        <f t="shared" si="104"/>
        <v>10257.501204571507</v>
      </c>
      <c r="S155" s="170">
        <f t="shared" si="104"/>
        <v>10907.41807036524</v>
      </c>
      <c r="T155" s="133">
        <f t="shared" si="104"/>
        <v>1772.4655321880468</v>
      </c>
      <c r="U155" s="134">
        <f t="shared" si="104"/>
        <v>649.91686579373481</v>
      </c>
      <c r="V155" s="265">
        <f t="shared" si="110"/>
        <v>1.4426844608760001</v>
      </c>
      <c r="W155" s="170">
        <f t="shared" si="104"/>
        <v>26676.656218492124</v>
      </c>
      <c r="Y155" s="122" t="s">
        <v>13</v>
      </c>
      <c r="Z155" s="170">
        <f t="shared" si="105"/>
        <v>2295.0934172671364</v>
      </c>
      <c r="AA155" s="170">
        <f t="shared" si="105"/>
        <v>7133.9912220050937</v>
      </c>
      <c r="AB155" s="170">
        <f t="shared" si="105"/>
        <v>9429.0846392722306</v>
      </c>
      <c r="AC155" s="134">
        <f t="shared" si="105"/>
        <v>1136.999018107294</v>
      </c>
      <c r="AD155" s="134">
        <f t="shared" si="105"/>
        <v>10566.083657379522</v>
      </c>
      <c r="AE155" s="170">
        <f t="shared" si="105"/>
        <v>10738.574655325925</v>
      </c>
      <c r="AF155" s="133">
        <f t="shared" si="105"/>
        <v>1309.4900160536952</v>
      </c>
      <c r="AG155" s="134">
        <f t="shared" si="105"/>
        <v>172.49099794640205</v>
      </c>
      <c r="AH155" s="265">
        <f t="shared" si="111"/>
        <v>1.4612558587090001</v>
      </c>
      <c r="AI155" s="170">
        <f t="shared" si="105"/>
        <v>27021.51140503876</v>
      </c>
      <c r="AK155" s="122" t="s">
        <v>13</v>
      </c>
      <c r="AL155" s="170">
        <f t="shared" si="106"/>
        <v>2486.2419656224743</v>
      </c>
      <c r="AM155" s="170">
        <f t="shared" si="106"/>
        <v>6810.528998446508</v>
      </c>
      <c r="AN155" s="170">
        <f t="shared" si="106"/>
        <v>9296.7709640689827</v>
      </c>
      <c r="AO155" s="134">
        <f t="shared" si="106"/>
        <v>1145.5605309795264</v>
      </c>
      <c r="AP155" s="134">
        <f t="shared" si="106"/>
        <v>10442.331495048509</v>
      </c>
      <c r="AQ155" s="170">
        <f t="shared" si="106"/>
        <v>10949.881304634344</v>
      </c>
      <c r="AR155" s="133">
        <f t="shared" si="106"/>
        <v>1653.1103405653612</v>
      </c>
      <c r="AS155" s="134">
        <f t="shared" si="106"/>
        <v>507.54980958583394</v>
      </c>
      <c r="AT155" s="265">
        <f t="shared" si="112"/>
        <v>1.472259</v>
      </c>
      <c r="AU155" s="170">
        <f t="shared" si="106"/>
        <v>27452.710702244167</v>
      </c>
    </row>
    <row r="156" spans="1:47" ht="13.5" thickBot="1">
      <c r="A156" s="122" t="s">
        <v>14</v>
      </c>
      <c r="B156" s="170">
        <f t="shared" si="107"/>
        <v>1428.491011703162</v>
      </c>
      <c r="C156" s="170">
        <f t="shared" ref="C156:K156" si="125">C132/1000</f>
        <v>4303.1656552331651</v>
      </c>
      <c r="D156" s="170">
        <f t="shared" si="125"/>
        <v>5731.6566669363274</v>
      </c>
      <c r="E156" s="134">
        <f t="shared" si="125"/>
        <v>498.47471106850566</v>
      </c>
      <c r="F156" s="134">
        <f t="shared" si="125"/>
        <v>6230.1313780048331</v>
      </c>
      <c r="G156" s="170">
        <f t="shared" si="125"/>
        <v>6344.9564739386287</v>
      </c>
      <c r="H156" s="133">
        <f t="shared" si="125"/>
        <v>613.29980700230135</v>
      </c>
      <c r="I156" s="134">
        <f t="shared" si="125"/>
        <v>114.82509593379591</v>
      </c>
      <c r="J156" s="265">
        <f t="shared" si="109"/>
        <v>0.64063300000000001</v>
      </c>
      <c r="K156" s="170">
        <f t="shared" si="125"/>
        <v>17847.764140572912</v>
      </c>
      <c r="M156" s="122" t="s">
        <v>14</v>
      </c>
      <c r="N156" s="170">
        <f t="shared" si="104"/>
        <v>1374.9198305768628</v>
      </c>
      <c r="O156" s="170">
        <f t="shared" si="104"/>
        <v>4062.9782935811454</v>
      </c>
      <c r="P156" s="170">
        <f t="shared" si="104"/>
        <v>5437.8981241580077</v>
      </c>
      <c r="Q156" s="134">
        <f t="shared" si="104"/>
        <v>500.28223074640573</v>
      </c>
      <c r="R156" s="134">
        <f t="shared" si="104"/>
        <v>5938.1803549044143</v>
      </c>
      <c r="S156" s="170">
        <f t="shared" si="104"/>
        <v>5961.1280054109639</v>
      </c>
      <c r="T156" s="133">
        <f t="shared" si="104"/>
        <v>523.22988125295569</v>
      </c>
      <c r="U156" s="134">
        <f t="shared" si="104"/>
        <v>22.947650506549515</v>
      </c>
      <c r="V156" s="265">
        <f t="shared" si="110"/>
        <v>0.64295599999999997</v>
      </c>
      <c r="W156" s="170">
        <f t="shared" si="104"/>
        <v>17468.599914404058</v>
      </c>
      <c r="Y156" s="122" t="s">
        <v>14</v>
      </c>
      <c r="Z156" s="170">
        <f t="shared" si="105"/>
        <v>1359.3219782036524</v>
      </c>
      <c r="AA156" s="170">
        <f t="shared" si="105"/>
        <v>4064.3684376942533</v>
      </c>
      <c r="AB156" s="170">
        <f t="shared" si="105"/>
        <v>5423.690415897906</v>
      </c>
      <c r="AC156" s="134">
        <f t="shared" si="105"/>
        <v>497.4949660279421</v>
      </c>
      <c r="AD156" s="134">
        <f t="shared" si="105"/>
        <v>5921.1853819258486</v>
      </c>
      <c r="AE156" s="170">
        <f t="shared" si="105"/>
        <v>6221.145956088295</v>
      </c>
      <c r="AF156" s="133">
        <f t="shared" si="105"/>
        <v>797.45554019038934</v>
      </c>
      <c r="AG156" s="134">
        <f t="shared" si="105"/>
        <v>299.9605741624469</v>
      </c>
      <c r="AH156" s="265">
        <f t="shared" si="111"/>
        <v>0.63937384484000004</v>
      </c>
      <c r="AI156" s="170">
        <f t="shared" si="105"/>
        <v>17797.124217813267</v>
      </c>
      <c r="AK156" s="122" t="s">
        <v>14</v>
      </c>
      <c r="AL156" s="170">
        <f t="shared" si="106"/>
        <v>1431.6277404395016</v>
      </c>
      <c r="AM156" s="170">
        <f t="shared" si="106"/>
        <v>4215.8689398534361</v>
      </c>
      <c r="AN156" s="170">
        <f t="shared" si="106"/>
        <v>5647.4966802929375</v>
      </c>
      <c r="AO156" s="134">
        <f t="shared" si="106"/>
        <v>500.55650999154551</v>
      </c>
      <c r="AP156" s="134">
        <f t="shared" si="106"/>
        <v>6148.0531902844832</v>
      </c>
      <c r="AQ156" s="170">
        <f t="shared" si="106"/>
        <v>6328.8646728955828</v>
      </c>
      <c r="AR156" s="133">
        <f t="shared" si="106"/>
        <v>681.36799260264445</v>
      </c>
      <c r="AS156" s="134">
        <f t="shared" si="106"/>
        <v>180.81148261109925</v>
      </c>
      <c r="AT156" s="265">
        <f t="shared" si="112"/>
        <v>0.64330849999999995</v>
      </c>
      <c r="AU156" s="170">
        <f t="shared" si="106"/>
        <v>18342.726044947478</v>
      </c>
    </row>
    <row r="157" spans="1:47" ht="13.5" thickBot="1">
      <c r="A157" s="122" t="s">
        <v>15</v>
      </c>
      <c r="B157" s="170">
        <f t="shared" si="107"/>
        <v>4985.8083218933334</v>
      </c>
      <c r="C157" s="170">
        <f t="shared" ref="C157:K157" si="126">C133/1000</f>
        <v>16066.683201508113</v>
      </c>
      <c r="D157" s="170">
        <f t="shared" si="126"/>
        <v>21052.491523401448</v>
      </c>
      <c r="E157" s="134">
        <f t="shared" si="126"/>
        <v>1703.3488096445205</v>
      </c>
      <c r="F157" s="134">
        <f t="shared" si="126"/>
        <v>22755.840333045966</v>
      </c>
      <c r="G157" s="170">
        <f t="shared" si="126"/>
        <v>26143.305328831666</v>
      </c>
      <c r="H157" s="133">
        <f t="shared" si="126"/>
        <v>5090.813805430219</v>
      </c>
      <c r="I157" s="134">
        <f t="shared" si="126"/>
        <v>3387.4649957856982</v>
      </c>
      <c r="J157" s="265">
        <f t="shared" si="109"/>
        <v>2.1891210000000001</v>
      </c>
      <c r="K157" s="170">
        <f t="shared" si="126"/>
        <v>63959.78191367766</v>
      </c>
      <c r="M157" s="122" t="s">
        <v>15</v>
      </c>
      <c r="N157" s="170">
        <f t="shared" si="104"/>
        <v>5091.0844468779142</v>
      </c>
      <c r="O157" s="170">
        <f t="shared" si="104"/>
        <v>15294.223758494481</v>
      </c>
      <c r="P157" s="170">
        <f t="shared" si="104"/>
        <v>20385.308205372396</v>
      </c>
      <c r="Q157" s="134">
        <f t="shared" si="104"/>
        <v>1736.3564688163665</v>
      </c>
      <c r="R157" s="134">
        <f t="shared" si="104"/>
        <v>22121.664674188763</v>
      </c>
      <c r="S157" s="170">
        <f t="shared" si="104"/>
        <v>24893.664409416775</v>
      </c>
      <c r="T157" s="133">
        <f t="shared" si="104"/>
        <v>4508.3562040443794</v>
      </c>
      <c r="U157" s="134">
        <f t="shared" si="104"/>
        <v>2771.9997352280134</v>
      </c>
      <c r="V157" s="265">
        <f t="shared" si="110"/>
        <v>2.2315420000000001</v>
      </c>
      <c r="W157" s="170">
        <f t="shared" si="104"/>
        <v>62570.709772711736</v>
      </c>
      <c r="Y157" s="122" t="s">
        <v>15</v>
      </c>
      <c r="Z157" s="170">
        <f t="shared" si="105"/>
        <v>5078.3192699659839</v>
      </c>
      <c r="AA157" s="170">
        <f t="shared" si="105"/>
        <v>16454.167162240679</v>
      </c>
      <c r="AB157" s="170">
        <f t="shared" si="105"/>
        <v>21532.486432206664</v>
      </c>
      <c r="AC157" s="134">
        <f t="shared" si="105"/>
        <v>1696.2396007604088</v>
      </c>
      <c r="AD157" s="134">
        <f t="shared" si="105"/>
        <v>23228.726032967072</v>
      </c>
      <c r="AE157" s="170">
        <f t="shared" si="105"/>
        <v>24897.9866460216</v>
      </c>
      <c r="AF157" s="133">
        <f t="shared" si="105"/>
        <v>3365.5002138149366</v>
      </c>
      <c r="AG157" s="134">
        <f t="shared" si="105"/>
        <v>1669.2606130545289</v>
      </c>
      <c r="AH157" s="265">
        <f t="shared" si="111"/>
        <v>2.1799843402780001</v>
      </c>
      <c r="AI157" s="170">
        <f t="shared" si="105"/>
        <v>64301.66671229522</v>
      </c>
      <c r="AK157" s="122" t="s">
        <v>15</v>
      </c>
      <c r="AL157" s="170">
        <f t="shared" si="106"/>
        <v>5357.7584697642933</v>
      </c>
      <c r="AM157" s="170">
        <f t="shared" si="106"/>
        <v>15726.376209346801</v>
      </c>
      <c r="AN157" s="170">
        <f t="shared" si="106"/>
        <v>21084.134679111092</v>
      </c>
      <c r="AO157" s="134">
        <f t="shared" si="106"/>
        <v>1703.1375562684766</v>
      </c>
      <c r="AP157" s="134">
        <f t="shared" si="106"/>
        <v>22787.272235379569</v>
      </c>
      <c r="AQ157" s="170">
        <f t="shared" si="106"/>
        <v>24860.516596182988</v>
      </c>
      <c r="AR157" s="133">
        <f t="shared" si="106"/>
        <v>3776.3819170718939</v>
      </c>
      <c r="AS157" s="134">
        <f t="shared" si="106"/>
        <v>2073.2443608034177</v>
      </c>
      <c r="AT157" s="265">
        <f t="shared" si="112"/>
        <v>2.1888494999999999</v>
      </c>
      <c r="AU157" s="170">
        <f t="shared" si="106"/>
        <v>65519.686408240261</v>
      </c>
    </row>
    <row r="158" spans="1:47" ht="13.5" thickBot="1">
      <c r="A158" s="122" t="s">
        <v>16</v>
      </c>
      <c r="B158" s="170">
        <f t="shared" si="107"/>
        <v>648.34407391258799</v>
      </c>
      <c r="C158" s="170">
        <f t="shared" ref="C158:K158" si="127">C134/1000</f>
        <v>1972.759629026825</v>
      </c>
      <c r="D158" s="170">
        <f t="shared" si="127"/>
        <v>2621.1037029394129</v>
      </c>
      <c r="E158" s="134">
        <f t="shared" si="127"/>
        <v>247.45629115943012</v>
      </c>
      <c r="F158" s="134">
        <f t="shared" si="127"/>
        <v>2868.5599940988432</v>
      </c>
      <c r="G158" s="170">
        <f t="shared" si="127"/>
        <v>2910.3630399896142</v>
      </c>
      <c r="H158" s="133">
        <f t="shared" si="127"/>
        <v>289.2593370502014</v>
      </c>
      <c r="I158" s="134">
        <f t="shared" si="127"/>
        <v>41.803045890771315</v>
      </c>
      <c r="J158" s="265">
        <f t="shared" si="109"/>
        <v>0.31802750000000002</v>
      </c>
      <c r="K158" s="170">
        <f t="shared" si="127"/>
        <v>7641.7266529584613</v>
      </c>
      <c r="M158" s="122" t="s">
        <v>16</v>
      </c>
      <c r="N158" s="170">
        <f t="shared" ref="N158:W159" si="128">N134/1000</f>
        <v>627.29109119106738</v>
      </c>
      <c r="O158" s="170">
        <f t="shared" si="128"/>
        <v>1890.1397332211523</v>
      </c>
      <c r="P158" s="170">
        <f t="shared" si="128"/>
        <v>2517.4308244122199</v>
      </c>
      <c r="Q158" s="134">
        <f t="shared" si="128"/>
        <v>258.33391314571321</v>
      </c>
      <c r="R158" s="134">
        <f t="shared" si="128"/>
        <v>2775.7647375579327</v>
      </c>
      <c r="S158" s="170">
        <f t="shared" si="128"/>
        <v>2933.9414859790377</v>
      </c>
      <c r="T158" s="133">
        <f t="shared" si="128"/>
        <v>416.51066156681816</v>
      </c>
      <c r="U158" s="134">
        <f t="shared" si="128"/>
        <v>158.17674842110509</v>
      </c>
      <c r="V158" s="265">
        <f t="shared" si="110"/>
        <v>0.33200727359975002</v>
      </c>
      <c r="W158" s="170">
        <f t="shared" si="128"/>
        <v>7583.2122248080859</v>
      </c>
      <c r="Y158" s="122" t="s">
        <v>16</v>
      </c>
      <c r="Z158" s="170">
        <f t="shared" ref="Z158:AI159" si="129">Z134/1000</f>
        <v>648.26549452334552</v>
      </c>
      <c r="AA158" s="170">
        <f t="shared" si="129"/>
        <v>1928.4032249091272</v>
      </c>
      <c r="AB158" s="170">
        <f t="shared" si="129"/>
        <v>2576.6687194324727</v>
      </c>
      <c r="AC158" s="134">
        <f t="shared" si="129"/>
        <v>249.05390258428363</v>
      </c>
      <c r="AD158" s="134">
        <f t="shared" si="129"/>
        <v>2825.7226220167563</v>
      </c>
      <c r="AE158" s="170">
        <f t="shared" si="129"/>
        <v>2884.3648926909786</v>
      </c>
      <c r="AF158" s="133">
        <f t="shared" si="129"/>
        <v>307.69617325850578</v>
      </c>
      <c r="AG158" s="134">
        <f t="shared" si="129"/>
        <v>58.642270674222146</v>
      </c>
      <c r="AH158" s="265">
        <f t="shared" si="111"/>
        <v>0.32008072873400001</v>
      </c>
      <c r="AI158" s="170">
        <f t="shared" si="129"/>
        <v>7764.2367704003764</v>
      </c>
      <c r="AK158" s="122" t="s">
        <v>16</v>
      </c>
      <c r="AL158" s="170">
        <f t="shared" ref="AL158:AU159" si="130">AL134/1000</f>
        <v>638.1654873885193</v>
      </c>
      <c r="AM158" s="170">
        <f t="shared" si="130"/>
        <v>1956.1503910275985</v>
      </c>
      <c r="AN158" s="170">
        <f t="shared" si="130"/>
        <v>2594.3158784161178</v>
      </c>
      <c r="AO158" s="134">
        <f t="shared" si="130"/>
        <v>251.54480263059918</v>
      </c>
      <c r="AP158" s="134">
        <f t="shared" si="130"/>
        <v>2845.8606810467168</v>
      </c>
      <c r="AQ158" s="170">
        <f t="shared" si="130"/>
        <v>2931.8003071996932</v>
      </c>
      <c r="AR158" s="133">
        <f t="shared" si="130"/>
        <v>337.48442878357554</v>
      </c>
      <c r="AS158" s="134">
        <f t="shared" si="130"/>
        <v>85.939626152976416</v>
      </c>
      <c r="AT158" s="265">
        <f t="shared" si="112"/>
        <v>0.32328200000000001</v>
      </c>
      <c r="AU158" s="170">
        <f t="shared" si="130"/>
        <v>7956.8513115554333</v>
      </c>
    </row>
    <row r="159" spans="1:47" ht="13.5" thickBot="1">
      <c r="A159" s="122" t="s">
        <v>17</v>
      </c>
      <c r="B159" s="170">
        <f t="shared" si="107"/>
        <v>303.40500071060325</v>
      </c>
      <c r="C159" s="170">
        <f t="shared" ref="C159:K159" si="131">C135/1000</f>
        <v>626.53053705545449</v>
      </c>
      <c r="D159" s="170">
        <f t="shared" si="131"/>
        <v>929.93553776605768</v>
      </c>
      <c r="E159" s="134">
        <f t="shared" si="131"/>
        <v>132.01157330722447</v>
      </c>
      <c r="F159" s="134">
        <f t="shared" si="131"/>
        <v>1061.947111073282</v>
      </c>
      <c r="G159" s="170">
        <f t="shared" si="131"/>
        <v>1884.8287630578839</v>
      </c>
      <c r="H159" s="133">
        <f t="shared" si="131"/>
        <v>954.89322529182618</v>
      </c>
      <c r="I159" s="134">
        <f t="shared" si="131"/>
        <v>822.88165198460172</v>
      </c>
      <c r="J159" s="265">
        <f t="shared" si="109"/>
        <v>0.16965949999999999</v>
      </c>
      <c r="K159" s="170">
        <f t="shared" si="131"/>
        <v>2950.8917908007315</v>
      </c>
      <c r="M159" s="122" t="s">
        <v>17</v>
      </c>
      <c r="N159" s="170">
        <f t="shared" si="128"/>
        <v>288.28284057342307</v>
      </c>
      <c r="O159" s="170">
        <f t="shared" si="128"/>
        <v>647.01476752910355</v>
      </c>
      <c r="P159" s="170">
        <f t="shared" si="128"/>
        <v>935.29760810252662</v>
      </c>
      <c r="Q159" s="134">
        <f t="shared" si="128"/>
        <v>121.3784995558221</v>
      </c>
      <c r="R159" s="134">
        <f t="shared" si="128"/>
        <v>1056.6761076583487</v>
      </c>
      <c r="S159" s="170">
        <f t="shared" si="128"/>
        <v>1772.9377631847517</v>
      </c>
      <c r="T159" s="133">
        <f t="shared" si="128"/>
        <v>837.64015508222496</v>
      </c>
      <c r="U159" s="134">
        <f t="shared" si="128"/>
        <v>716.26165552640282</v>
      </c>
      <c r="V159" s="265">
        <f t="shared" si="110"/>
        <v>0.15599401650540001</v>
      </c>
      <c r="W159" s="170">
        <f t="shared" si="128"/>
        <v>2972.1835535524456</v>
      </c>
      <c r="Y159" s="122" t="s">
        <v>17</v>
      </c>
      <c r="Z159" s="170">
        <f t="shared" si="129"/>
        <v>262.50928607624263</v>
      </c>
      <c r="AA159" s="170">
        <f t="shared" si="129"/>
        <v>687.17586758756499</v>
      </c>
      <c r="AB159" s="170">
        <f t="shared" si="129"/>
        <v>949.68515366380768</v>
      </c>
      <c r="AC159" s="134">
        <f t="shared" si="129"/>
        <v>129.82337584168681</v>
      </c>
      <c r="AD159" s="134">
        <f t="shared" si="129"/>
        <v>1079.5085295054946</v>
      </c>
      <c r="AE159" s="170">
        <f t="shared" si="129"/>
        <v>1807.7435407264798</v>
      </c>
      <c r="AF159" s="133">
        <f t="shared" si="129"/>
        <v>858.05838706267218</v>
      </c>
      <c r="AG159" s="134">
        <f t="shared" si="129"/>
        <v>728.23501122098537</v>
      </c>
      <c r="AH159" s="265">
        <f t="shared" si="111"/>
        <v>0.16684725802299999</v>
      </c>
      <c r="AI159" s="170">
        <f t="shared" si="129"/>
        <v>2948.5541707378807</v>
      </c>
      <c r="AK159" s="122" t="s">
        <v>17</v>
      </c>
      <c r="AL159" s="170">
        <f t="shared" si="130"/>
        <v>268.4554065735403</v>
      </c>
      <c r="AM159" s="170">
        <f t="shared" si="130"/>
        <v>602.71071921165571</v>
      </c>
      <c r="AN159" s="170">
        <f t="shared" si="130"/>
        <v>871.16612578519596</v>
      </c>
      <c r="AO159" s="134">
        <f t="shared" si="130"/>
        <v>126.70222740875226</v>
      </c>
      <c r="AP159" s="134">
        <f t="shared" si="130"/>
        <v>997.86835319394822</v>
      </c>
      <c r="AQ159" s="170">
        <f t="shared" si="130"/>
        <v>1737.0291128574331</v>
      </c>
      <c r="AR159" s="133">
        <f t="shared" si="130"/>
        <v>865.86298707223705</v>
      </c>
      <c r="AS159" s="134">
        <f t="shared" si="130"/>
        <v>739.16075966348478</v>
      </c>
      <c r="AT159" s="265">
        <f t="shared" si="112"/>
        <v>0.16283600000000001</v>
      </c>
      <c r="AU159" s="170">
        <f t="shared" si="130"/>
        <v>3024.2008995767451</v>
      </c>
    </row>
    <row r="160" spans="1:47">
      <c r="A160" s="144" t="s">
        <v>196</v>
      </c>
      <c r="B160" s="171">
        <f>SUM(B142:B159)</f>
        <v>96958.736405227435</v>
      </c>
      <c r="C160" s="171">
        <f>SUM(C142:C159)</f>
        <v>278016.56359726383</v>
      </c>
      <c r="D160" s="171">
        <f t="shared" ref="D160:K160" si="132">SUM(D142:D159)</f>
        <v>374975.30000249133</v>
      </c>
      <c r="E160" s="171">
        <f t="shared" si="132"/>
        <v>36335.472913086895</v>
      </c>
      <c r="F160" s="171">
        <f t="shared" si="132"/>
        <v>411310.77291557827</v>
      </c>
      <c r="G160" s="171">
        <f t="shared" si="132"/>
        <v>411310.77291557821</v>
      </c>
      <c r="H160" s="171">
        <f t="shared" si="132"/>
        <v>36335.47291308688</v>
      </c>
      <c r="I160" s="171">
        <f t="shared" si="132"/>
        <v>-3.2628122426103801E-11</v>
      </c>
      <c r="J160" s="166">
        <f t="shared" si="132"/>
        <v>46.697861500000002</v>
      </c>
      <c r="K160" s="171">
        <f t="shared" si="132"/>
        <v>1037024.9999999999</v>
      </c>
      <c r="M160" s="144" t="s">
        <v>196</v>
      </c>
      <c r="N160" s="171">
        <f>SUM(N142:N159)</f>
        <v>91423.605876835078</v>
      </c>
      <c r="O160" s="171">
        <f>SUM(O142:O159)</f>
        <v>265224.9745175055</v>
      </c>
      <c r="P160" s="171">
        <f t="shared" ref="P160:W160" si="133">SUM(P142:P159)</f>
        <v>356648.58039434068</v>
      </c>
      <c r="Q160" s="171">
        <f t="shared" si="133"/>
        <v>36671.549365681982</v>
      </c>
      <c r="R160" s="171">
        <f t="shared" si="133"/>
        <v>393320.12976002268</v>
      </c>
      <c r="S160" s="171">
        <f t="shared" si="133"/>
        <v>407705.72364449059</v>
      </c>
      <c r="T160" s="171">
        <f t="shared" si="133"/>
        <v>51057.143250149966</v>
      </c>
      <c r="U160" s="171">
        <f t="shared" si="133"/>
        <v>14385.59388446796</v>
      </c>
      <c r="V160" s="166">
        <f t="shared" si="133"/>
        <v>47.129782440570573</v>
      </c>
      <c r="W160" s="171">
        <f t="shared" si="133"/>
        <v>1031272</v>
      </c>
      <c r="Y160" s="144" t="s">
        <v>196</v>
      </c>
      <c r="Z160" s="171">
        <f>SUM(Z142:Z159)</f>
        <v>89992.361962748197</v>
      </c>
      <c r="AA160" s="171">
        <f>SUM(AA142:AA159)</f>
        <v>276469.78023174882</v>
      </c>
      <c r="AB160" s="171">
        <f t="shared" ref="AB160:AI160" si="134">SUM(AB142:AB159)</f>
        <v>366462.14219449705</v>
      </c>
      <c r="AC160" s="171">
        <f t="shared" si="134"/>
        <v>36388.805180486801</v>
      </c>
      <c r="AD160" s="171">
        <f t="shared" si="134"/>
        <v>402850.94737498381</v>
      </c>
      <c r="AE160" s="171">
        <f t="shared" si="134"/>
        <v>405174.00826419843</v>
      </c>
      <c r="AF160" s="171">
        <f t="shared" si="134"/>
        <v>38711.866069701427</v>
      </c>
      <c r="AG160" s="171">
        <f t="shared" si="134"/>
        <v>2323.0608892146279</v>
      </c>
      <c r="AH160" s="166">
        <f t="shared" si="134"/>
        <v>46.766403413365992</v>
      </c>
      <c r="AI160" s="171">
        <f t="shared" si="134"/>
        <v>1055157.9999999995</v>
      </c>
      <c r="AK160" s="144" t="s">
        <v>196</v>
      </c>
      <c r="AL160" s="171">
        <f>SUM(AL142:AL159)</f>
        <v>91201.475815313432</v>
      </c>
      <c r="AM160" s="171">
        <f>SUM(AM142:AM159)</f>
        <v>269868.58812033437</v>
      </c>
      <c r="AN160" s="171">
        <f t="shared" ref="AN160:AU160" si="135">SUM(AN142:AN159)</f>
        <v>361070.06393564778</v>
      </c>
      <c r="AO160" s="171">
        <f t="shared" si="135"/>
        <v>36747.899805653557</v>
      </c>
      <c r="AP160" s="171">
        <f t="shared" si="135"/>
        <v>397817.96374130133</v>
      </c>
      <c r="AQ160" s="171">
        <f t="shared" si="135"/>
        <v>408553.66816193832</v>
      </c>
      <c r="AR160" s="171">
        <f t="shared" si="135"/>
        <v>47483.60422629059</v>
      </c>
      <c r="AS160" s="171">
        <f t="shared" si="135"/>
        <v>10735.704420637032</v>
      </c>
      <c r="AT160" s="166">
        <f t="shared" si="135"/>
        <v>47.227907000000009</v>
      </c>
      <c r="AU160" s="171">
        <f t="shared" si="135"/>
        <v>1075147</v>
      </c>
    </row>
  </sheetData>
  <mergeCells count="16">
    <mergeCell ref="A50:D50"/>
    <mergeCell ref="A55:A56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</mergeCells>
  <hyperlinks>
    <hyperlink ref="A54" r:id="rId1"/>
    <hyperlink ref="G79" r:id="rId2"/>
    <hyperlink ref="B1" r:id="rId3"/>
    <hyperlink ref="A115" r:id="rId4"/>
    <hyperlink ref="O50" r:id="rId5" tooltip="INEbase" display="https://www.ine.es/dyngs/INEbase/listaoperaciones.htm"/>
    <hyperlink ref="O51" r:id="rId6" display="https://www.ine.es/dyngs/INEbase/es/categoria.htm?c=Estadistica_P&amp;cid=1254735570703"/>
    <hyperlink ref="O52" r:id="rId7" display="https://www.ine.es/dyngs/INEbase/es/categoria.htm?c=Estadistica_P&amp;cid=1254735576778"/>
  </hyperlinks>
  <pageMargins left="0.7" right="0.7" top="0.75" bottom="0.75" header="0.3" footer="0.3"/>
  <pageSetup paperSize="9" orientation="portrait" r:id="rId8"/>
  <ignoredErrors>
    <ignoredError sqref="J142:J160 V142:V160 AH142:AH160 AT142:AT160" formula="1"/>
  </ignoredErrors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53"/>
  <sheetViews>
    <sheetView workbookViewId="0">
      <pane xSplit="1" topLeftCell="B1" activePane="topRight" state="frozen"/>
      <selection activeCell="A187" sqref="A187"/>
      <selection pane="topRight" activeCell="R51" sqref="R51"/>
    </sheetView>
  </sheetViews>
  <sheetFormatPr baseColWidth="10" defaultRowHeight="12.75"/>
  <cols>
    <col min="1" max="1" width="20.5703125" customWidth="1"/>
    <col min="2" max="2" width="12.42578125" bestFit="1" customWidth="1"/>
    <col min="3" max="3" width="12.7109375" customWidth="1"/>
    <col min="4" max="4" width="13.28515625" customWidth="1"/>
    <col min="6" max="6" width="12.7109375" customWidth="1"/>
    <col min="7" max="7" width="13.28515625" customWidth="1"/>
    <col min="8" max="8" width="15.7109375" customWidth="1"/>
    <col min="9" max="9" width="18.42578125" customWidth="1"/>
    <col min="10" max="10" width="17.85546875" customWidth="1"/>
    <col min="11" max="11" width="16.85546875" customWidth="1"/>
    <col min="12" max="12" width="17.85546875" customWidth="1"/>
    <col min="13" max="13" width="12.7109375" customWidth="1"/>
    <col min="14" max="17" width="13.28515625" bestFit="1" customWidth="1"/>
    <col min="18" max="18" width="15" customWidth="1"/>
    <col min="19" max="19" width="16.28515625" customWidth="1"/>
  </cols>
  <sheetData>
    <row r="3" spans="1:26" ht="21.75" customHeight="1" thickBot="1">
      <c r="C3" s="86" t="s">
        <v>318</v>
      </c>
      <c r="D3" s="86" t="s">
        <v>194</v>
      </c>
      <c r="E3" s="49" t="s">
        <v>319</v>
      </c>
      <c r="F3" s="86" t="s">
        <v>152</v>
      </c>
      <c r="G3" s="86" t="s">
        <v>38</v>
      </c>
      <c r="H3" s="86"/>
      <c r="I3" s="86" t="s">
        <v>56</v>
      </c>
      <c r="K3" s="139" t="s">
        <v>91</v>
      </c>
      <c r="O3" s="86" t="s">
        <v>195</v>
      </c>
      <c r="P3" s="86" t="s">
        <v>85</v>
      </c>
      <c r="Q3" s="86" t="s">
        <v>154</v>
      </c>
      <c r="R3" s="204" t="s">
        <v>235</v>
      </c>
    </row>
    <row r="4" spans="1:26" ht="45.75" thickBot="1">
      <c r="A4" s="36" t="s">
        <v>39</v>
      </c>
      <c r="B4" s="13" t="s">
        <v>286</v>
      </c>
      <c r="C4" s="8" t="s">
        <v>166</v>
      </c>
      <c r="D4" s="8" t="s">
        <v>192</v>
      </c>
      <c r="E4" s="8" t="s">
        <v>61</v>
      </c>
      <c r="F4" s="9" t="s">
        <v>214</v>
      </c>
      <c r="G4" s="9" t="s">
        <v>57</v>
      </c>
      <c r="H4" s="90" t="s">
        <v>180</v>
      </c>
      <c r="I4" s="8" t="s">
        <v>53</v>
      </c>
      <c r="J4" s="9" t="s">
        <v>157</v>
      </c>
      <c r="K4" s="9" t="s">
        <v>298</v>
      </c>
      <c r="L4" s="9" t="s">
        <v>297</v>
      </c>
      <c r="M4" s="9" t="s">
        <v>320</v>
      </c>
      <c r="N4" s="9" t="s">
        <v>68</v>
      </c>
      <c r="O4" s="9" t="s">
        <v>232</v>
      </c>
      <c r="P4" s="9" t="s">
        <v>233</v>
      </c>
      <c r="Q4" s="9" t="s">
        <v>234</v>
      </c>
      <c r="R4" s="9" t="s">
        <v>236</v>
      </c>
      <c r="S4" s="9"/>
      <c r="T4" s="9"/>
      <c r="U4" s="9"/>
      <c r="V4" s="9"/>
      <c r="W4" s="206"/>
      <c r="X4" s="205"/>
      <c r="Z4" s="97"/>
    </row>
    <row r="5" spans="1:26" ht="15.75" thickBot="1">
      <c r="A5" s="7" t="s">
        <v>0</v>
      </c>
      <c r="B5" t="s">
        <v>19</v>
      </c>
      <c r="C5" s="5">
        <f>'Dates 2014'!G6</f>
        <v>60235.272219329127</v>
      </c>
      <c r="D5" s="5">
        <f>'Dates 2014'!H6</f>
        <v>67924.566125870551</v>
      </c>
      <c r="E5" s="5">
        <f>C5-D5</f>
        <v>-7689.2939065414248</v>
      </c>
      <c r="F5" s="164">
        <f>'Dates 2014'!K6</f>
        <v>8.4006740000000004</v>
      </c>
      <c r="G5" s="5">
        <f>'Dates 2014'!R6</f>
        <v>53943.155652634341</v>
      </c>
      <c r="H5" s="5">
        <f>G5-D5</f>
        <v>-13981.41047323621</v>
      </c>
      <c r="I5" s="5">
        <f>'Dates 2014'!O6</f>
        <v>73992.418602547827</v>
      </c>
      <c r="J5" s="5">
        <f>G5-I5</f>
        <v>-20049.262949913485</v>
      </c>
      <c r="K5" s="5">
        <f>'Dates 2014'!P6</f>
        <v>58246.558975387859</v>
      </c>
      <c r="L5" s="5">
        <f>'Dates 2014'!Q6</f>
        <v>60903.076368028233</v>
      </c>
      <c r="M5" s="5">
        <f>C5</f>
        <v>60235.272219329127</v>
      </c>
      <c r="N5" s="5">
        <f>'Dates 2014'!M6</f>
        <v>131054.21543029579</v>
      </c>
      <c r="O5" s="5">
        <f t="shared" ref="O5:O22" si="0">N5+D5-C5</f>
        <v>138743.50933683722</v>
      </c>
      <c r="P5" s="5">
        <f t="shared" ref="P5:P22" si="1">N5+I5-C5</f>
        <v>144811.36181351449</v>
      </c>
      <c r="Q5" s="5">
        <f t="shared" ref="Q5:Q22" si="2">N5-C5+K5</f>
        <v>129065.50218635453</v>
      </c>
      <c r="R5" s="5">
        <f t="shared" ref="R5:R22" si="3">N5-C5+L5</f>
        <v>131722.01957899489</v>
      </c>
      <c r="S5" s="5"/>
      <c r="T5" s="10"/>
      <c r="U5" s="10"/>
      <c r="V5" s="10"/>
      <c r="W5" s="10"/>
      <c r="X5" s="10"/>
      <c r="Y5" s="10"/>
    </row>
    <row r="6" spans="1:26" ht="15.75" thickBot="1">
      <c r="A6" s="7" t="s">
        <v>1</v>
      </c>
      <c r="B6" t="s">
        <v>34</v>
      </c>
      <c r="C6" s="5">
        <f>'Dates 2014'!G7</f>
        <v>12372.002899790563</v>
      </c>
      <c r="D6" s="5">
        <f>'Dates 2014'!H7</f>
        <v>13215.937788404626</v>
      </c>
      <c r="E6" s="5">
        <f t="shared" ref="E6:E22" si="4">C6-D6</f>
        <v>-843.93488861406331</v>
      </c>
      <c r="F6" s="164">
        <f>'Dates 2014'!K7</f>
        <v>1.3216159999999999</v>
      </c>
      <c r="G6" s="5">
        <f>'Dates 2014'!R7</f>
        <v>10611.20204984976</v>
      </c>
      <c r="H6" s="5">
        <f t="shared" ref="H6:H22" si="5">G6-D6</f>
        <v>-2604.7357385548657</v>
      </c>
      <c r="I6" s="5">
        <f>'Dates 2014'!O7</f>
        <v>11640.680772021964</v>
      </c>
      <c r="J6" s="5">
        <f>G6-I6</f>
        <v>-1029.4787221722036</v>
      </c>
      <c r="K6" s="5">
        <f>'Dates 2014'!P7</f>
        <v>14432.272075223214</v>
      </c>
      <c r="L6" s="5">
        <f>'Dates 2014'!Q7</f>
        <v>14586.229193117248</v>
      </c>
      <c r="M6" s="5">
        <f t="shared" ref="M6:M22" si="6">C6</f>
        <v>12372.002899790563</v>
      </c>
      <c r="N6" s="5">
        <f>'Dates 2014'!M7</f>
        <v>31920.315632457408</v>
      </c>
      <c r="O6" s="5">
        <f t="shared" si="0"/>
        <v>32764.250521071473</v>
      </c>
      <c r="P6" s="5">
        <f t="shared" si="1"/>
        <v>31188.993504688813</v>
      </c>
      <c r="Q6" s="5">
        <f t="shared" si="2"/>
        <v>33980.58480789006</v>
      </c>
      <c r="R6" s="5">
        <f t="shared" si="3"/>
        <v>34134.541925784099</v>
      </c>
      <c r="S6" s="5"/>
      <c r="T6" s="10"/>
      <c r="U6" s="10"/>
      <c r="V6" s="10"/>
      <c r="W6" s="10"/>
      <c r="X6" s="10"/>
      <c r="Y6" s="10"/>
    </row>
    <row r="7" spans="1:26" ht="15.75" thickBot="1">
      <c r="A7" s="7" t="s">
        <v>2</v>
      </c>
      <c r="B7" t="s">
        <v>35</v>
      </c>
      <c r="C7" s="5">
        <f>'Dates 2014'!G8</f>
        <v>9472.6411323763969</v>
      </c>
      <c r="D7" s="5">
        <f>'Dates 2014'!H8</f>
        <v>11571.074505711524</v>
      </c>
      <c r="E7" s="5">
        <f t="shared" si="4"/>
        <v>-2098.4333733351268</v>
      </c>
      <c r="F7" s="164">
        <f>'Dates 2014'!K8</f>
        <v>1.0564925000000001</v>
      </c>
      <c r="G7" s="5">
        <f>'Dates 2014'!R8</f>
        <v>8230.7601215480827</v>
      </c>
      <c r="H7" s="5">
        <f t="shared" si="5"/>
        <v>-3340.314384163441</v>
      </c>
      <c r="I7" s="5">
        <f>'Dates 2014'!O8</f>
        <v>9305.4956436176744</v>
      </c>
      <c r="J7" s="5">
        <f t="shared" ref="J7:J22" si="7">G7-I7</f>
        <v>-1074.7355220695918</v>
      </c>
      <c r="K7" s="5">
        <f>'Dates 2014'!P8</f>
        <v>9579.0812161881749</v>
      </c>
      <c r="L7" s="5">
        <f>'Dates 2014'!Q8</f>
        <v>10026.717521178729</v>
      </c>
      <c r="M7" s="5">
        <f t="shared" si="6"/>
        <v>9472.6411323763969</v>
      </c>
      <c r="N7" s="5">
        <f>'Dates 2014'!M8</f>
        <v>18478.94170317566</v>
      </c>
      <c r="O7" s="5">
        <f t="shared" si="0"/>
        <v>20577.375076510787</v>
      </c>
      <c r="P7" s="5">
        <f t="shared" si="1"/>
        <v>18311.796214416936</v>
      </c>
      <c r="Q7" s="5">
        <f t="shared" si="2"/>
        <v>18585.38178698744</v>
      </c>
      <c r="R7" s="5">
        <f t="shared" si="3"/>
        <v>19033.018091977992</v>
      </c>
      <c r="S7" s="5"/>
      <c r="T7" s="10"/>
      <c r="U7" s="10"/>
      <c r="V7" s="10"/>
      <c r="W7" s="10"/>
      <c r="X7" s="10"/>
      <c r="Y7" s="10"/>
    </row>
    <row r="8" spans="1:26" ht="15.75" thickBot="1">
      <c r="A8" s="7" t="s">
        <v>3</v>
      </c>
      <c r="B8" t="s">
        <v>20</v>
      </c>
      <c r="C8" s="5">
        <f>'Dates 2014'!G9</f>
        <v>10459.412762759866</v>
      </c>
      <c r="D8" s="5">
        <f>'Dates 2014'!H9</f>
        <v>8943.5145956709275</v>
      </c>
      <c r="E8" s="5">
        <f t="shared" si="4"/>
        <v>1515.8981670889389</v>
      </c>
      <c r="F8" s="164">
        <f>'Dates 2014'!K9</f>
        <v>1.1039604999999999</v>
      </c>
      <c r="G8" s="5">
        <f>'Dates 2014'!R9</f>
        <v>9800.1895726832972</v>
      </c>
      <c r="H8" s="5">
        <f t="shared" si="5"/>
        <v>856.67497701236971</v>
      </c>
      <c r="I8" s="5">
        <f>'Dates 2014'!O9</f>
        <v>9723.5897306189945</v>
      </c>
      <c r="J8" s="5">
        <f t="shared" si="7"/>
        <v>76.59984206430272</v>
      </c>
      <c r="K8" s="5">
        <f>'Dates 2014'!P9</f>
        <v>11056.539046201367</v>
      </c>
      <c r="L8" s="5">
        <f>'Dates 2014'!Q9</f>
        <v>10965.444834781485</v>
      </c>
      <c r="M8" s="5">
        <f t="shared" si="6"/>
        <v>10459.412762759866</v>
      </c>
      <c r="N8" s="5">
        <f>'Dates 2014'!M9</f>
        <v>27799.872299106079</v>
      </c>
      <c r="O8" s="5">
        <f t="shared" si="0"/>
        <v>26283.974132017145</v>
      </c>
      <c r="P8" s="5">
        <f t="shared" si="1"/>
        <v>27064.049266965209</v>
      </c>
      <c r="Q8" s="5">
        <f t="shared" si="2"/>
        <v>28396.998582547581</v>
      </c>
      <c r="R8" s="5">
        <f t="shared" si="3"/>
        <v>28305.904371127697</v>
      </c>
      <c r="S8" s="5"/>
      <c r="T8" s="10"/>
      <c r="U8" s="10"/>
      <c r="V8" s="10"/>
      <c r="W8" s="10"/>
      <c r="X8" s="10"/>
      <c r="Y8" s="10"/>
    </row>
    <row r="9" spans="1:26" ht="15.75" thickBot="1">
      <c r="A9" s="7" t="s">
        <v>4</v>
      </c>
      <c r="B9" t="s">
        <v>21</v>
      </c>
      <c r="C9" s="5">
        <f>'Dates 2014'!G10</f>
        <v>13878.105066361568</v>
      </c>
      <c r="D9" s="5">
        <f>'Dates 2014'!H10</f>
        <v>18171.554280202836</v>
      </c>
      <c r="E9" s="5">
        <f t="shared" si="4"/>
        <v>-4293.4492138412679</v>
      </c>
      <c r="F9" s="164">
        <f>'Dates 2014'!K10</f>
        <v>2.1025605000000001</v>
      </c>
      <c r="G9" s="5">
        <f>'Dates 2014'!R10</f>
        <v>12442.983658470275</v>
      </c>
      <c r="H9" s="5">
        <f t="shared" si="5"/>
        <v>-5728.5706217325605</v>
      </c>
      <c r="I9" s="5">
        <f>'Dates 2014'!O10</f>
        <v>18519.173182197319</v>
      </c>
      <c r="J9" s="5">
        <f t="shared" si="7"/>
        <v>-6076.1895237270437</v>
      </c>
      <c r="K9" s="5">
        <f>'Dates 2014'!P10</f>
        <v>14595.337305978999</v>
      </c>
      <c r="L9" s="5">
        <f>'Dates 2014'!Q10</f>
        <v>15344.908801472464</v>
      </c>
      <c r="M9" s="5">
        <f t="shared" si="6"/>
        <v>13878.105066361568</v>
      </c>
      <c r="N9" s="5">
        <f>'Dates 2014'!M10</f>
        <v>35477.284770129991</v>
      </c>
      <c r="O9" s="5">
        <f t="shared" si="0"/>
        <v>39770.733983971259</v>
      </c>
      <c r="P9" s="5">
        <f t="shared" si="1"/>
        <v>40118.352885965745</v>
      </c>
      <c r="Q9" s="5">
        <f t="shared" si="2"/>
        <v>36194.517009747418</v>
      </c>
      <c r="R9" s="5">
        <f t="shared" si="3"/>
        <v>36944.088505240885</v>
      </c>
      <c r="S9" s="5"/>
      <c r="T9" s="10"/>
      <c r="U9" s="10"/>
      <c r="V9" s="10"/>
      <c r="W9" s="10"/>
      <c r="X9" s="10"/>
      <c r="Y9" s="10"/>
    </row>
    <row r="10" spans="1:26" ht="15.75" thickBot="1">
      <c r="A10" s="7" t="s">
        <v>5</v>
      </c>
      <c r="B10" t="s">
        <v>22</v>
      </c>
      <c r="C10" s="5">
        <f>'Dates 2014'!G11</f>
        <v>5281.2253936946126</v>
      </c>
      <c r="D10" s="5">
        <f>'Dates 2014'!H11</f>
        <v>5796.7885254017101</v>
      </c>
      <c r="E10" s="5">
        <f t="shared" si="4"/>
        <v>-515.56313170709745</v>
      </c>
      <c r="F10" s="164">
        <f>'Dates 2014'!K11</f>
        <v>0.58691749999999998</v>
      </c>
      <c r="G10" s="5">
        <f>'Dates 2014'!R11</f>
        <v>4534.1397275925983</v>
      </c>
      <c r="H10" s="5">
        <f t="shared" si="5"/>
        <v>-1262.6487978091118</v>
      </c>
      <c r="I10" s="5">
        <f>'Dates 2014'!O11</f>
        <v>5169.5191772899252</v>
      </c>
      <c r="J10" s="5">
        <f t="shared" si="7"/>
        <v>-635.37944969732689</v>
      </c>
      <c r="K10" s="5">
        <f>'Dates 2014'!P11</f>
        <v>5441.9861735103095</v>
      </c>
      <c r="L10" s="5">
        <f>'Dates 2014'!Q11</f>
        <v>5654.3656475648404</v>
      </c>
      <c r="M10" s="5">
        <f t="shared" si="6"/>
        <v>5281.2253936946126</v>
      </c>
      <c r="N10" s="5">
        <f>'Dates 2014'!M11</f>
        <v>11430.799739731821</v>
      </c>
      <c r="O10" s="5">
        <f t="shared" si="0"/>
        <v>11946.362871438918</v>
      </c>
      <c r="P10" s="5">
        <f t="shared" si="1"/>
        <v>11319.093523327132</v>
      </c>
      <c r="Q10" s="5">
        <f t="shared" si="2"/>
        <v>11591.560519547518</v>
      </c>
      <c r="R10" s="5">
        <f t="shared" si="3"/>
        <v>11803.939993602049</v>
      </c>
      <c r="S10" s="5"/>
      <c r="T10" s="10"/>
      <c r="U10" s="10"/>
      <c r="V10" s="10"/>
      <c r="W10" s="10"/>
      <c r="X10" s="10"/>
      <c r="Y10" s="10"/>
    </row>
    <row r="11" spans="1:26" ht="15.75" thickBot="1">
      <c r="A11" s="7" t="s">
        <v>6</v>
      </c>
      <c r="B11" t="s">
        <v>36</v>
      </c>
      <c r="C11" s="5">
        <f>'Dates 2014'!G12</f>
        <v>21074.839418475651</v>
      </c>
      <c r="D11" s="5">
        <f>'Dates 2014'!H12</f>
        <v>25354.918063516885</v>
      </c>
      <c r="E11" s="5">
        <f t="shared" si="4"/>
        <v>-4280.0786450412343</v>
      </c>
      <c r="F11" s="164">
        <f>'Dates 2014'!K12</f>
        <v>2.4834209999999999</v>
      </c>
      <c r="G11" s="5">
        <f>'Dates 2014'!R12</f>
        <v>18480.415931136333</v>
      </c>
      <c r="H11" s="5">
        <f t="shared" si="5"/>
        <v>-6874.5021323805522</v>
      </c>
      <c r="I11" s="5">
        <f>'Dates 2014'!O12</f>
        <v>21873.759914782779</v>
      </c>
      <c r="J11" s="5">
        <f t="shared" si="7"/>
        <v>-3393.3439836464458</v>
      </c>
      <c r="K11" s="5">
        <f>'Dates 2014'!P12</f>
        <v>22444.176422135679</v>
      </c>
      <c r="L11" s="5">
        <f>'Dates 2014'!Q12</f>
        <v>23286.038436353494</v>
      </c>
      <c r="M11" s="5">
        <f t="shared" si="6"/>
        <v>21074.839418475651</v>
      </c>
      <c r="N11" s="5">
        <f>'Dates 2014'!M12</f>
        <v>47647.635349679731</v>
      </c>
      <c r="O11" s="5">
        <f t="shared" si="0"/>
        <v>51927.713994720965</v>
      </c>
      <c r="P11" s="5">
        <f t="shared" si="1"/>
        <v>48446.555845986863</v>
      </c>
      <c r="Q11" s="5">
        <f t="shared" si="2"/>
        <v>49016.972353339763</v>
      </c>
      <c r="R11" s="5">
        <f t="shared" si="3"/>
        <v>49858.834367557574</v>
      </c>
      <c r="S11" s="5"/>
      <c r="T11" s="10"/>
      <c r="U11" s="10"/>
      <c r="V11" s="10"/>
      <c r="W11" s="10"/>
      <c r="X11" s="10"/>
      <c r="Y11" s="10"/>
    </row>
    <row r="12" spans="1:26" ht="15.75" thickBot="1">
      <c r="A12" s="7" t="s">
        <v>7</v>
      </c>
      <c r="B12" t="s">
        <v>23</v>
      </c>
      <c r="C12" s="5">
        <f>'Dates 2014'!G13</f>
        <v>15395.134671312753</v>
      </c>
      <c r="D12" s="5">
        <f>'Dates 2014'!H13</f>
        <v>17028.808725014293</v>
      </c>
      <c r="E12" s="5">
        <f t="shared" si="4"/>
        <v>-1633.6740537015394</v>
      </c>
      <c r="F12" s="164">
        <f>'Dates 2014'!K13</f>
        <v>2.0689009999999999</v>
      </c>
      <c r="G12" s="5">
        <f>'Dates 2014'!R13</f>
        <v>12781.226811765931</v>
      </c>
      <c r="H12" s="5">
        <f t="shared" si="5"/>
        <v>-4247.5819132483612</v>
      </c>
      <c r="I12" s="5">
        <f>'Dates 2014'!O13</f>
        <v>18222.703183010053</v>
      </c>
      <c r="J12" s="5">
        <f t="shared" si="7"/>
        <v>-5441.4763712441218</v>
      </c>
      <c r="K12" s="5">
        <f>'Dates 2014'!P13</f>
        <v>16661.766740755476</v>
      </c>
      <c r="L12" s="5">
        <f>'Dates 2014'!Q13</f>
        <v>18254.933201719767</v>
      </c>
      <c r="M12" s="5">
        <f t="shared" si="6"/>
        <v>15395.134671312753</v>
      </c>
      <c r="N12" s="5">
        <f>'Dates 2014'!M13</f>
        <v>34093.572150792606</v>
      </c>
      <c r="O12" s="5">
        <f t="shared" si="0"/>
        <v>35727.246204494149</v>
      </c>
      <c r="P12" s="5">
        <f t="shared" si="1"/>
        <v>36921.14066248991</v>
      </c>
      <c r="Q12" s="5">
        <f t="shared" si="2"/>
        <v>35360.204220235333</v>
      </c>
      <c r="R12" s="5">
        <f t="shared" si="3"/>
        <v>36953.370681199624</v>
      </c>
      <c r="S12" s="5"/>
      <c r="T12" s="10"/>
      <c r="U12" s="10"/>
      <c r="V12" s="10"/>
      <c r="W12" s="10"/>
      <c r="X12" s="10"/>
      <c r="Y12" s="10"/>
    </row>
    <row r="13" spans="1:26" ht="15.75" thickBot="1">
      <c r="A13" s="7" t="s">
        <v>8</v>
      </c>
      <c r="B13" t="s">
        <v>24</v>
      </c>
      <c r="C13" s="5">
        <f>'Dates 2014'!G14</f>
        <v>76222.537198333506</v>
      </c>
      <c r="D13" s="5">
        <f>'Dates 2014'!H14</f>
        <v>66330.217576540279</v>
      </c>
      <c r="E13" s="5">
        <f t="shared" si="4"/>
        <v>9892.3196217932273</v>
      </c>
      <c r="F13" s="164">
        <f>'Dates 2014'!K14</f>
        <v>7.5135044999999998</v>
      </c>
      <c r="G13" s="5">
        <f>'Dates 2014'!R14</f>
        <v>69793.642902653766</v>
      </c>
      <c r="H13" s="5">
        <f t="shared" si="5"/>
        <v>3463.4253261134872</v>
      </c>
      <c r="I13" s="5">
        <f>'Dates 2014'!O14</f>
        <v>66178.305471218948</v>
      </c>
      <c r="J13" s="5">
        <f t="shared" si="7"/>
        <v>3615.3374314348184</v>
      </c>
      <c r="K13" s="5">
        <f>'Dates 2014'!P14</f>
        <v>75330.262193608622</v>
      </c>
      <c r="L13" s="5">
        <f>'Dates 2014'!Q14</f>
        <v>73531.23757976506</v>
      </c>
      <c r="M13" s="5">
        <f t="shared" si="6"/>
        <v>76222.537198333506</v>
      </c>
      <c r="N13" s="5">
        <f>'Dates 2014'!M14</f>
        <v>206767.94086440705</v>
      </c>
      <c r="O13" s="5">
        <f t="shared" si="0"/>
        <v>196875.62124261379</v>
      </c>
      <c r="P13" s="5">
        <f t="shared" si="1"/>
        <v>196723.70913729249</v>
      </c>
      <c r="Q13" s="5">
        <f t="shared" si="2"/>
        <v>205875.66585968217</v>
      </c>
      <c r="R13" s="5">
        <f t="shared" si="3"/>
        <v>204076.6412458386</v>
      </c>
      <c r="S13" s="5"/>
      <c r="T13" s="10"/>
      <c r="U13" s="10"/>
      <c r="V13" s="10"/>
      <c r="W13" s="10"/>
      <c r="X13" s="10"/>
      <c r="Y13" s="10"/>
    </row>
    <row r="14" spans="1:26" ht="15.75" thickBot="1">
      <c r="A14" s="7" t="s">
        <v>9</v>
      </c>
      <c r="B14" t="s">
        <v>25</v>
      </c>
      <c r="C14" s="5">
        <f>'Dates 2014'!G15</f>
        <v>40040.603384577073</v>
      </c>
      <c r="D14" s="5">
        <f>'Dates 2014'!H15</f>
        <v>38305.965296238901</v>
      </c>
      <c r="E14" s="5">
        <f t="shared" si="4"/>
        <v>1734.6380883381717</v>
      </c>
      <c r="F14" s="164">
        <f>'Dates 2014'!K15</f>
        <v>4.9927665000000001</v>
      </c>
      <c r="G14" s="5">
        <f>'Dates 2014'!R15</f>
        <v>35860.965446717048</v>
      </c>
      <c r="H14" s="5">
        <f t="shared" si="5"/>
        <v>-2444.9998495218533</v>
      </c>
      <c r="I14" s="5">
        <f>'Dates 2014'!O15</f>
        <v>43975.860609848402</v>
      </c>
      <c r="J14" s="5">
        <f t="shared" si="7"/>
        <v>-8114.8951631313539</v>
      </c>
      <c r="K14" s="5">
        <f>'Dates 2014'!P15</f>
        <v>41680.877867226896</v>
      </c>
      <c r="L14" s="5">
        <f>'Dates 2014'!Q15</f>
        <v>42713.466587043746</v>
      </c>
      <c r="M14" s="5">
        <f t="shared" si="6"/>
        <v>40040.603384577073</v>
      </c>
      <c r="N14" s="5">
        <f>'Dates 2014'!M15</f>
        <v>99059.960963253514</v>
      </c>
      <c r="O14" s="5">
        <f t="shared" si="0"/>
        <v>97325.322874915335</v>
      </c>
      <c r="P14" s="5">
        <f t="shared" si="1"/>
        <v>102995.21818852484</v>
      </c>
      <c r="Q14" s="5">
        <f t="shared" si="2"/>
        <v>100700.23544590334</v>
      </c>
      <c r="R14" s="5">
        <f t="shared" si="3"/>
        <v>101732.82416572019</v>
      </c>
      <c r="S14" s="5"/>
      <c r="T14" s="10"/>
      <c r="U14" s="10"/>
      <c r="V14" s="10"/>
      <c r="W14" s="10"/>
      <c r="X14" s="10"/>
      <c r="Y14" s="10"/>
    </row>
    <row r="15" spans="1:26" ht="15.75" thickBot="1">
      <c r="A15" s="7" t="s">
        <v>10</v>
      </c>
      <c r="B15" t="s">
        <v>18</v>
      </c>
      <c r="C15" s="5">
        <f>'Dates 2014'!G16</f>
        <v>7520.2538138740592</v>
      </c>
      <c r="D15" s="5">
        <f>'Dates 2014'!H16</f>
        <v>10346.979640812437</v>
      </c>
      <c r="E15" s="5">
        <f t="shared" si="4"/>
        <v>-2826.7258269383774</v>
      </c>
      <c r="F15" s="164">
        <f>'Dates 2014'!K16</f>
        <v>1.0963145000000001</v>
      </c>
      <c r="G15" s="5">
        <f>'Dates 2014'!R16</f>
        <v>6481.2393967191911</v>
      </c>
      <c r="H15" s="5">
        <f t="shared" si="5"/>
        <v>-3865.7402440932456</v>
      </c>
      <c r="I15" s="5">
        <f>'Dates 2014'!O16</f>
        <v>9656.2444161079129</v>
      </c>
      <c r="J15" s="5">
        <f t="shared" si="7"/>
        <v>-3175.0050193887218</v>
      </c>
      <c r="K15" s="5">
        <f>'Dates 2014'!P16</f>
        <v>7803.7181679017722</v>
      </c>
      <c r="L15" s="5">
        <f>'Dates 2014'!Q16</f>
        <v>8569.8148833541418</v>
      </c>
      <c r="M15" s="5">
        <f t="shared" si="6"/>
        <v>7520.2538138740592</v>
      </c>
      <c r="N15" s="5">
        <f>'Dates 2014'!M16</f>
        <v>13838.816072603866</v>
      </c>
      <c r="O15" s="5">
        <f t="shared" si="0"/>
        <v>16665.541899542241</v>
      </c>
      <c r="P15" s="5">
        <f t="shared" si="1"/>
        <v>15974.80667483772</v>
      </c>
      <c r="Q15" s="5">
        <f t="shared" si="2"/>
        <v>14122.28042663158</v>
      </c>
      <c r="R15" s="5">
        <f t="shared" si="3"/>
        <v>14888.377142083948</v>
      </c>
      <c r="S15" s="5"/>
      <c r="T15" s="10"/>
      <c r="U15" s="10"/>
      <c r="V15" s="10"/>
      <c r="W15" s="10"/>
      <c r="X15" s="10"/>
      <c r="Y15" s="10"/>
    </row>
    <row r="16" spans="1:26" ht="15.75" thickBot="1">
      <c r="A16" s="7" t="s">
        <v>11</v>
      </c>
      <c r="B16" t="s">
        <v>26</v>
      </c>
      <c r="C16" s="5">
        <f>'Dates 2014'!G17</f>
        <v>22382.926431921493</v>
      </c>
      <c r="D16" s="5">
        <f>'Dates 2014'!H17</f>
        <v>26074.725661452729</v>
      </c>
      <c r="E16" s="5">
        <f t="shared" si="4"/>
        <v>-3691.7992295312361</v>
      </c>
      <c r="F16" s="164">
        <f>'Dates 2014'!K17</f>
        <v>2.7405210000000002</v>
      </c>
      <c r="G16" s="5">
        <f>'Dates 2014'!R17</f>
        <v>20341.643221214217</v>
      </c>
      <c r="H16" s="5">
        <f t="shared" si="5"/>
        <v>-5733.0824402385115</v>
      </c>
      <c r="I16" s="5">
        <f>'Dates 2014'!O17</f>
        <v>24138.274740940193</v>
      </c>
      <c r="J16" s="5">
        <f t="shared" si="7"/>
        <v>-3796.6315197259755</v>
      </c>
      <c r="K16" s="5">
        <f>'Dates 2014'!P17</f>
        <v>22502.044088718998</v>
      </c>
      <c r="L16" s="5">
        <f>'Dates 2014'!Q17</f>
        <v>23159.245401443175</v>
      </c>
      <c r="M16" s="5">
        <f t="shared" si="6"/>
        <v>22382.926431921493</v>
      </c>
      <c r="N16" s="5">
        <f>'Dates 2014'!M17</f>
        <v>50216.92486282812</v>
      </c>
      <c r="O16" s="5">
        <f t="shared" si="0"/>
        <v>53908.724092359356</v>
      </c>
      <c r="P16" s="5">
        <f t="shared" si="1"/>
        <v>51972.27317184682</v>
      </c>
      <c r="Q16" s="5">
        <f t="shared" si="2"/>
        <v>50336.042519625626</v>
      </c>
      <c r="R16" s="5">
        <f t="shared" si="3"/>
        <v>50993.243832349806</v>
      </c>
      <c r="S16" s="5"/>
      <c r="T16" s="10"/>
      <c r="U16" s="10"/>
      <c r="V16" s="10"/>
      <c r="W16" s="10"/>
      <c r="X16" s="10"/>
      <c r="Y16" s="10"/>
    </row>
    <row r="17" spans="1:26" ht="15.75" thickBot="1">
      <c r="A17" s="7" t="s">
        <v>12</v>
      </c>
      <c r="B17" t="s">
        <v>27</v>
      </c>
      <c r="C17" s="5">
        <f>'Dates 2014'!G18</f>
        <v>73142.290202537828</v>
      </c>
      <c r="D17" s="5">
        <f>'Dates 2014'!H18</f>
        <v>53937.586141753003</v>
      </c>
      <c r="E17" s="5">
        <f t="shared" si="4"/>
        <v>19204.704060784825</v>
      </c>
      <c r="F17" s="164">
        <f>'Dates 2014'!K18</f>
        <v>6.4457180000000003</v>
      </c>
      <c r="G17" s="5">
        <f>'Dates 2014'!R18</f>
        <v>61680.822071757211</v>
      </c>
      <c r="H17" s="5">
        <f t="shared" si="5"/>
        <v>7743.2359300042081</v>
      </c>
      <c r="I17" s="5">
        <f>'Dates 2014'!O18</f>
        <v>56773.33324087775</v>
      </c>
      <c r="J17" s="5">
        <f t="shared" si="7"/>
        <v>4907.4888308794616</v>
      </c>
      <c r="K17" s="5">
        <f>'Dates 2014'!P18</f>
        <v>64938.162242997249</v>
      </c>
      <c r="L17" s="5">
        <f>'Dates 2014'!Q18</f>
        <v>58178.88617275859</v>
      </c>
      <c r="M17" s="5">
        <f t="shared" si="6"/>
        <v>73142.290202537828</v>
      </c>
      <c r="N17" s="5">
        <f>'Dates 2014'!M18</f>
        <v>214732.0233238815</v>
      </c>
      <c r="O17" s="5">
        <f t="shared" si="0"/>
        <v>195527.31926309667</v>
      </c>
      <c r="P17" s="5">
        <f t="shared" si="1"/>
        <v>198363.06636222143</v>
      </c>
      <c r="Q17" s="5">
        <f t="shared" si="2"/>
        <v>206527.89536434092</v>
      </c>
      <c r="R17" s="5">
        <f t="shared" si="3"/>
        <v>199768.61929410225</v>
      </c>
      <c r="S17" s="5"/>
      <c r="T17" s="10"/>
      <c r="U17" s="10"/>
      <c r="V17" s="10"/>
      <c r="W17" s="10"/>
      <c r="X17" s="10"/>
      <c r="Y17" s="10"/>
    </row>
    <row r="18" spans="1:26" ht="15.75" thickBot="1">
      <c r="A18" s="7" t="s">
        <v>13</v>
      </c>
      <c r="B18" t="s">
        <v>28</v>
      </c>
      <c r="C18" s="5">
        <f>'Dates 2014'!G19</f>
        <v>10917.049504010751</v>
      </c>
      <c r="D18" s="5">
        <f>'Dates 2014'!H19</f>
        <v>11024.682383169658</v>
      </c>
      <c r="E18" s="5">
        <f t="shared" si="4"/>
        <v>-107.6328791589076</v>
      </c>
      <c r="F18" s="164">
        <f>'Dates 2014'!K19</f>
        <v>1.4670529999999999</v>
      </c>
      <c r="G18" s="5">
        <f>'Dates 2014'!R19</f>
        <v>9576.3056677357945</v>
      </c>
      <c r="H18" s="5">
        <f t="shared" si="5"/>
        <v>-1448.3767154338639</v>
      </c>
      <c r="I18" s="5">
        <f>'Dates 2014'!O19</f>
        <v>12921.677437801251</v>
      </c>
      <c r="J18" s="5">
        <f t="shared" si="7"/>
        <v>-3345.3717700654561</v>
      </c>
      <c r="K18" s="5">
        <f>'Dates 2014'!P19</f>
        <v>11797.422358567344</v>
      </c>
      <c r="L18" s="5">
        <f>'Dates 2014'!Q19</f>
        <v>12082.689276520439</v>
      </c>
      <c r="M18" s="5">
        <f t="shared" si="6"/>
        <v>10917.049504010751</v>
      </c>
      <c r="N18" s="5">
        <f>'Dates 2014'!M19</f>
        <v>26473.507129241967</v>
      </c>
      <c r="O18" s="5">
        <f t="shared" si="0"/>
        <v>26581.140008400878</v>
      </c>
      <c r="P18" s="5">
        <f t="shared" si="1"/>
        <v>28478.135063032467</v>
      </c>
      <c r="Q18" s="5">
        <f t="shared" si="2"/>
        <v>27353.879983798561</v>
      </c>
      <c r="R18" s="5">
        <f t="shared" si="3"/>
        <v>27639.146901751657</v>
      </c>
      <c r="S18" s="5"/>
      <c r="T18" s="10"/>
      <c r="U18" s="10"/>
      <c r="V18" s="10"/>
      <c r="W18" s="10"/>
      <c r="X18" s="10"/>
      <c r="Y18" s="10"/>
    </row>
    <row r="19" spans="1:26" ht="15.75" thickBot="1">
      <c r="A19" s="7" t="s">
        <v>14</v>
      </c>
      <c r="B19" t="s">
        <v>29</v>
      </c>
      <c r="C19" s="5">
        <f>'Dates 2014'!G20</f>
        <v>6230.1313780048331</v>
      </c>
      <c r="D19" s="5">
        <f>'Dates 2014'!H20</f>
        <v>6344.9564739386287</v>
      </c>
      <c r="E19" s="5">
        <f t="shared" si="4"/>
        <v>-114.82509593379564</v>
      </c>
      <c r="F19" s="164">
        <f>'Dates 2014'!K20</f>
        <v>0.64063300000000001</v>
      </c>
      <c r="G19" s="5">
        <f>'Dates 2014'!R20</f>
        <v>5421.2322958071436</v>
      </c>
      <c r="H19" s="5">
        <f t="shared" si="5"/>
        <v>-923.72417813148513</v>
      </c>
      <c r="I19" s="5">
        <f>'Dates 2014'!O20</f>
        <v>5642.6407103294359</v>
      </c>
      <c r="J19" s="5">
        <f t="shared" si="7"/>
        <v>-221.40841452229233</v>
      </c>
      <c r="K19" s="5">
        <f>'Dates 2014'!P20</f>
        <v>6667.3497414034409</v>
      </c>
      <c r="L19" s="5">
        <f>'Dates 2014'!Q20</f>
        <v>6478.4713082117632</v>
      </c>
      <c r="M19" s="5">
        <f t="shared" si="6"/>
        <v>6230.1313780048331</v>
      </c>
      <c r="N19" s="5">
        <f>'Dates 2014'!M20</f>
        <v>17732.939044639115</v>
      </c>
      <c r="O19" s="5">
        <f t="shared" si="0"/>
        <v>17847.764140572912</v>
      </c>
      <c r="P19" s="5">
        <f t="shared" si="1"/>
        <v>17145.448376963719</v>
      </c>
      <c r="Q19" s="5">
        <f t="shared" si="2"/>
        <v>18170.157408037725</v>
      </c>
      <c r="R19" s="5">
        <f t="shared" si="3"/>
        <v>17981.278974846045</v>
      </c>
      <c r="S19" s="5"/>
      <c r="T19" s="10"/>
      <c r="U19" s="10"/>
      <c r="V19" s="10"/>
      <c r="W19" s="10"/>
      <c r="X19" s="10"/>
      <c r="Y19" s="10"/>
    </row>
    <row r="20" spans="1:26" ht="15.75" thickBot="1">
      <c r="A20" s="7" t="s">
        <v>15</v>
      </c>
      <c r="B20" t="s">
        <v>30</v>
      </c>
      <c r="C20" s="5">
        <f>'Dates 2014'!G21</f>
        <v>22755.84033304597</v>
      </c>
      <c r="D20" s="5">
        <f>'Dates 2014'!H21</f>
        <v>26143.305328831666</v>
      </c>
      <c r="E20" s="5">
        <f t="shared" si="4"/>
        <v>-3387.4649957856964</v>
      </c>
      <c r="F20" s="164">
        <f>'Dates 2014'!K21</f>
        <v>2.1891210000000001</v>
      </c>
      <c r="G20" s="5">
        <f>'Dates 2014'!R21</f>
        <v>20705.575401544833</v>
      </c>
      <c r="H20" s="5">
        <f t="shared" si="5"/>
        <v>-5437.7299272868331</v>
      </c>
      <c r="I20" s="5">
        <f>'Dates 2014'!O21</f>
        <v>19281.590668037839</v>
      </c>
      <c r="J20" s="5">
        <f t="shared" si="7"/>
        <v>1423.9847335069935</v>
      </c>
      <c r="K20" s="5">
        <f>'Dates 2014'!P21</f>
        <v>23929.825854175862</v>
      </c>
      <c r="L20" s="5">
        <f>'Dates 2014'!Q21</f>
        <v>23208.322966992146</v>
      </c>
      <c r="M20" s="5">
        <f t="shared" si="6"/>
        <v>22755.84033304597</v>
      </c>
      <c r="N20" s="5">
        <f>'Dates 2014'!M21</f>
        <v>60572.316917891963</v>
      </c>
      <c r="O20" s="5">
        <f t="shared" si="0"/>
        <v>63959.781913677652</v>
      </c>
      <c r="P20" s="5">
        <f t="shared" si="1"/>
        <v>57098.067252883833</v>
      </c>
      <c r="Q20" s="5">
        <f t="shared" si="2"/>
        <v>61746.302439021856</v>
      </c>
      <c r="R20" s="5">
        <f t="shared" si="3"/>
        <v>61024.799551838136</v>
      </c>
      <c r="S20" s="5"/>
      <c r="T20" s="10"/>
      <c r="U20" s="10"/>
      <c r="V20" s="10"/>
      <c r="W20" s="10"/>
      <c r="X20" s="10"/>
      <c r="Y20" s="10"/>
    </row>
    <row r="21" spans="1:26" ht="15.75" thickBot="1">
      <c r="A21" s="7" t="s">
        <v>16</v>
      </c>
      <c r="B21" t="s">
        <v>31</v>
      </c>
      <c r="C21" s="5">
        <f>'Dates 2014'!G22</f>
        <v>2868.5599940988427</v>
      </c>
      <c r="D21" s="5">
        <f>'Dates 2014'!H22</f>
        <v>2910.3630399896142</v>
      </c>
      <c r="E21" s="5">
        <f t="shared" si="4"/>
        <v>-41.8030458907715</v>
      </c>
      <c r="F21" s="164">
        <f>'Dates 2014'!K22</f>
        <v>0.31802750000000002</v>
      </c>
      <c r="G21" s="5">
        <f>'Dates 2014'!R22</f>
        <v>2402.1849679542811</v>
      </c>
      <c r="H21" s="5">
        <f t="shared" si="5"/>
        <v>-508.17807203533312</v>
      </c>
      <c r="I21" s="5">
        <f>'Dates 2014'!O22</f>
        <v>2801.1590388011459</v>
      </c>
      <c r="J21" s="5">
        <f t="shared" si="7"/>
        <v>-398.97407084686483</v>
      </c>
      <c r="K21" s="5">
        <f>'Dates 2014'!P22</f>
        <v>3023.5784299333491</v>
      </c>
      <c r="L21" s="5">
        <f>'Dates 2014'!Q22</f>
        <v>3036.5152110311969</v>
      </c>
      <c r="M21" s="5">
        <f t="shared" si="6"/>
        <v>2868.5599940988427</v>
      </c>
      <c r="N21" s="5">
        <f>'Dates 2014'!M22</f>
        <v>7599.9236070676898</v>
      </c>
      <c r="O21" s="5">
        <f t="shared" si="0"/>
        <v>7641.7266529584613</v>
      </c>
      <c r="P21" s="5">
        <f t="shared" si="1"/>
        <v>7532.5226517699921</v>
      </c>
      <c r="Q21" s="5">
        <f t="shared" si="2"/>
        <v>7754.9420429021966</v>
      </c>
      <c r="R21" s="5">
        <f t="shared" si="3"/>
        <v>7767.8788240000449</v>
      </c>
      <c r="S21" s="5"/>
      <c r="T21" s="10"/>
      <c r="U21" s="10"/>
      <c r="V21" s="10"/>
      <c r="W21" s="10"/>
      <c r="X21" s="10"/>
      <c r="Y21" s="10"/>
    </row>
    <row r="22" spans="1:26" ht="15.75" thickBot="1">
      <c r="A22" s="7" t="s">
        <v>17</v>
      </c>
      <c r="B22" t="s">
        <v>32</v>
      </c>
      <c r="C22" s="5">
        <f>'Dates 2014'!G23</f>
        <v>1061.947111073282</v>
      </c>
      <c r="D22" s="5">
        <f>'Dates 2014'!H23</f>
        <v>1884.8287630578839</v>
      </c>
      <c r="E22" s="5">
        <f t="shared" si="4"/>
        <v>-822.88165198460183</v>
      </c>
      <c r="F22" s="164">
        <f>'Dates 2014'!K23</f>
        <v>0.16965949999999999</v>
      </c>
      <c r="G22" s="5">
        <f>'Dates 2014'!R23</f>
        <v>823.95362476261619</v>
      </c>
      <c r="H22" s="5">
        <f t="shared" si="5"/>
        <v>-1060.8751382952678</v>
      </c>
      <c r="I22" s="5">
        <f>'Dates 2014'!O23</f>
        <v>1494.3463755287924</v>
      </c>
      <c r="J22" s="5">
        <f t="shared" si="7"/>
        <v>-670.39275076617616</v>
      </c>
      <c r="K22" s="5">
        <f>'Dates 2014'!P23</f>
        <v>1179.8140156635668</v>
      </c>
      <c r="L22" s="5">
        <f>'Dates 2014'!Q23</f>
        <v>1330.4095242416481</v>
      </c>
      <c r="M22" s="5">
        <f t="shared" si="6"/>
        <v>1061.947111073282</v>
      </c>
      <c r="N22" s="5">
        <f>'Dates 2014'!M23</f>
        <v>2128.0101388161297</v>
      </c>
      <c r="O22" s="5">
        <f t="shared" si="0"/>
        <v>2950.8917908007315</v>
      </c>
      <c r="P22" s="5">
        <f t="shared" si="1"/>
        <v>2560.4094032716403</v>
      </c>
      <c r="Q22" s="5">
        <f t="shared" si="2"/>
        <v>2245.8770434064145</v>
      </c>
      <c r="R22" s="5">
        <f t="shared" si="3"/>
        <v>2396.472551984496</v>
      </c>
      <c r="S22" s="5"/>
      <c r="T22" s="10"/>
      <c r="U22" s="10"/>
      <c r="V22" s="10"/>
      <c r="W22" s="10"/>
      <c r="X22" s="10"/>
      <c r="Y22" s="10"/>
    </row>
    <row r="23" spans="1:26" ht="15">
      <c r="A23" s="4" t="s">
        <v>33</v>
      </c>
      <c r="B23" s="4"/>
      <c r="C23" s="37">
        <f>SUM(C5:C22)</f>
        <v>411310.77291557821</v>
      </c>
      <c r="D23" s="37">
        <f>SUM(D5:D22)</f>
        <v>411310.77291557821</v>
      </c>
      <c r="E23" s="6">
        <f>SUM(E5:E22)</f>
        <v>2.0463630789890885E-11</v>
      </c>
      <c r="F23" s="166">
        <f>SUM(F5:F22)</f>
        <v>46.697861500000002</v>
      </c>
      <c r="G23" s="6">
        <f>SUM(G5:G22)</f>
        <v>363911.63852254674</v>
      </c>
      <c r="H23" s="6"/>
      <c r="I23" s="6">
        <f>SUM(I5:I22)</f>
        <v>411310.77291557821</v>
      </c>
      <c r="J23" s="6"/>
      <c r="K23" s="6">
        <f>SUM(K5:K22)</f>
        <v>411310.77291557816</v>
      </c>
      <c r="L23" s="6">
        <f>SUM(L5:L22)</f>
        <v>411310.77291557816</v>
      </c>
      <c r="M23" s="6">
        <f>SUM(M5:M22)</f>
        <v>411310.77291557821</v>
      </c>
      <c r="N23" s="6">
        <f t="shared" ref="N23:R23" si="8">SUM(N5:N22)</f>
        <v>1037025.0000000001</v>
      </c>
      <c r="O23" s="6">
        <f t="shared" si="8"/>
        <v>1037024.9999999999</v>
      </c>
      <c r="P23" s="6">
        <f t="shared" si="8"/>
        <v>1037025.0000000001</v>
      </c>
      <c r="Q23" s="6">
        <f t="shared" si="8"/>
        <v>1037025</v>
      </c>
      <c r="R23" s="6">
        <f t="shared" si="8"/>
        <v>1037024.9999999998</v>
      </c>
      <c r="S23" s="6"/>
      <c r="T23" s="143"/>
    </row>
    <row r="25" spans="1:26" ht="13.5" thickBot="1"/>
    <row r="26" spans="1:26" ht="15.75" thickBot="1">
      <c r="A26" s="40" t="s">
        <v>193</v>
      </c>
      <c r="O26" t="s">
        <v>277</v>
      </c>
    </row>
    <row r="27" spans="1:26" ht="31.5" thickBot="1">
      <c r="A27" s="39" t="s">
        <v>39</v>
      </c>
      <c r="B27" s="13" t="s">
        <v>286</v>
      </c>
      <c r="C27" s="8" t="s">
        <v>247</v>
      </c>
      <c r="D27" s="8" t="s">
        <v>321</v>
      </c>
      <c r="E27" s="8" t="s">
        <v>322</v>
      </c>
      <c r="F27" s="9" t="s">
        <v>239</v>
      </c>
      <c r="G27" s="9" t="s">
        <v>243</v>
      </c>
      <c r="I27" s="9" t="s">
        <v>239</v>
      </c>
      <c r="J27" s="9" t="s">
        <v>243</v>
      </c>
      <c r="K27" s="9" t="s">
        <v>242</v>
      </c>
      <c r="L27" s="206" t="s">
        <v>240</v>
      </c>
      <c r="M27" s="205" t="s">
        <v>241</v>
      </c>
      <c r="O27" s="9" t="s">
        <v>239</v>
      </c>
      <c r="P27" s="9" t="s">
        <v>243</v>
      </c>
      <c r="Q27" s="9" t="s">
        <v>242</v>
      </c>
      <c r="R27" s="206" t="s">
        <v>240</v>
      </c>
      <c r="S27" s="205" t="s">
        <v>241</v>
      </c>
      <c r="V27" s="9"/>
      <c r="W27" s="9"/>
      <c r="X27" s="9"/>
      <c r="Y27" s="206"/>
      <c r="Z27" s="205"/>
    </row>
    <row r="28" spans="1:26" ht="15.75" thickBot="1">
      <c r="A28" s="7" t="s">
        <v>0</v>
      </c>
      <c r="B28" t="s">
        <v>19</v>
      </c>
      <c r="C28" s="5">
        <f t="shared" ref="C28:C45" si="9">D5/F5</f>
        <v>8085.609098254562</v>
      </c>
      <c r="D28" s="5">
        <f>E5</f>
        <v>-7689.2939065414248</v>
      </c>
      <c r="E28" s="5">
        <f>-E5/F5</f>
        <v>915.31868830303665</v>
      </c>
      <c r="F28" s="5">
        <f t="shared" ref="F28:F45" si="10">I28</f>
        <v>15600.440563494762</v>
      </c>
      <c r="G28" s="5">
        <f t="shared" ref="G28:G45" si="11">J28</f>
        <v>16515.759251797797</v>
      </c>
      <c r="H28" s="168"/>
      <c r="I28" s="10">
        <f t="shared" ref="I28:I45" si="12">N5/$F5</f>
        <v>15600.440563494762</v>
      </c>
      <c r="J28" s="10">
        <f t="shared" ref="J28:J45" si="13">O5/$F5</f>
        <v>16515.759251797797</v>
      </c>
      <c r="K28" s="10">
        <f t="shared" ref="K28:K45" si="14">P5/$F5</f>
        <v>17238.064685466248</v>
      </c>
      <c r="L28" s="10">
        <f t="shared" ref="L28:L45" si="15">Q5/$F5</f>
        <v>15363.707981806521</v>
      </c>
      <c r="M28" s="10">
        <f t="shared" ref="M28:M45" si="16">R5/$F5</f>
        <v>15679.934678931106</v>
      </c>
      <c r="N28" s="47" t="s">
        <v>19</v>
      </c>
      <c r="O28" s="11">
        <f t="shared" ref="O28:O45" si="17">_xlfn.RANK.EQ(I28,I$28:I$45)</f>
        <v>16</v>
      </c>
      <c r="P28">
        <f t="shared" ref="P28:P45" si="18">_xlfn.RANK.EQ(J28,J$28:J$45)</f>
        <v>17</v>
      </c>
      <c r="Q28">
        <f t="shared" ref="Q28:Q45" si="19">_xlfn.RANK.EQ(K28,K$28:K$45)</f>
        <v>16</v>
      </c>
      <c r="R28">
        <f t="shared" ref="R28:R45" si="20">_xlfn.RANK.EQ(L28,L$28:L$45)</f>
        <v>16</v>
      </c>
      <c r="S28">
        <f t="shared" ref="S28:S45" si="21">_xlfn.RANK.EQ(M28,M$28:M$45)</f>
        <v>16</v>
      </c>
      <c r="U28" s="47"/>
    </row>
    <row r="29" spans="1:26" ht="15.75" thickBot="1">
      <c r="A29" s="7" t="s">
        <v>1</v>
      </c>
      <c r="B29" t="s">
        <v>34</v>
      </c>
      <c r="C29" s="5">
        <f t="shared" si="9"/>
        <v>9999.8318637218581</v>
      </c>
      <c r="D29" s="5">
        <f t="shared" ref="D29:D45" si="22">E6</f>
        <v>-843.93488861406331</v>
      </c>
      <c r="E29" s="5">
        <f t="shared" ref="E29:E45" si="23">-E6/F6</f>
        <v>638.56285684651471</v>
      </c>
      <c r="F29" s="5">
        <f t="shared" si="10"/>
        <v>24152.488795881261</v>
      </c>
      <c r="G29" s="5">
        <f t="shared" si="11"/>
        <v>24791.05165272778</v>
      </c>
      <c r="H29" s="168"/>
      <c r="I29" s="10">
        <f t="shared" si="12"/>
        <v>24152.488795881261</v>
      </c>
      <c r="J29" s="10">
        <f t="shared" si="13"/>
        <v>24791.05165272778</v>
      </c>
      <c r="K29" s="10">
        <f t="shared" si="14"/>
        <v>23599.134320928933</v>
      </c>
      <c r="L29" s="10">
        <f t="shared" si="15"/>
        <v>25711.390303908294</v>
      </c>
      <c r="M29" s="10">
        <f t="shared" si="16"/>
        <v>25827.88187021351</v>
      </c>
      <c r="N29" s="47" t="s">
        <v>34</v>
      </c>
      <c r="O29" s="11">
        <f t="shared" si="17"/>
        <v>6</v>
      </c>
      <c r="P29">
        <f t="shared" si="18"/>
        <v>5</v>
      </c>
      <c r="Q29">
        <f t="shared" si="19"/>
        <v>7</v>
      </c>
      <c r="R29">
        <f t="shared" si="20"/>
        <v>6</v>
      </c>
      <c r="S29">
        <f t="shared" si="21"/>
        <v>5</v>
      </c>
      <c r="U29" s="47"/>
    </row>
    <row r="30" spans="1:26" ht="15.75" thickBot="1">
      <c r="A30" s="7" t="s">
        <v>2</v>
      </c>
      <c r="B30" t="s">
        <v>35</v>
      </c>
      <c r="C30" s="5">
        <f t="shared" si="9"/>
        <v>10952.348933581188</v>
      </c>
      <c r="D30" s="5">
        <f t="shared" si="22"/>
        <v>-2098.4333733351268</v>
      </c>
      <c r="E30" s="5">
        <f t="shared" si="23"/>
        <v>1986.2264742391703</v>
      </c>
      <c r="F30" s="5">
        <f t="shared" si="10"/>
        <v>17490.840401778205</v>
      </c>
      <c r="G30" s="5">
        <f t="shared" si="11"/>
        <v>19477.066876017376</v>
      </c>
      <c r="H30" s="168"/>
      <c r="I30" s="10">
        <f t="shared" si="12"/>
        <v>17490.840401778205</v>
      </c>
      <c r="J30" s="10">
        <f t="shared" si="13"/>
        <v>19477.066876017376</v>
      </c>
      <c r="K30" s="10">
        <f t="shared" si="14"/>
        <v>17332.632474359198</v>
      </c>
      <c r="L30" s="10">
        <f t="shared" si="15"/>
        <v>17591.588948324232</v>
      </c>
      <c r="M30" s="10">
        <f t="shared" si="16"/>
        <v>18015.289357925391</v>
      </c>
      <c r="N30" s="47" t="s">
        <v>35</v>
      </c>
      <c r="O30" s="11">
        <f t="shared" si="17"/>
        <v>13</v>
      </c>
      <c r="P30">
        <f t="shared" si="18"/>
        <v>12</v>
      </c>
      <c r="Q30">
        <f t="shared" si="19"/>
        <v>15</v>
      </c>
      <c r="R30">
        <f t="shared" si="20"/>
        <v>13</v>
      </c>
      <c r="S30">
        <f t="shared" si="21"/>
        <v>13</v>
      </c>
      <c r="U30" s="47"/>
    </row>
    <row r="31" spans="1:26" ht="15.75" thickBot="1">
      <c r="A31" s="7" t="s">
        <v>3</v>
      </c>
      <c r="B31" t="s">
        <v>20</v>
      </c>
      <c r="C31" s="5">
        <f t="shared" si="9"/>
        <v>8101.2994538037619</v>
      </c>
      <c r="D31" s="5">
        <f t="shared" si="22"/>
        <v>1515.8981670889389</v>
      </c>
      <c r="E31" s="5">
        <f t="shared" si="23"/>
        <v>-1373.1452955870604</v>
      </c>
      <c r="F31" s="5">
        <f t="shared" si="10"/>
        <v>25181.944733625958</v>
      </c>
      <c r="G31" s="5">
        <f t="shared" si="11"/>
        <v>23808.799438038903</v>
      </c>
      <c r="H31" s="168"/>
      <c r="I31" s="10">
        <f t="shared" si="12"/>
        <v>25181.944733625958</v>
      </c>
      <c r="J31" s="10">
        <f t="shared" si="13"/>
        <v>23808.799438038903</v>
      </c>
      <c r="K31" s="10">
        <f t="shared" si="14"/>
        <v>24515.414516158151</v>
      </c>
      <c r="L31" s="10">
        <f t="shared" si="15"/>
        <v>25722.839343026841</v>
      </c>
      <c r="M31" s="10">
        <f t="shared" si="16"/>
        <v>25640.323518031397</v>
      </c>
      <c r="N31" s="47" t="s">
        <v>20</v>
      </c>
      <c r="O31" s="11">
        <f t="shared" si="17"/>
        <v>5</v>
      </c>
      <c r="P31">
        <f t="shared" si="18"/>
        <v>7</v>
      </c>
      <c r="Q31">
        <f t="shared" si="19"/>
        <v>5</v>
      </c>
      <c r="R31">
        <f t="shared" si="20"/>
        <v>5</v>
      </c>
      <c r="S31">
        <f t="shared" si="21"/>
        <v>6</v>
      </c>
      <c r="U31" s="47"/>
    </row>
    <row r="32" spans="1:26" ht="15.75" thickBot="1">
      <c r="A32" s="7" t="s">
        <v>4</v>
      </c>
      <c r="B32" t="s">
        <v>21</v>
      </c>
      <c r="C32" s="5">
        <f t="shared" si="9"/>
        <v>8642.5833074495768</v>
      </c>
      <c r="D32" s="5">
        <f t="shared" si="22"/>
        <v>-4293.4492138412679</v>
      </c>
      <c r="E32" s="5">
        <f t="shared" si="23"/>
        <v>2042.0098322218398</v>
      </c>
      <c r="F32" s="5">
        <f t="shared" si="10"/>
        <v>16873.371667607182</v>
      </c>
      <c r="G32" s="5">
        <f t="shared" si="11"/>
        <v>18915.381499829022</v>
      </c>
      <c r="H32" s="168"/>
      <c r="I32" s="10">
        <f t="shared" si="12"/>
        <v>16873.371667607182</v>
      </c>
      <c r="J32" s="10">
        <f t="shared" si="13"/>
        <v>18915.381499829022</v>
      </c>
      <c r="K32" s="10">
        <f t="shared" si="14"/>
        <v>19080.712724302462</v>
      </c>
      <c r="L32" s="10">
        <f t="shared" si="15"/>
        <v>17214.494902642477</v>
      </c>
      <c r="M32" s="10">
        <f t="shared" si="16"/>
        <v>17570.999029631195</v>
      </c>
      <c r="N32" s="47" t="s">
        <v>21</v>
      </c>
      <c r="O32" s="11">
        <f t="shared" si="17"/>
        <v>14</v>
      </c>
      <c r="P32">
        <f t="shared" si="18"/>
        <v>13</v>
      </c>
      <c r="Q32">
        <f t="shared" si="19"/>
        <v>12</v>
      </c>
      <c r="R32">
        <f t="shared" si="20"/>
        <v>14</v>
      </c>
      <c r="S32">
        <f t="shared" si="21"/>
        <v>15</v>
      </c>
      <c r="U32" s="47"/>
    </row>
    <row r="33" spans="1:21" ht="15.75" thickBot="1">
      <c r="A33" s="7" t="s">
        <v>5</v>
      </c>
      <c r="B33" t="s">
        <v>22</v>
      </c>
      <c r="C33" s="5">
        <f t="shared" si="9"/>
        <v>9876.6666957480575</v>
      </c>
      <c r="D33" s="5">
        <f t="shared" si="22"/>
        <v>-515.56313170709745</v>
      </c>
      <c r="E33" s="5">
        <f t="shared" si="23"/>
        <v>878.42521599219219</v>
      </c>
      <c r="F33" s="5">
        <f t="shared" si="10"/>
        <v>19475.990645587874</v>
      </c>
      <c r="G33" s="5">
        <f t="shared" si="11"/>
        <v>20354.415861580066</v>
      </c>
      <c r="H33" s="168"/>
      <c r="I33" s="10">
        <f t="shared" si="12"/>
        <v>19475.990645587874</v>
      </c>
      <c r="J33" s="10">
        <f t="shared" si="13"/>
        <v>20354.415861580066</v>
      </c>
      <c r="K33" s="10">
        <f t="shared" si="14"/>
        <v>19285.663697755022</v>
      </c>
      <c r="L33" s="10">
        <f t="shared" si="15"/>
        <v>19749.897591309713</v>
      </c>
      <c r="M33" s="10">
        <f t="shared" si="16"/>
        <v>20111.753344553621</v>
      </c>
      <c r="N33" s="47" t="s">
        <v>22</v>
      </c>
      <c r="O33" s="11">
        <f t="shared" si="17"/>
        <v>9</v>
      </c>
      <c r="P33">
        <f t="shared" si="18"/>
        <v>9</v>
      </c>
      <c r="Q33">
        <f t="shared" si="19"/>
        <v>11</v>
      </c>
      <c r="R33">
        <f t="shared" si="20"/>
        <v>9</v>
      </c>
      <c r="S33">
        <f t="shared" si="21"/>
        <v>9</v>
      </c>
      <c r="U33" s="47"/>
    </row>
    <row r="34" spans="1:21" ht="15.75" thickBot="1">
      <c r="A34" s="7" t="s">
        <v>6</v>
      </c>
      <c r="B34" t="s">
        <v>36</v>
      </c>
      <c r="C34" s="5">
        <f t="shared" si="9"/>
        <v>10209.673697499089</v>
      </c>
      <c r="D34" s="5">
        <f t="shared" si="22"/>
        <v>-4280.0786450412343</v>
      </c>
      <c r="E34" s="5">
        <f t="shared" si="23"/>
        <v>1723.4607603951301</v>
      </c>
      <c r="F34" s="5">
        <f t="shared" si="10"/>
        <v>19186.289940239585</v>
      </c>
      <c r="G34" s="5">
        <f t="shared" si="11"/>
        <v>20909.750700634715</v>
      </c>
      <c r="H34" s="168"/>
      <c r="I34" s="10">
        <f t="shared" si="12"/>
        <v>19186.289940239585</v>
      </c>
      <c r="J34" s="10">
        <f t="shared" si="13"/>
        <v>20909.750700634715</v>
      </c>
      <c r="K34" s="10">
        <f t="shared" si="14"/>
        <v>19507.991535058642</v>
      </c>
      <c r="L34" s="10">
        <f t="shared" si="15"/>
        <v>19737.681348969734</v>
      </c>
      <c r="M34" s="10">
        <f t="shared" si="16"/>
        <v>20076.674219778917</v>
      </c>
      <c r="N34" s="47" t="s">
        <v>36</v>
      </c>
      <c r="O34" s="11">
        <f t="shared" si="17"/>
        <v>10</v>
      </c>
      <c r="P34">
        <f t="shared" si="18"/>
        <v>8</v>
      </c>
      <c r="Q34">
        <f t="shared" si="19"/>
        <v>9</v>
      </c>
      <c r="R34">
        <f t="shared" si="20"/>
        <v>10</v>
      </c>
      <c r="S34">
        <f t="shared" si="21"/>
        <v>10</v>
      </c>
      <c r="U34" s="47"/>
    </row>
    <row r="35" spans="1:21" ht="15.75" thickBot="1">
      <c r="A35" s="7" t="s">
        <v>7</v>
      </c>
      <c r="B35" t="s">
        <v>23</v>
      </c>
      <c r="C35" s="5">
        <f t="shared" si="9"/>
        <v>8230.8475490196452</v>
      </c>
      <c r="D35" s="5">
        <f t="shared" si="22"/>
        <v>-1633.6740537015394</v>
      </c>
      <c r="E35" s="5">
        <f t="shared" si="23"/>
        <v>789.63374936816183</v>
      </c>
      <c r="F35" s="5">
        <f t="shared" si="10"/>
        <v>16479.07374533272</v>
      </c>
      <c r="G35" s="5">
        <f t="shared" si="11"/>
        <v>17268.707494700884</v>
      </c>
      <c r="H35" s="168"/>
      <c r="I35" s="10">
        <f t="shared" si="12"/>
        <v>16479.07374533272</v>
      </c>
      <c r="J35" s="10">
        <f t="shared" si="13"/>
        <v>17268.707494700884</v>
      </c>
      <c r="K35" s="10">
        <f t="shared" si="14"/>
        <v>17845.774477604249</v>
      </c>
      <c r="L35" s="10">
        <f t="shared" si="15"/>
        <v>17091.298336766878</v>
      </c>
      <c r="M35" s="10">
        <f t="shared" si="16"/>
        <v>17861.352805764811</v>
      </c>
      <c r="N35" s="47" t="s">
        <v>23</v>
      </c>
      <c r="O35" s="11">
        <f t="shared" si="17"/>
        <v>15</v>
      </c>
      <c r="P35">
        <f t="shared" si="18"/>
        <v>16</v>
      </c>
      <c r="Q35">
        <f t="shared" si="19"/>
        <v>14</v>
      </c>
      <c r="R35">
        <f t="shared" si="20"/>
        <v>15</v>
      </c>
      <c r="S35">
        <f t="shared" si="21"/>
        <v>14</v>
      </c>
      <c r="U35" s="47"/>
    </row>
    <row r="36" spans="1:21" ht="15.75" thickBot="1">
      <c r="A36" s="7" t="s">
        <v>8</v>
      </c>
      <c r="B36" t="s">
        <v>24</v>
      </c>
      <c r="C36" s="5">
        <f t="shared" si="9"/>
        <v>8828.1330737927001</v>
      </c>
      <c r="D36" s="5">
        <f t="shared" si="22"/>
        <v>9892.3196217932273</v>
      </c>
      <c r="E36" s="5">
        <f t="shared" si="23"/>
        <v>-1316.6052701230467</v>
      </c>
      <c r="F36" s="5">
        <f t="shared" si="10"/>
        <v>27519.507157333446</v>
      </c>
      <c r="G36" s="5">
        <f t="shared" si="11"/>
        <v>26202.901887210395</v>
      </c>
      <c r="H36" s="168"/>
      <c r="I36" s="10">
        <f t="shared" si="12"/>
        <v>27519.507157333446</v>
      </c>
      <c r="J36" s="10">
        <f t="shared" si="13"/>
        <v>26202.901887210395</v>
      </c>
      <c r="K36" s="10">
        <f t="shared" si="14"/>
        <v>26182.683345340713</v>
      </c>
      <c r="L36" s="10">
        <f t="shared" si="15"/>
        <v>27400.750989060056</v>
      </c>
      <c r="M36" s="10">
        <f t="shared" si="16"/>
        <v>27161.312174077837</v>
      </c>
      <c r="N36" s="47" t="s">
        <v>24</v>
      </c>
      <c r="O36" s="11">
        <f t="shared" si="17"/>
        <v>4</v>
      </c>
      <c r="P36">
        <f t="shared" si="18"/>
        <v>4</v>
      </c>
      <c r="Q36">
        <f t="shared" si="19"/>
        <v>3</v>
      </c>
      <c r="R36">
        <f t="shared" si="20"/>
        <v>4</v>
      </c>
      <c r="S36">
        <f t="shared" si="21"/>
        <v>4</v>
      </c>
      <c r="U36" s="47"/>
    </row>
    <row r="37" spans="1:21" ht="15.75" thickBot="1">
      <c r="A37" s="7" t="s">
        <v>9</v>
      </c>
      <c r="B37" t="s">
        <v>25</v>
      </c>
      <c r="C37" s="5">
        <f t="shared" si="9"/>
        <v>7672.2925649014232</v>
      </c>
      <c r="D37" s="5">
        <f t="shared" si="22"/>
        <v>1734.6380883381717</v>
      </c>
      <c r="E37" s="5">
        <f t="shared" si="23"/>
        <v>-347.4302450030803</v>
      </c>
      <c r="F37" s="5">
        <f t="shared" si="10"/>
        <v>19840.695727159182</v>
      </c>
      <c r="G37" s="5">
        <f t="shared" si="11"/>
        <v>19493.265482156101</v>
      </c>
      <c r="H37" s="168"/>
      <c r="I37" s="10">
        <f t="shared" si="12"/>
        <v>19840.695727159182</v>
      </c>
      <c r="J37" s="10">
        <f t="shared" si="13"/>
        <v>19493.265482156101</v>
      </c>
      <c r="K37" s="10">
        <f t="shared" si="14"/>
        <v>20628.887449177695</v>
      </c>
      <c r="L37" s="10">
        <f t="shared" si="15"/>
        <v>20169.225908302207</v>
      </c>
      <c r="M37" s="10">
        <f t="shared" si="16"/>
        <v>20376.042854341413</v>
      </c>
      <c r="N37" s="47" t="s">
        <v>25</v>
      </c>
      <c r="O37" s="11">
        <f t="shared" si="17"/>
        <v>8</v>
      </c>
      <c r="P37">
        <f t="shared" si="18"/>
        <v>11</v>
      </c>
      <c r="Q37">
        <f t="shared" si="19"/>
        <v>8</v>
      </c>
      <c r="R37">
        <f t="shared" si="20"/>
        <v>8</v>
      </c>
      <c r="S37">
        <f t="shared" si="21"/>
        <v>8</v>
      </c>
      <c r="U37" s="47"/>
    </row>
    <row r="38" spans="1:21" ht="15.75" thickBot="1">
      <c r="A38" s="7" t="s">
        <v>10</v>
      </c>
      <c r="B38" t="s">
        <v>18</v>
      </c>
      <c r="C38" s="5">
        <f t="shared" si="9"/>
        <v>9437.9666061266507</v>
      </c>
      <c r="D38" s="5">
        <f t="shared" si="22"/>
        <v>-2826.7258269383774</v>
      </c>
      <c r="E38" s="5">
        <f t="shared" si="23"/>
        <v>2578.3895286784741</v>
      </c>
      <c r="F38" s="5">
        <f t="shared" si="10"/>
        <v>12623.034788469791</v>
      </c>
      <c r="G38" s="5">
        <f t="shared" si="11"/>
        <v>15201.424317148263</v>
      </c>
      <c r="H38" s="168"/>
      <c r="I38" s="10">
        <f t="shared" si="12"/>
        <v>12623.034788469791</v>
      </c>
      <c r="J38" s="10">
        <f t="shared" si="13"/>
        <v>15201.424317148263</v>
      </c>
      <c r="K38" s="10">
        <f t="shared" si="14"/>
        <v>14571.37224294463</v>
      </c>
      <c r="L38" s="10">
        <f t="shared" si="15"/>
        <v>12881.595953197353</v>
      </c>
      <c r="M38" s="10">
        <f t="shared" si="16"/>
        <v>13580.388786323583</v>
      </c>
      <c r="N38" s="47" t="s">
        <v>18</v>
      </c>
      <c r="O38" s="11">
        <f t="shared" si="17"/>
        <v>17</v>
      </c>
      <c r="P38">
        <f t="shared" si="18"/>
        <v>18</v>
      </c>
      <c r="Q38">
        <f t="shared" si="19"/>
        <v>18</v>
      </c>
      <c r="R38">
        <f t="shared" si="20"/>
        <v>18</v>
      </c>
      <c r="S38">
        <f t="shared" si="21"/>
        <v>18</v>
      </c>
      <c r="U38" s="47"/>
    </row>
    <row r="39" spans="1:21" ht="15.75" thickBot="1">
      <c r="A39" s="7" t="s">
        <v>11</v>
      </c>
      <c r="B39" t="s">
        <v>26</v>
      </c>
      <c r="C39" s="5">
        <f t="shared" si="9"/>
        <v>9514.5140874500612</v>
      </c>
      <c r="D39" s="5">
        <f t="shared" si="22"/>
        <v>-3691.7992295312361</v>
      </c>
      <c r="E39" s="5">
        <f t="shared" si="23"/>
        <v>1347.1158329132438</v>
      </c>
      <c r="F39" s="5">
        <f t="shared" si="10"/>
        <v>18323.860631912004</v>
      </c>
      <c r="G39" s="5">
        <f t="shared" si="11"/>
        <v>19670.976464825246</v>
      </c>
      <c r="H39" s="168"/>
      <c r="I39" s="10">
        <f t="shared" si="12"/>
        <v>18323.860631912004</v>
      </c>
      <c r="J39" s="10">
        <f t="shared" si="13"/>
        <v>19670.976464825246</v>
      </c>
      <c r="K39" s="10">
        <f t="shared" si="14"/>
        <v>18964.3769092982</v>
      </c>
      <c r="L39" s="10">
        <f t="shared" si="15"/>
        <v>18367.325964524854</v>
      </c>
      <c r="M39" s="10">
        <f t="shared" si="16"/>
        <v>18607.134859521164</v>
      </c>
      <c r="N39" s="47" t="s">
        <v>26</v>
      </c>
      <c r="O39" s="11">
        <f t="shared" si="17"/>
        <v>11</v>
      </c>
      <c r="P39">
        <f t="shared" si="18"/>
        <v>10</v>
      </c>
      <c r="Q39">
        <f t="shared" si="19"/>
        <v>13</v>
      </c>
      <c r="R39">
        <f t="shared" si="20"/>
        <v>12</v>
      </c>
      <c r="S39">
        <f t="shared" si="21"/>
        <v>12</v>
      </c>
      <c r="U39" s="47"/>
    </row>
    <row r="40" spans="1:21" ht="15.75" thickBot="1">
      <c r="A40" s="7" t="s">
        <v>12</v>
      </c>
      <c r="B40" t="s">
        <v>27</v>
      </c>
      <c r="C40" s="5">
        <f t="shared" si="9"/>
        <v>8367.9717514407239</v>
      </c>
      <c r="D40" s="5">
        <f t="shared" si="22"/>
        <v>19204.704060784825</v>
      </c>
      <c r="E40" s="5">
        <f t="shared" si="23"/>
        <v>-2979.4514840371271</v>
      </c>
      <c r="F40" s="5">
        <f t="shared" si="10"/>
        <v>33313.902861385104</v>
      </c>
      <c r="G40" s="5">
        <f t="shared" si="11"/>
        <v>30334.451377347978</v>
      </c>
      <c r="H40" s="168"/>
      <c r="I40" s="10">
        <f t="shared" si="12"/>
        <v>33313.902861385104</v>
      </c>
      <c r="J40" s="10">
        <f t="shared" si="13"/>
        <v>30334.451377347978</v>
      </c>
      <c r="K40" s="10">
        <f t="shared" si="14"/>
        <v>30774.394157830273</v>
      </c>
      <c r="L40" s="10">
        <f t="shared" si="15"/>
        <v>32041.100055004099</v>
      </c>
      <c r="M40" s="10">
        <f t="shared" si="16"/>
        <v>30992.454105826881</v>
      </c>
      <c r="N40" s="47" t="s">
        <v>27</v>
      </c>
      <c r="O40" s="11">
        <f t="shared" si="17"/>
        <v>1</v>
      </c>
      <c r="P40">
        <f t="shared" si="18"/>
        <v>1</v>
      </c>
      <c r="Q40">
        <f t="shared" si="19"/>
        <v>1</v>
      </c>
      <c r="R40">
        <f t="shared" si="20"/>
        <v>1</v>
      </c>
      <c r="S40">
        <f t="shared" si="21"/>
        <v>1</v>
      </c>
      <c r="U40" s="47"/>
    </row>
    <row r="41" spans="1:21" ht="15.75" thickBot="1">
      <c r="A41" s="7" t="s">
        <v>13</v>
      </c>
      <c r="B41" t="s">
        <v>28</v>
      </c>
      <c r="C41" s="5">
        <f t="shared" si="9"/>
        <v>7514.8494179621721</v>
      </c>
      <c r="D41" s="5">
        <f t="shared" si="22"/>
        <v>-107.6328791589076</v>
      </c>
      <c r="E41" s="5">
        <f t="shared" si="23"/>
        <v>73.366728508723</v>
      </c>
      <c r="F41" s="5">
        <f t="shared" si="10"/>
        <v>18045.365183972201</v>
      </c>
      <c r="G41" s="5">
        <f t="shared" si="11"/>
        <v>18118.731912480926</v>
      </c>
      <c r="H41" s="168"/>
      <c r="I41" s="10">
        <f t="shared" si="12"/>
        <v>18045.365183972201</v>
      </c>
      <c r="J41" s="10">
        <f t="shared" si="13"/>
        <v>18118.731912480926</v>
      </c>
      <c r="K41" s="10">
        <f t="shared" si="14"/>
        <v>19411.797026441764</v>
      </c>
      <c r="L41" s="10">
        <f t="shared" si="15"/>
        <v>18645.461332207196</v>
      </c>
      <c r="M41" s="10">
        <f t="shared" si="16"/>
        <v>18839.910283917252</v>
      </c>
      <c r="N41" s="47" t="s">
        <v>28</v>
      </c>
      <c r="O41" s="11">
        <f t="shared" si="17"/>
        <v>12</v>
      </c>
      <c r="P41">
        <f t="shared" si="18"/>
        <v>14</v>
      </c>
      <c r="Q41">
        <f t="shared" si="19"/>
        <v>10</v>
      </c>
      <c r="R41">
        <f t="shared" si="20"/>
        <v>11</v>
      </c>
      <c r="S41">
        <f t="shared" si="21"/>
        <v>11</v>
      </c>
      <c r="U41" s="47"/>
    </row>
    <row r="42" spans="1:21" ht="15.75" thickBot="1">
      <c r="A42" s="7" t="s">
        <v>14</v>
      </c>
      <c r="B42" t="s">
        <v>29</v>
      </c>
      <c r="C42" s="5">
        <f t="shared" si="9"/>
        <v>9904.1986190824209</v>
      </c>
      <c r="D42" s="5">
        <f t="shared" si="22"/>
        <v>-114.82509593379564</v>
      </c>
      <c r="E42" s="5">
        <f t="shared" si="23"/>
        <v>179.23693586467704</v>
      </c>
      <c r="F42" s="5">
        <f t="shared" si="10"/>
        <v>27680.33967129248</v>
      </c>
      <c r="G42" s="5">
        <f t="shared" si="11"/>
        <v>27859.57660715716</v>
      </c>
      <c r="H42" s="168"/>
      <c r="I42" s="10">
        <f t="shared" si="12"/>
        <v>27680.33967129248</v>
      </c>
      <c r="J42" s="10">
        <f t="shared" si="13"/>
        <v>27859.57660715716</v>
      </c>
      <c r="K42" s="10">
        <f t="shared" si="14"/>
        <v>26763.292519997751</v>
      </c>
      <c r="L42" s="10">
        <f t="shared" si="15"/>
        <v>28362.818350034613</v>
      </c>
      <c r="M42" s="10">
        <f t="shared" si="16"/>
        <v>28067.987404404776</v>
      </c>
      <c r="N42" s="47" t="s">
        <v>29</v>
      </c>
      <c r="O42" s="11">
        <f t="shared" si="17"/>
        <v>2</v>
      </c>
      <c r="P42">
        <f t="shared" si="18"/>
        <v>3</v>
      </c>
      <c r="Q42">
        <f t="shared" si="19"/>
        <v>2</v>
      </c>
      <c r="R42">
        <f t="shared" si="20"/>
        <v>2</v>
      </c>
      <c r="S42">
        <f t="shared" si="21"/>
        <v>2</v>
      </c>
      <c r="U42" s="47"/>
    </row>
    <row r="43" spans="1:21" ht="15.75" thickBot="1">
      <c r="A43" s="7" t="s">
        <v>15</v>
      </c>
      <c r="B43" t="s">
        <v>30</v>
      </c>
      <c r="C43" s="5">
        <f t="shared" si="9"/>
        <v>11942.375651611612</v>
      </c>
      <c r="D43" s="5">
        <f t="shared" si="22"/>
        <v>-3387.4649957856964</v>
      </c>
      <c r="E43" s="5">
        <f t="shared" si="23"/>
        <v>1547.4087525475734</v>
      </c>
      <c r="F43" s="5">
        <f t="shared" si="10"/>
        <v>27669.697982839669</v>
      </c>
      <c r="G43" s="5">
        <f t="shared" si="11"/>
        <v>29217.106735387239</v>
      </c>
      <c r="H43" s="168"/>
      <c r="I43" s="10">
        <f t="shared" si="12"/>
        <v>27669.697982839669</v>
      </c>
      <c r="J43" s="10">
        <f t="shared" si="13"/>
        <v>29217.106735387239</v>
      </c>
      <c r="K43" s="10">
        <f t="shared" si="14"/>
        <v>26082.645615698642</v>
      </c>
      <c r="L43" s="10">
        <f t="shared" si="15"/>
        <v>28205.979678154774</v>
      </c>
      <c r="M43" s="10">
        <f t="shared" si="16"/>
        <v>27876.394019260759</v>
      </c>
      <c r="N43" s="47" t="s">
        <v>30</v>
      </c>
      <c r="O43" s="11">
        <f t="shared" si="17"/>
        <v>3</v>
      </c>
      <c r="P43">
        <f t="shared" si="18"/>
        <v>2</v>
      </c>
      <c r="Q43">
        <f t="shared" si="19"/>
        <v>4</v>
      </c>
      <c r="R43">
        <f t="shared" si="20"/>
        <v>3</v>
      </c>
      <c r="S43">
        <f t="shared" si="21"/>
        <v>3</v>
      </c>
      <c r="U43" s="47"/>
    </row>
    <row r="44" spans="1:21" ht="15.75" thickBot="1">
      <c r="A44" s="7" t="s">
        <v>16</v>
      </c>
      <c r="B44" t="s">
        <v>31</v>
      </c>
      <c r="C44" s="5">
        <f t="shared" si="9"/>
        <v>9151.2936459570756</v>
      </c>
      <c r="D44" s="5">
        <f t="shared" si="22"/>
        <v>-41.8030458907715</v>
      </c>
      <c r="E44" s="5">
        <f t="shared" si="23"/>
        <v>131.44475207575289</v>
      </c>
      <c r="F44" s="5">
        <f t="shared" si="10"/>
        <v>23897.064269812166</v>
      </c>
      <c r="G44" s="5">
        <f t="shared" si="11"/>
        <v>24028.50902188792</v>
      </c>
      <c r="H44" s="168"/>
      <c r="I44" s="10">
        <f t="shared" si="12"/>
        <v>23897.064269812166</v>
      </c>
      <c r="J44" s="10">
        <f t="shared" si="13"/>
        <v>24028.50902188792</v>
      </c>
      <c r="K44" s="10">
        <f t="shared" si="14"/>
        <v>23685.129907853854</v>
      </c>
      <c r="L44" s="10">
        <f t="shared" si="15"/>
        <v>24384.5014751938</v>
      </c>
      <c r="M44" s="10">
        <f t="shared" si="16"/>
        <v>24425.179658991892</v>
      </c>
      <c r="N44" s="47" t="s">
        <v>31</v>
      </c>
      <c r="O44" s="11">
        <f t="shared" si="17"/>
        <v>7</v>
      </c>
      <c r="P44">
        <f t="shared" si="18"/>
        <v>6</v>
      </c>
      <c r="Q44">
        <f t="shared" si="19"/>
        <v>6</v>
      </c>
      <c r="R44">
        <f t="shared" si="20"/>
        <v>7</v>
      </c>
      <c r="S44">
        <f t="shared" si="21"/>
        <v>7</v>
      </c>
      <c r="U44" s="47"/>
    </row>
    <row r="45" spans="1:21" ht="15.75" thickBot="1">
      <c r="A45" s="7" t="s">
        <v>17</v>
      </c>
      <c r="B45" t="s">
        <v>32</v>
      </c>
      <c r="C45" s="5">
        <f t="shared" si="9"/>
        <v>11109.47965223217</v>
      </c>
      <c r="D45" s="5">
        <f t="shared" si="22"/>
        <v>-822.88165198460183</v>
      </c>
      <c r="E45" s="5">
        <f t="shared" si="23"/>
        <v>4850.1949609930589</v>
      </c>
      <c r="F45" s="5">
        <f t="shared" si="10"/>
        <v>12542.829248088847</v>
      </c>
      <c r="G45" s="5">
        <f t="shared" si="11"/>
        <v>17393.024209081905</v>
      </c>
      <c r="H45" s="168"/>
      <c r="I45" s="10">
        <f t="shared" si="12"/>
        <v>12542.829248088847</v>
      </c>
      <c r="J45" s="10">
        <f t="shared" si="13"/>
        <v>17393.024209081905</v>
      </c>
      <c r="K45" s="10">
        <f t="shared" si="14"/>
        <v>15091.45908877275</v>
      </c>
      <c r="L45" s="10">
        <f t="shared" si="15"/>
        <v>13237.55547674262</v>
      </c>
      <c r="M45" s="10">
        <f t="shared" si="16"/>
        <v>14125.189287864789</v>
      </c>
      <c r="N45" s="47" t="s">
        <v>32</v>
      </c>
      <c r="O45" s="11">
        <f t="shared" si="17"/>
        <v>18</v>
      </c>
      <c r="P45">
        <f t="shared" si="18"/>
        <v>15</v>
      </c>
      <c r="Q45">
        <f t="shared" si="19"/>
        <v>17</v>
      </c>
      <c r="R45">
        <f t="shared" si="20"/>
        <v>17</v>
      </c>
      <c r="S45">
        <f t="shared" si="21"/>
        <v>17</v>
      </c>
      <c r="U45" s="47"/>
    </row>
    <row r="46" spans="1:21">
      <c r="C46" s="5">
        <f>MAX(C28:C45)-MIN(C28:C45)</f>
        <v>4427.5262336494397</v>
      </c>
      <c r="D46" s="5">
        <f>SUMIF(D28:D45,"&gt;0")</f>
        <v>32347.559938005164</v>
      </c>
      <c r="E46" s="5"/>
      <c r="F46" s="5">
        <f>MAX(F28:F45)-MIN(F28:F45)</f>
        <v>20771.073613296256</v>
      </c>
      <c r="G46" s="5">
        <f>MAX(G28:G45)-MIN(G28:G45)</f>
        <v>15133.027060199714</v>
      </c>
      <c r="H46" s="11"/>
      <c r="I46" s="143">
        <f>N23/$F23</f>
        <v>22207.11969861832</v>
      </c>
      <c r="N46" s="47"/>
      <c r="O46" s="11"/>
      <c r="P46" s="11"/>
    </row>
    <row r="75" spans="1:14" ht="13.5" thickBot="1"/>
    <row r="76" spans="1:14" ht="30.75" thickBot="1">
      <c r="A76" s="41" t="s">
        <v>274</v>
      </c>
      <c r="I76" t="s">
        <v>64</v>
      </c>
      <c r="J76" t="s">
        <v>65</v>
      </c>
    </row>
    <row r="77" spans="1:14" ht="31.5" thickBot="1">
      <c r="A77" s="39" t="s">
        <v>39</v>
      </c>
      <c r="B77" s="208" t="s">
        <v>246</v>
      </c>
      <c r="C77" s="139" t="s">
        <v>323</v>
      </c>
      <c r="D77" s="9" t="s">
        <v>328</v>
      </c>
      <c r="E77" s="9" t="s">
        <v>239</v>
      </c>
      <c r="F77" s="205" t="s">
        <v>241</v>
      </c>
      <c r="G77" s="47"/>
      <c r="H77" s="9" t="s">
        <v>239</v>
      </c>
      <c r="I77" s="9" t="s">
        <v>39</v>
      </c>
      <c r="J77" s="8" t="s">
        <v>39</v>
      </c>
      <c r="K77" s="205" t="s">
        <v>241</v>
      </c>
    </row>
    <row r="78" spans="1:14" ht="15.75" thickBot="1">
      <c r="A78" s="7" t="s">
        <v>0</v>
      </c>
      <c r="B78" s="5">
        <f t="shared" ref="B78:B95" si="24">L5/F5</f>
        <v>7249.7845253878713</v>
      </c>
      <c r="C78" s="5">
        <f>C5-L5</f>
        <v>-667.80414869910601</v>
      </c>
      <c r="D78" s="5">
        <f>-(C78)/F5</f>
        <v>79.494115436345467</v>
      </c>
      <c r="E78" s="5">
        <f>F28</f>
        <v>15600.440563494762</v>
      </c>
      <c r="F78" s="5">
        <f t="shared" ref="F78:F95" si="25">M28</f>
        <v>15679.934678931106</v>
      </c>
      <c r="H78" s="167">
        <v>33313.902861385104</v>
      </c>
      <c r="I78" s="47" t="s">
        <v>27</v>
      </c>
      <c r="J78" s="47" t="s">
        <v>27</v>
      </c>
      <c r="K78" s="167">
        <v>31468.837743593118</v>
      </c>
      <c r="N78" s="149"/>
    </row>
    <row r="79" spans="1:14" ht="15.75" thickBot="1">
      <c r="A79" s="7" t="s">
        <v>1</v>
      </c>
      <c r="B79" s="5">
        <f t="shared" si="24"/>
        <v>11036.662081207589</v>
      </c>
      <c r="C79" s="5">
        <f t="shared" ref="C79:C95" si="26">C6-L6</f>
        <v>-2214.2262933266848</v>
      </c>
      <c r="D79" s="5">
        <f t="shared" ref="D79:D95" si="27">-(C79)/F6</f>
        <v>1675.3930743322455</v>
      </c>
      <c r="E79" s="5">
        <f t="shared" ref="E79:E95" si="28">F29</f>
        <v>24152.488795881261</v>
      </c>
      <c r="F79" s="5">
        <f t="shared" si="25"/>
        <v>25827.88187021351</v>
      </c>
      <c r="H79" s="167">
        <v>27680.33967129248</v>
      </c>
      <c r="I79" s="47" t="s">
        <v>29</v>
      </c>
      <c r="J79" s="47" t="s">
        <v>29</v>
      </c>
      <c r="K79" s="167">
        <v>28051.46355207375</v>
      </c>
    </row>
    <row r="80" spans="1:14" ht="15.75" thickBot="1">
      <c r="A80" s="7" t="s">
        <v>2</v>
      </c>
      <c r="B80" s="5">
        <f t="shared" si="24"/>
        <v>9490.5714154892048</v>
      </c>
      <c r="C80" s="5">
        <f t="shared" si="26"/>
        <v>-554.07638880233208</v>
      </c>
      <c r="D80" s="5">
        <f t="shared" si="27"/>
        <v>524.44895614718712</v>
      </c>
      <c r="E80" s="5">
        <f t="shared" si="28"/>
        <v>17490.840401778205</v>
      </c>
      <c r="F80" s="5">
        <f t="shared" si="25"/>
        <v>18015.289357925391</v>
      </c>
      <c r="H80" s="167">
        <v>27669.697982839669</v>
      </c>
      <c r="I80" s="47" t="s">
        <v>30</v>
      </c>
      <c r="J80" s="47" t="s">
        <v>30</v>
      </c>
      <c r="K80" s="167">
        <v>27841.514666233779</v>
      </c>
    </row>
    <row r="81" spans="1:14" ht="15.75" thickBot="1">
      <c r="A81" s="7" t="s">
        <v>3</v>
      </c>
      <c r="B81" s="5">
        <f t="shared" si="24"/>
        <v>9932.8235337962597</v>
      </c>
      <c r="C81" s="5">
        <f t="shared" si="26"/>
        <v>-506.03207202161866</v>
      </c>
      <c r="D81" s="5">
        <f t="shared" si="27"/>
        <v>458.37878440543727</v>
      </c>
      <c r="E81" s="5">
        <f t="shared" si="28"/>
        <v>25181.944733625958</v>
      </c>
      <c r="F81" s="5">
        <f t="shared" si="25"/>
        <v>25640.323518031397</v>
      </c>
      <c r="H81" s="167">
        <v>27519.507157333446</v>
      </c>
      <c r="I81" s="47" t="s">
        <v>24</v>
      </c>
      <c r="J81" s="47" t="s">
        <v>24</v>
      </c>
      <c r="K81" s="167">
        <v>27226.575099024016</v>
      </c>
    </row>
    <row r="82" spans="1:14" ht="15.75" thickBot="1">
      <c r="A82" s="7" t="s">
        <v>4</v>
      </c>
      <c r="B82" s="5">
        <f t="shared" si="24"/>
        <v>7298.200837251753</v>
      </c>
      <c r="C82" s="5">
        <f t="shared" si="26"/>
        <v>-1466.803735110896</v>
      </c>
      <c r="D82" s="5">
        <f t="shared" si="27"/>
        <v>697.62736202401595</v>
      </c>
      <c r="E82" s="5">
        <f t="shared" si="28"/>
        <v>16873.371667607182</v>
      </c>
      <c r="F82" s="5">
        <f t="shared" si="25"/>
        <v>17570.999029631195</v>
      </c>
      <c r="H82" s="167">
        <v>25181.944733625958</v>
      </c>
      <c r="I82" s="47" t="s">
        <v>20</v>
      </c>
      <c r="J82" s="47" t="s">
        <v>34</v>
      </c>
      <c r="K82" s="167">
        <v>25553.608319897827</v>
      </c>
    </row>
    <row r="83" spans="1:14" ht="15.75" thickBot="1">
      <c r="A83" s="7" t="s">
        <v>5</v>
      </c>
      <c r="B83" s="5">
        <f t="shared" si="24"/>
        <v>9634.0041787216105</v>
      </c>
      <c r="C83" s="5">
        <f t="shared" si="26"/>
        <v>-373.14025387022775</v>
      </c>
      <c r="D83" s="5">
        <f t="shared" si="27"/>
        <v>635.76269896574524</v>
      </c>
      <c r="E83" s="5">
        <f t="shared" si="28"/>
        <v>19475.990645587874</v>
      </c>
      <c r="F83" s="5">
        <f t="shared" si="25"/>
        <v>20111.753344553621</v>
      </c>
      <c r="H83" s="167">
        <v>24152.488795881261</v>
      </c>
      <c r="I83" s="47" t="s">
        <v>34</v>
      </c>
      <c r="J83" s="47" t="s">
        <v>20</v>
      </c>
      <c r="K83" s="167">
        <v>25280.151633301404</v>
      </c>
    </row>
    <row r="84" spans="1:14" ht="15.75" thickBot="1">
      <c r="A84" s="7" t="s">
        <v>6</v>
      </c>
      <c r="B84" s="5">
        <f t="shared" si="24"/>
        <v>9376.5972166432894</v>
      </c>
      <c r="C84" s="5">
        <f t="shared" si="26"/>
        <v>-2211.1990178778433</v>
      </c>
      <c r="D84" s="5">
        <f t="shared" si="27"/>
        <v>890.38427953933035</v>
      </c>
      <c r="E84" s="5">
        <f t="shared" si="28"/>
        <v>19186.289940239585</v>
      </c>
      <c r="F84" s="5">
        <f t="shared" si="25"/>
        <v>20076.674219778917</v>
      </c>
      <c r="H84" s="167">
        <v>23897.064269812166</v>
      </c>
      <c r="I84" s="47" t="s">
        <v>31</v>
      </c>
      <c r="J84" s="47" t="s">
        <v>31</v>
      </c>
      <c r="K84" s="167">
        <v>24320.499410876018</v>
      </c>
    </row>
    <row r="85" spans="1:14" ht="15.75" thickBot="1">
      <c r="A85" s="7" t="s">
        <v>7</v>
      </c>
      <c r="B85" s="5">
        <f t="shared" si="24"/>
        <v>8823.4928600835756</v>
      </c>
      <c r="C85" s="5">
        <f t="shared" si="26"/>
        <v>-2859.7985304070135</v>
      </c>
      <c r="D85" s="5">
        <f t="shared" si="27"/>
        <v>1382.279060432091</v>
      </c>
      <c r="E85" s="5">
        <f t="shared" si="28"/>
        <v>16479.07374533272</v>
      </c>
      <c r="F85" s="5">
        <f t="shared" si="25"/>
        <v>17861.352805764811</v>
      </c>
      <c r="H85" s="167">
        <v>19840.695727159185</v>
      </c>
      <c r="I85" s="47" t="s">
        <v>25</v>
      </c>
      <c r="J85" s="47" t="s">
        <v>25</v>
      </c>
      <c r="K85" s="167">
        <v>20285.016971414967</v>
      </c>
    </row>
    <row r="86" spans="1:14" ht="15.75" thickBot="1">
      <c r="A86" s="7" t="s">
        <v>8</v>
      </c>
      <c r="B86" s="5">
        <f t="shared" si="24"/>
        <v>9786.5433606601364</v>
      </c>
      <c r="C86" s="5">
        <f t="shared" si="26"/>
        <v>2691.299618568446</v>
      </c>
      <c r="D86" s="5">
        <f t="shared" si="27"/>
        <v>-358.19498325560943</v>
      </c>
      <c r="E86" s="5">
        <f t="shared" si="28"/>
        <v>27519.507157333446</v>
      </c>
      <c r="F86" s="5">
        <f t="shared" si="25"/>
        <v>27161.312174077837</v>
      </c>
      <c r="H86" s="167">
        <v>19475.990645587874</v>
      </c>
      <c r="I86" s="47" t="s">
        <v>22</v>
      </c>
      <c r="J86" s="47" t="s">
        <v>36</v>
      </c>
      <c r="K86" s="167">
        <v>19976.694411616852</v>
      </c>
      <c r="N86" s="149"/>
    </row>
    <row r="87" spans="1:14" ht="15.75" thickBot="1">
      <c r="A87" s="7" t="s">
        <v>9</v>
      </c>
      <c r="B87" s="5">
        <f t="shared" si="24"/>
        <v>8555.0699370867314</v>
      </c>
      <c r="C87" s="5">
        <f t="shared" si="26"/>
        <v>-2672.8632024666731</v>
      </c>
      <c r="D87" s="5">
        <f t="shared" si="27"/>
        <v>535.34712718222909</v>
      </c>
      <c r="E87" s="5">
        <f t="shared" si="28"/>
        <v>19840.695727159182</v>
      </c>
      <c r="F87" s="5">
        <f t="shared" si="25"/>
        <v>20376.042854341413</v>
      </c>
      <c r="H87" s="167">
        <v>19186.289940239585</v>
      </c>
      <c r="I87" s="47" t="s">
        <v>36</v>
      </c>
      <c r="J87" s="47" t="s">
        <v>22</v>
      </c>
      <c r="K87" s="167">
        <v>19965.582372081011</v>
      </c>
    </row>
    <row r="88" spans="1:14" ht="15.75" thickBot="1">
      <c r="A88" s="7" t="s">
        <v>10</v>
      </c>
      <c r="B88" s="5">
        <f t="shared" si="24"/>
        <v>7816.9310753019699</v>
      </c>
      <c r="C88" s="5">
        <f t="shared" si="26"/>
        <v>-1049.5610694800826</v>
      </c>
      <c r="D88" s="5">
        <f t="shared" si="27"/>
        <v>957.35399785379332</v>
      </c>
      <c r="E88" s="5">
        <f t="shared" si="28"/>
        <v>12623.034788469791</v>
      </c>
      <c r="F88" s="5">
        <f t="shared" si="25"/>
        <v>13580.388786323583</v>
      </c>
      <c r="H88" s="167">
        <v>18323.860631912004</v>
      </c>
      <c r="I88" s="47" t="s">
        <v>26</v>
      </c>
      <c r="J88" s="47" t="s">
        <v>28</v>
      </c>
      <c r="K88" s="167">
        <v>18792.506663070602</v>
      </c>
    </row>
    <row r="89" spans="1:14" ht="15.75" thickBot="1">
      <c r="A89" s="7" t="s">
        <v>11</v>
      </c>
      <c r="B89" s="5">
        <f t="shared" si="24"/>
        <v>8450.6724821459757</v>
      </c>
      <c r="C89" s="5">
        <f t="shared" si="26"/>
        <v>-776.31896952168245</v>
      </c>
      <c r="D89" s="5">
        <f t="shared" si="27"/>
        <v>283.27422760915988</v>
      </c>
      <c r="E89" s="5">
        <f t="shared" si="28"/>
        <v>18323.860631912004</v>
      </c>
      <c r="F89" s="5">
        <f t="shared" si="25"/>
        <v>18607.134859521164</v>
      </c>
      <c r="H89" s="167">
        <v>18045.365183972201</v>
      </c>
      <c r="I89" s="47" t="s">
        <v>28</v>
      </c>
      <c r="J89" s="47" t="s">
        <v>26</v>
      </c>
      <c r="K89" s="167">
        <v>18576.575054029814</v>
      </c>
    </row>
    <row r="90" spans="1:14" ht="15.75" thickBot="1">
      <c r="A90" s="7" t="s">
        <v>12</v>
      </c>
      <c r="B90" s="5">
        <f t="shared" si="24"/>
        <v>9025.9744799196287</v>
      </c>
      <c r="C90" s="5">
        <f t="shared" si="26"/>
        <v>14963.404029779238</v>
      </c>
      <c r="D90" s="5">
        <f t="shared" si="27"/>
        <v>-2321.4487555582227</v>
      </c>
      <c r="E90" s="5">
        <f t="shared" si="28"/>
        <v>33313.902861385104</v>
      </c>
      <c r="F90" s="5">
        <f t="shared" si="25"/>
        <v>30992.454105826881</v>
      </c>
      <c r="H90" s="167">
        <v>17490.840401778205</v>
      </c>
      <c r="I90" s="47" t="s">
        <v>35</v>
      </c>
      <c r="J90" s="47" t="s">
        <v>35</v>
      </c>
      <c r="K90" s="167">
        <v>17853.292072515687</v>
      </c>
    </row>
    <row r="91" spans="1:14" ht="15.75" thickBot="1">
      <c r="A91" s="7" t="s">
        <v>13</v>
      </c>
      <c r="B91" s="5">
        <f t="shared" si="24"/>
        <v>8236.0277893985021</v>
      </c>
      <c r="C91" s="5">
        <f t="shared" si="26"/>
        <v>-1165.6397725096886</v>
      </c>
      <c r="D91" s="5">
        <f t="shared" si="27"/>
        <v>794.54509994505213</v>
      </c>
      <c r="E91" s="5">
        <f t="shared" si="28"/>
        <v>18045.365183972201</v>
      </c>
      <c r="F91" s="5">
        <f t="shared" si="25"/>
        <v>18839.910283917252</v>
      </c>
      <c r="H91" s="167">
        <v>16873.371667607182</v>
      </c>
      <c r="I91" s="47" t="s">
        <v>21</v>
      </c>
      <c r="J91" s="47" t="s">
        <v>23</v>
      </c>
      <c r="K91" s="167">
        <v>17596.109228002115</v>
      </c>
    </row>
    <row r="92" spans="1:14" ht="15.75" thickBot="1">
      <c r="A92" s="7" t="s">
        <v>14</v>
      </c>
      <c r="B92" s="5">
        <f>L19/F19</f>
        <v>10112.60941633004</v>
      </c>
      <c r="C92" s="5">
        <f t="shared" si="26"/>
        <v>-248.33993020693015</v>
      </c>
      <c r="D92" s="5">
        <f t="shared" si="27"/>
        <v>387.64773311229698</v>
      </c>
      <c r="E92" s="5">
        <f t="shared" si="28"/>
        <v>27680.33967129248</v>
      </c>
      <c r="F92" s="5">
        <f t="shared" si="25"/>
        <v>28067.987404404776</v>
      </c>
      <c r="H92" s="167">
        <v>16479.073745332724</v>
      </c>
      <c r="I92" s="47" t="s">
        <v>23</v>
      </c>
      <c r="J92" s="47" t="s">
        <v>21</v>
      </c>
      <c r="K92" s="167">
        <v>17267.284525554336</v>
      </c>
    </row>
    <row r="93" spans="1:14" ht="15.75" thickBot="1">
      <c r="A93" s="7" t="s">
        <v>15</v>
      </c>
      <c r="B93" s="5">
        <f t="shared" si="24"/>
        <v>10601.66293548513</v>
      </c>
      <c r="C93" s="5">
        <f t="shared" si="26"/>
        <v>-452.48263394617607</v>
      </c>
      <c r="D93" s="5">
        <f t="shared" si="27"/>
        <v>206.69603642109141</v>
      </c>
      <c r="E93" s="5">
        <f t="shared" si="28"/>
        <v>27669.697982839669</v>
      </c>
      <c r="F93" s="5">
        <f t="shared" si="25"/>
        <v>27876.394019260759</v>
      </c>
      <c r="H93" s="167">
        <v>15600.4405634948</v>
      </c>
      <c r="I93" s="47" t="s">
        <v>19</v>
      </c>
      <c r="J93" s="47" t="s">
        <v>19</v>
      </c>
      <c r="K93" s="167">
        <v>15652.497199240088</v>
      </c>
      <c r="N93" s="149"/>
    </row>
    <row r="94" spans="1:14" ht="15.75" thickBot="1">
      <c r="A94" s="7" t="s">
        <v>16</v>
      </c>
      <c r="B94" s="5">
        <f t="shared" si="24"/>
        <v>9547.9642830610464</v>
      </c>
      <c r="C94" s="5">
        <f t="shared" si="26"/>
        <v>-167.95521693235423</v>
      </c>
      <c r="D94" s="5">
        <f t="shared" si="27"/>
        <v>528.11538917972257</v>
      </c>
      <c r="E94" s="5">
        <f t="shared" si="28"/>
        <v>23897.064269812166</v>
      </c>
      <c r="F94" s="5">
        <f t="shared" si="25"/>
        <v>24425.179658991892</v>
      </c>
      <c r="H94" s="167">
        <v>12623.034788469793</v>
      </c>
      <c r="I94" s="47" t="s">
        <v>18</v>
      </c>
      <c r="J94" s="47" t="s">
        <v>32</v>
      </c>
      <c r="K94" s="167">
        <v>14302.90195667391</v>
      </c>
    </row>
    <row r="95" spans="1:14" ht="15.75" thickBot="1">
      <c r="A95" s="7" t="s">
        <v>17</v>
      </c>
      <c r="B95" s="5">
        <f t="shared" si="24"/>
        <v>7841.6447310150515</v>
      </c>
      <c r="C95" s="5">
        <f t="shared" si="26"/>
        <v>-268.46241316836608</v>
      </c>
      <c r="D95" s="5">
        <f t="shared" si="27"/>
        <v>1582.3600397759401</v>
      </c>
      <c r="E95" s="5">
        <f t="shared" si="28"/>
        <v>12542.829248088847</v>
      </c>
      <c r="F95" s="5">
        <f t="shared" si="25"/>
        <v>14125.189287864789</v>
      </c>
      <c r="H95" s="167">
        <v>12542.829248088847</v>
      </c>
      <c r="I95" s="47" t="s">
        <v>32</v>
      </c>
      <c r="J95" s="47" t="s">
        <v>18</v>
      </c>
      <c r="K95" s="167">
        <v>13416.223387145914</v>
      </c>
    </row>
    <row r="96" spans="1:14">
      <c r="B96" s="5">
        <f>MAX(B78:B95)-MIN(B78:B95)</f>
        <v>3786.8775558197176</v>
      </c>
      <c r="C96" s="5">
        <f>SUMIF(C78:C95,"&gt;0")</f>
        <v>17654.703648347684</v>
      </c>
      <c r="D96" s="5"/>
      <c r="E96" s="5">
        <f>MAX(E78:E95)-MIN(E78:E95)</f>
        <v>20771.073613296256</v>
      </c>
      <c r="F96" s="5">
        <f>MAX(F78:F95)-MIN(F78:F95)</f>
        <v>17412.065319503297</v>
      </c>
      <c r="H96" s="16"/>
      <c r="K96" s="16"/>
    </row>
    <row r="126" spans="1:14" ht="13.5" thickBot="1"/>
    <row r="127" spans="1:14" ht="15.75" thickBot="1">
      <c r="A127" s="41" t="s">
        <v>66</v>
      </c>
      <c r="I127" t="s">
        <v>64</v>
      </c>
      <c r="J127" t="s">
        <v>65</v>
      </c>
    </row>
    <row r="128" spans="1:14" ht="31.5" thickBot="1">
      <c r="A128" s="39" t="s">
        <v>39</v>
      </c>
      <c r="B128" s="207" t="s">
        <v>244</v>
      </c>
      <c r="C128" s="237" t="s">
        <v>324</v>
      </c>
      <c r="D128" s="8" t="s">
        <v>325</v>
      </c>
      <c r="E128" s="9" t="s">
        <v>239</v>
      </c>
      <c r="F128" s="206" t="s">
        <v>240</v>
      </c>
      <c r="H128" s="9" t="s">
        <v>239</v>
      </c>
      <c r="I128" s="8" t="s">
        <v>39</v>
      </c>
      <c r="J128" s="8" t="s">
        <v>39</v>
      </c>
      <c r="K128" s="206" t="s">
        <v>240</v>
      </c>
      <c r="M128" s="8"/>
      <c r="N128" s="9"/>
    </row>
    <row r="129" spans="1:14" ht="15.75" thickBot="1">
      <c r="A129" s="7" t="s">
        <v>0</v>
      </c>
      <c r="B129" s="5">
        <f>K5/F5</f>
        <v>6933.5578282632869</v>
      </c>
      <c r="C129" s="5">
        <f>C5-K5</f>
        <v>1988.7132439412671</v>
      </c>
      <c r="D129" s="5">
        <f>-C129/F5</f>
        <v>-236.73258168823918</v>
      </c>
      <c r="E129" s="5">
        <f>I28</f>
        <v>15600.440563494762</v>
      </c>
      <c r="F129" s="5">
        <f>L28</f>
        <v>15363.707981806521</v>
      </c>
      <c r="H129" s="42">
        <v>33.247089304882735</v>
      </c>
      <c r="I129" t="s">
        <v>27</v>
      </c>
      <c r="J129" t="s">
        <v>27</v>
      </c>
      <c r="K129" s="42">
        <v>32.263237788097811</v>
      </c>
      <c r="N129" s="42"/>
    </row>
    <row r="130" spans="1:14" ht="15.75" thickBot="1">
      <c r="A130" s="7" t="s">
        <v>1</v>
      </c>
      <c r="B130" s="5">
        <f t="shared" ref="B130:B146" si="29">K6/F6</f>
        <v>10920.170514902373</v>
      </c>
      <c r="C130" s="5">
        <f t="shared" ref="C130:C146" si="30">C6-K6</f>
        <v>-2060.2691754326515</v>
      </c>
      <c r="D130" s="5">
        <f t="shared" ref="D130:D146" si="31">-C130/F6</f>
        <v>1558.9015080270303</v>
      </c>
      <c r="E130" s="5">
        <f t="shared" ref="E130:E146" si="32">I29</f>
        <v>24152.488795881261</v>
      </c>
      <c r="F130" s="5">
        <f t="shared" ref="F130:F146" si="33">L29</f>
        <v>25711.390303908294</v>
      </c>
      <c r="H130" s="42">
        <v>27.565149962612757</v>
      </c>
      <c r="I130" t="s">
        <v>24</v>
      </c>
      <c r="J130" t="s">
        <v>29</v>
      </c>
      <c r="K130" s="42">
        <v>27.82637460095961</v>
      </c>
      <c r="N130" s="42"/>
    </row>
    <row r="131" spans="1:14" ht="15.75" thickBot="1">
      <c r="A131" s="7" t="s">
        <v>2</v>
      </c>
      <c r="B131" s="5">
        <f t="shared" si="29"/>
        <v>9066.8710058880442</v>
      </c>
      <c r="C131" s="5">
        <f t="shared" si="30"/>
        <v>-106.44008381177809</v>
      </c>
      <c r="D131" s="5">
        <f t="shared" si="31"/>
        <v>100.74854654602667</v>
      </c>
      <c r="E131" s="5">
        <f t="shared" si="32"/>
        <v>17490.840401778205</v>
      </c>
      <c r="F131" s="5">
        <f t="shared" si="33"/>
        <v>17591.588948324232</v>
      </c>
      <c r="H131" s="42">
        <v>27.360797611733386</v>
      </c>
      <c r="I131" t="s">
        <v>30</v>
      </c>
      <c r="J131" t="s">
        <v>30</v>
      </c>
      <c r="K131" s="42">
        <v>27.658936192966937</v>
      </c>
      <c r="N131" s="42"/>
    </row>
    <row r="132" spans="1:14" ht="15.75" thickBot="1">
      <c r="A132" s="7" t="s">
        <v>3</v>
      </c>
      <c r="B132" s="5">
        <f t="shared" si="29"/>
        <v>10015.339358791703</v>
      </c>
      <c r="C132" s="5">
        <f t="shared" si="30"/>
        <v>-597.12628344150107</v>
      </c>
      <c r="D132" s="5">
        <f t="shared" si="31"/>
        <v>540.89460940088088</v>
      </c>
      <c r="E132" s="5">
        <f t="shared" si="32"/>
        <v>25181.944733625958</v>
      </c>
      <c r="F132" s="5">
        <f t="shared" si="33"/>
        <v>25722.839343026841</v>
      </c>
      <c r="H132" s="42">
        <v>27.179223763097031</v>
      </c>
      <c r="I132" t="s">
        <v>29</v>
      </c>
      <c r="J132" t="s">
        <v>24</v>
      </c>
      <c r="K132" s="42">
        <v>27.405926139840961</v>
      </c>
      <c r="N132" s="42"/>
    </row>
    <row r="133" spans="1:14" ht="15.75" thickBot="1">
      <c r="A133" s="7" t="s">
        <v>4</v>
      </c>
      <c r="B133" s="5">
        <f t="shared" si="29"/>
        <v>6941.6967102630333</v>
      </c>
      <c r="C133" s="5">
        <f t="shared" si="30"/>
        <v>-717.23223961743133</v>
      </c>
      <c r="D133" s="5">
        <f t="shared" si="31"/>
        <v>341.12323503529689</v>
      </c>
      <c r="E133" s="5">
        <f t="shared" si="32"/>
        <v>16873.371667607182</v>
      </c>
      <c r="F133" s="5">
        <f t="shared" si="33"/>
        <v>17214.494902642477</v>
      </c>
      <c r="H133" s="42">
        <v>24.563550017443088</v>
      </c>
      <c r="I133" t="s">
        <v>20</v>
      </c>
      <c r="J133" t="s">
        <v>20</v>
      </c>
      <c r="K133" s="42">
        <v>25.282113949784634</v>
      </c>
      <c r="N133" s="42"/>
    </row>
    <row r="134" spans="1:14" ht="15.75" thickBot="1">
      <c r="A134" s="7" t="s">
        <v>5</v>
      </c>
      <c r="B134" s="5">
        <f t="shared" si="29"/>
        <v>9272.1484254777024</v>
      </c>
      <c r="C134" s="5">
        <f t="shared" si="30"/>
        <v>-160.76077981569688</v>
      </c>
      <c r="D134" s="5">
        <f t="shared" si="31"/>
        <v>273.90694572183804</v>
      </c>
      <c r="E134" s="5">
        <f t="shared" si="32"/>
        <v>19475.990645587874</v>
      </c>
      <c r="F134" s="5">
        <f t="shared" si="33"/>
        <v>19749.897591309713</v>
      </c>
      <c r="H134" s="42">
        <v>24.094572161850415</v>
      </c>
      <c r="I134" t="s">
        <v>31</v>
      </c>
      <c r="J134" t="s">
        <v>34</v>
      </c>
      <c r="K134" s="42">
        <v>24.876519915206472</v>
      </c>
      <c r="N134" s="42"/>
    </row>
    <row r="135" spans="1:14" ht="15.75" thickBot="1">
      <c r="A135" s="7" t="s">
        <v>6</v>
      </c>
      <c r="B135" s="5">
        <f t="shared" si="29"/>
        <v>9037.6043458341046</v>
      </c>
      <c r="C135" s="5">
        <f t="shared" si="30"/>
        <v>-1369.3370036600281</v>
      </c>
      <c r="D135" s="5">
        <f t="shared" si="31"/>
        <v>551.39140873014617</v>
      </c>
      <c r="E135" s="5">
        <f t="shared" si="32"/>
        <v>19186.289940239585</v>
      </c>
      <c r="F135" s="5">
        <f t="shared" si="33"/>
        <v>19737.681348969734</v>
      </c>
      <c r="H135" s="42">
        <v>23.574223051717681</v>
      </c>
      <c r="I135" t="s">
        <v>34</v>
      </c>
      <c r="J135" t="s">
        <v>31</v>
      </c>
      <c r="K135" s="42">
        <v>24.154036280504982</v>
      </c>
      <c r="N135" s="42"/>
    </row>
    <row r="136" spans="1:14" ht="15.75" thickBot="1">
      <c r="A136" s="7" t="s">
        <v>7</v>
      </c>
      <c r="B136" s="5">
        <f t="shared" si="29"/>
        <v>8053.4383910856432</v>
      </c>
      <c r="C136" s="5">
        <f t="shared" si="30"/>
        <v>-1266.6320694427232</v>
      </c>
      <c r="D136" s="5">
        <f t="shared" si="31"/>
        <v>612.22459143415915</v>
      </c>
      <c r="E136" s="5">
        <f t="shared" si="32"/>
        <v>16479.07374533272</v>
      </c>
      <c r="F136" s="5">
        <f t="shared" si="33"/>
        <v>17091.298336766878</v>
      </c>
      <c r="H136" s="42">
        <v>19.664685951212132</v>
      </c>
      <c r="I136" t="s">
        <v>25</v>
      </c>
      <c r="J136" t="s">
        <v>36</v>
      </c>
      <c r="K136" s="42">
        <v>20.017018969502892</v>
      </c>
      <c r="N136" s="42"/>
    </row>
    <row r="137" spans="1:14" ht="15.75" thickBot="1">
      <c r="A137" s="7" t="s">
        <v>8</v>
      </c>
      <c r="B137" s="5">
        <f t="shared" si="29"/>
        <v>10025.982175642355</v>
      </c>
      <c r="C137" s="5">
        <f t="shared" si="30"/>
        <v>892.27500472488464</v>
      </c>
      <c r="D137" s="5">
        <f t="shared" si="31"/>
        <v>-118.75616827339155</v>
      </c>
      <c r="E137" s="5">
        <f t="shared" si="32"/>
        <v>27519.507157333446</v>
      </c>
      <c r="F137" s="5">
        <f t="shared" si="33"/>
        <v>27400.750989060056</v>
      </c>
      <c r="H137" s="42">
        <v>19.242189198064793</v>
      </c>
      <c r="I137" t="s">
        <v>36</v>
      </c>
      <c r="J137" t="s">
        <v>25</v>
      </c>
      <c r="K137" s="42">
        <v>19.997640514533611</v>
      </c>
      <c r="N137" s="42"/>
    </row>
    <row r="138" spans="1:14" ht="15.75" thickBot="1">
      <c r="A138" s="7" t="s">
        <v>9</v>
      </c>
      <c r="B138" s="5">
        <f t="shared" si="29"/>
        <v>8348.2529910475278</v>
      </c>
      <c r="C138" s="5">
        <f t="shared" si="30"/>
        <v>-1640.2744826498238</v>
      </c>
      <c r="D138" s="5">
        <f t="shared" si="31"/>
        <v>328.53018114302438</v>
      </c>
      <c r="E138" s="5">
        <f t="shared" si="32"/>
        <v>19840.695727159182</v>
      </c>
      <c r="F138" s="5">
        <f t="shared" si="33"/>
        <v>20169.225908302207</v>
      </c>
      <c r="H138" s="42">
        <v>19.221185763735711</v>
      </c>
      <c r="I138" t="s">
        <v>22</v>
      </c>
      <c r="J138" t="s">
        <v>22</v>
      </c>
      <c r="K138" s="42">
        <v>19.671986676386581</v>
      </c>
      <c r="N138" s="42"/>
    </row>
    <row r="139" spans="1:14" ht="15.75" thickBot="1">
      <c r="A139" s="7" t="s">
        <v>10</v>
      </c>
      <c r="B139" s="5">
        <f t="shared" si="29"/>
        <v>7118.1382421757362</v>
      </c>
      <c r="C139" s="5">
        <f t="shared" si="30"/>
        <v>-283.46435402771294</v>
      </c>
      <c r="D139" s="5">
        <f t="shared" si="31"/>
        <v>258.56116472756031</v>
      </c>
      <c r="E139" s="5">
        <f t="shared" si="32"/>
        <v>12623.034788469791</v>
      </c>
      <c r="F139" s="5">
        <f t="shared" si="33"/>
        <v>12881.595953197353</v>
      </c>
      <c r="H139" s="42">
        <v>17.845895809770511</v>
      </c>
      <c r="I139" t="s">
        <v>26</v>
      </c>
      <c r="J139" t="s">
        <v>28</v>
      </c>
      <c r="K139" s="42">
        <v>18.20987228568266</v>
      </c>
      <c r="N139" s="42"/>
    </row>
    <row r="140" spans="1:14" ht="15.75" thickBot="1">
      <c r="A140" s="7" t="s">
        <v>11</v>
      </c>
      <c r="B140" s="5">
        <f t="shared" si="29"/>
        <v>8210.8635871496681</v>
      </c>
      <c r="C140" s="5">
        <f t="shared" si="30"/>
        <v>-119.11765679750533</v>
      </c>
      <c r="D140" s="5">
        <f t="shared" si="31"/>
        <v>43.465332612851839</v>
      </c>
      <c r="E140" s="5">
        <f t="shared" si="32"/>
        <v>18323.860631912004</v>
      </c>
      <c r="F140" s="5">
        <f t="shared" si="33"/>
        <v>18367.325964524854</v>
      </c>
      <c r="H140" s="42">
        <v>17.705355499126561</v>
      </c>
      <c r="I140" t="s">
        <v>28</v>
      </c>
      <c r="J140" t="s">
        <v>35</v>
      </c>
      <c r="K140" s="42">
        <v>17.779254852287902</v>
      </c>
      <c r="N140" s="42"/>
    </row>
    <row r="141" spans="1:14" ht="15.75" thickBot="1">
      <c r="A141" s="7" t="s">
        <v>12</v>
      </c>
      <c r="B141" s="5">
        <f t="shared" si="29"/>
        <v>10074.620429096844</v>
      </c>
      <c r="C141" s="5">
        <f t="shared" si="30"/>
        <v>8204.1279595405795</v>
      </c>
      <c r="D141" s="5">
        <f t="shared" si="31"/>
        <v>-1272.8028063810082</v>
      </c>
      <c r="E141" s="5">
        <f t="shared" si="32"/>
        <v>33313.902861385104</v>
      </c>
      <c r="F141" s="5">
        <f t="shared" si="33"/>
        <v>32041.100055004099</v>
      </c>
      <c r="H141" s="42">
        <v>17.589138312472343</v>
      </c>
      <c r="I141" t="s">
        <v>35</v>
      </c>
      <c r="J141" t="s">
        <v>26</v>
      </c>
      <c r="K141" s="42">
        <v>17.613224035444716</v>
      </c>
      <c r="N141" s="42"/>
    </row>
    <row r="142" spans="1:14" ht="15.75" thickBot="1">
      <c r="A142" s="7" t="s">
        <v>13</v>
      </c>
      <c r="B142" s="5">
        <f t="shared" si="29"/>
        <v>8041.5788376884439</v>
      </c>
      <c r="C142" s="5">
        <f t="shared" si="30"/>
        <v>-880.37285455659367</v>
      </c>
      <c r="D142" s="5">
        <f t="shared" si="31"/>
        <v>600.09614823499476</v>
      </c>
      <c r="E142" s="5">
        <f t="shared" si="32"/>
        <v>18045.365183972201</v>
      </c>
      <c r="F142" s="5">
        <f t="shared" si="33"/>
        <v>18645.461332207196</v>
      </c>
      <c r="H142" s="42">
        <v>16.820727495450516</v>
      </c>
      <c r="I142" t="s">
        <v>21</v>
      </c>
      <c r="J142" t="s">
        <v>21</v>
      </c>
      <c r="K142" s="42">
        <v>17.493942144498796</v>
      </c>
      <c r="N142" s="42"/>
    </row>
    <row r="143" spans="1:14" ht="15.75" thickBot="1">
      <c r="A143" s="7" t="s">
        <v>14</v>
      </c>
      <c r="B143" s="5">
        <f t="shared" si="29"/>
        <v>10407.440361959876</v>
      </c>
      <c r="C143" s="5">
        <f t="shared" si="30"/>
        <v>-437.21836339860783</v>
      </c>
      <c r="D143" s="5">
        <f t="shared" si="31"/>
        <v>682.47867874213136</v>
      </c>
      <c r="E143" s="5">
        <f t="shared" si="32"/>
        <v>27680.33967129248</v>
      </c>
      <c r="F143" s="5">
        <f t="shared" si="33"/>
        <v>28362.818350034613</v>
      </c>
      <c r="H143" s="42">
        <v>16.753617916743924</v>
      </c>
      <c r="I143" t="s">
        <v>23</v>
      </c>
      <c r="J143" t="s">
        <v>23</v>
      </c>
      <c r="K143" s="42">
        <v>17.212063827537378</v>
      </c>
      <c r="N143" s="42"/>
    </row>
    <row r="144" spans="1:14" ht="15.75" thickBot="1">
      <c r="A144" s="7" t="s">
        <v>15</v>
      </c>
      <c r="B144" s="5">
        <f t="shared" si="29"/>
        <v>10931.248594379142</v>
      </c>
      <c r="C144" s="5">
        <f t="shared" si="30"/>
        <v>-1173.9855211298927</v>
      </c>
      <c r="D144" s="5">
        <f t="shared" si="31"/>
        <v>536.28169531510264</v>
      </c>
      <c r="E144" s="5">
        <f t="shared" si="32"/>
        <v>27669.697982839669</v>
      </c>
      <c r="F144" s="5">
        <f t="shared" si="33"/>
        <v>28205.979678154774</v>
      </c>
      <c r="H144" s="42">
        <v>15.211313702479396</v>
      </c>
      <c r="I144" t="s">
        <v>19</v>
      </c>
      <c r="J144" t="s">
        <v>19</v>
      </c>
      <c r="K144" s="42">
        <v>14.836830611943048</v>
      </c>
      <c r="N144" s="42"/>
    </row>
    <row r="145" spans="1:14" ht="15.75" thickBot="1">
      <c r="A145" s="7" t="s">
        <v>16</v>
      </c>
      <c r="B145" s="5">
        <f t="shared" si="29"/>
        <v>9507.2860992629539</v>
      </c>
      <c r="C145" s="5">
        <f t="shared" si="30"/>
        <v>-155.01843583450636</v>
      </c>
      <c r="D145" s="5">
        <f t="shared" si="31"/>
        <v>487.43720538163006</v>
      </c>
      <c r="E145" s="5">
        <f t="shared" si="32"/>
        <v>23897.064269812166</v>
      </c>
      <c r="F145" s="5">
        <f t="shared" si="33"/>
        <v>24384.5014751938</v>
      </c>
      <c r="H145" s="42">
        <v>12.40392416354077</v>
      </c>
      <c r="I145" t="s">
        <v>18</v>
      </c>
      <c r="J145" t="s">
        <v>32</v>
      </c>
      <c r="K145" s="42">
        <v>13.297762489953453</v>
      </c>
      <c r="N145" s="42"/>
    </row>
    <row r="146" spans="1:14" ht="15.75" thickBot="1">
      <c r="A146" s="7" t="s">
        <v>17</v>
      </c>
      <c r="B146" s="5">
        <f t="shared" si="29"/>
        <v>6954.0109198928849</v>
      </c>
      <c r="C146" s="5">
        <f t="shared" si="30"/>
        <v>-117.86690459028478</v>
      </c>
      <c r="D146" s="5">
        <f t="shared" si="31"/>
        <v>694.72622865377286</v>
      </c>
      <c r="E146" s="5">
        <f t="shared" si="32"/>
        <v>12542.829248088847</v>
      </c>
      <c r="F146" s="5">
        <f t="shared" si="33"/>
        <v>13237.55547674262</v>
      </c>
      <c r="H146" s="42">
        <v>12.06646808527039</v>
      </c>
      <c r="I146" t="s">
        <v>32</v>
      </c>
      <c r="J146" t="s">
        <v>18</v>
      </c>
      <c r="K146" s="42">
        <v>12.644639472116117</v>
      </c>
      <c r="N146" s="42"/>
    </row>
    <row r="147" spans="1:14">
      <c r="B147" s="5">
        <f>MAX(B129:B146)-MIN(B129:B146)</f>
        <v>3997.6907661158548</v>
      </c>
      <c r="C147" s="5">
        <f>SUMIF(C129:C146,"&gt;0")</f>
        <v>11085.116208206731</v>
      </c>
      <c r="D147" s="5"/>
      <c r="E147" s="5">
        <f>MAX(E129:E146)-MIN(E129:E146)</f>
        <v>20771.073613296256</v>
      </c>
      <c r="F147" s="5">
        <f>MAX(F129:F146)-MIN(F129:F146)</f>
        <v>19159.504101806746</v>
      </c>
      <c r="H147" s="16"/>
      <c r="K147" s="16"/>
    </row>
    <row r="177" spans="1:11" ht="13.5" thickBot="1"/>
    <row r="178" spans="1:11" ht="30.75" thickBot="1">
      <c r="A178" s="41" t="s">
        <v>67</v>
      </c>
      <c r="I178" t="s">
        <v>64</v>
      </c>
      <c r="J178" t="s">
        <v>65</v>
      </c>
    </row>
    <row r="179" spans="1:11" ht="31.5" thickBot="1">
      <c r="A179" s="39" t="s">
        <v>39</v>
      </c>
      <c r="B179" s="9" t="s">
        <v>245</v>
      </c>
      <c r="C179" s="86" t="s">
        <v>326</v>
      </c>
      <c r="D179" s="9" t="s">
        <v>327</v>
      </c>
      <c r="E179" s="9" t="s">
        <v>239</v>
      </c>
      <c r="F179" s="9" t="s">
        <v>294</v>
      </c>
      <c r="H179" s="9" t="s">
        <v>239</v>
      </c>
      <c r="I179" s="8" t="s">
        <v>39</v>
      </c>
      <c r="J179" s="8" t="s">
        <v>39</v>
      </c>
      <c r="K179" s="9" t="s">
        <v>294</v>
      </c>
    </row>
    <row r="180" spans="1:11" ht="15.75" thickBot="1">
      <c r="A180" s="7" t="s">
        <v>0</v>
      </c>
      <c r="B180" s="5">
        <f t="shared" ref="B180:B197" si="34">I5/F5</f>
        <v>8807.914531923012</v>
      </c>
      <c r="C180" s="5">
        <f>C5-I5</f>
        <v>-13757.1463832187</v>
      </c>
      <c r="D180" s="5">
        <f>-C180/F5</f>
        <v>1637.6241219714871</v>
      </c>
      <c r="E180" s="5">
        <f t="shared" ref="E180:E197" si="35">I28</f>
        <v>15600.440563494762</v>
      </c>
      <c r="F180" s="5">
        <f t="shared" ref="F180:F197" si="36">K28</f>
        <v>17238.064685466248</v>
      </c>
      <c r="H180" s="42">
        <v>33.247089304882735</v>
      </c>
      <c r="I180" t="s">
        <v>27</v>
      </c>
      <c r="J180" t="s">
        <v>27</v>
      </c>
      <c r="K180" s="42">
        <v>30.635222827827196</v>
      </c>
    </row>
    <row r="181" spans="1:11" ht="15.75" thickBot="1">
      <c r="A181" s="7" t="s">
        <v>1</v>
      </c>
      <c r="B181" s="5">
        <f t="shared" si="34"/>
        <v>8807.9145319230138</v>
      </c>
      <c r="C181" s="5">
        <f t="shared" ref="C181:C197" si="37">C6-I6</f>
        <v>731.32212776859888</v>
      </c>
      <c r="D181" s="5">
        <f t="shared" ref="D181:D197" si="38">-C181/F6</f>
        <v>-553.35447495233029</v>
      </c>
      <c r="E181" s="5">
        <f t="shared" si="35"/>
        <v>24152.488795881261</v>
      </c>
      <c r="F181" s="5">
        <f t="shared" si="36"/>
        <v>23599.134320928933</v>
      </c>
      <c r="H181" s="42">
        <v>27.565149962612757</v>
      </c>
      <c r="I181" t="s">
        <v>24</v>
      </c>
      <c r="J181" t="s">
        <v>29</v>
      </c>
      <c r="K181" s="42">
        <v>26.239003067049129</v>
      </c>
    </row>
    <row r="182" spans="1:11" ht="15.75" thickBot="1">
      <c r="A182" s="7" t="s">
        <v>2</v>
      </c>
      <c r="B182" s="5">
        <f t="shared" si="34"/>
        <v>8807.9145319230138</v>
      </c>
      <c r="C182" s="5">
        <f t="shared" si="37"/>
        <v>167.14548875872242</v>
      </c>
      <c r="D182" s="5">
        <f t="shared" si="38"/>
        <v>-158.20792741900431</v>
      </c>
      <c r="E182" s="5">
        <f t="shared" si="35"/>
        <v>17490.840401778205</v>
      </c>
      <c r="F182" s="5">
        <f t="shared" si="36"/>
        <v>17332.632474359198</v>
      </c>
      <c r="H182" s="42">
        <v>27.360797611733386</v>
      </c>
      <c r="I182" t="s">
        <v>30</v>
      </c>
      <c r="J182" t="s">
        <v>24</v>
      </c>
      <c r="K182" s="42">
        <v>26.1261011274445</v>
      </c>
    </row>
    <row r="183" spans="1:11" ht="15.75" thickBot="1">
      <c r="A183" s="7" t="s">
        <v>3</v>
      </c>
      <c r="B183" s="5">
        <f t="shared" si="34"/>
        <v>8807.9145319230138</v>
      </c>
      <c r="C183" s="5">
        <f t="shared" si="37"/>
        <v>735.82303214087187</v>
      </c>
      <c r="D183" s="5">
        <f t="shared" si="38"/>
        <v>-666.53021746780973</v>
      </c>
      <c r="E183" s="5">
        <f t="shared" si="35"/>
        <v>25181.944733625958</v>
      </c>
      <c r="F183" s="5">
        <f t="shared" si="36"/>
        <v>24515.414516158151</v>
      </c>
      <c r="H183" s="42">
        <v>27.179223763097031</v>
      </c>
      <c r="I183" t="s">
        <v>29</v>
      </c>
      <c r="J183" t="s">
        <v>30</v>
      </c>
      <c r="K183" s="42">
        <v>25.710057689365463</v>
      </c>
    </row>
    <row r="184" spans="1:11" ht="15.75" thickBot="1">
      <c r="A184" s="7" t="s">
        <v>4</v>
      </c>
      <c r="B184" s="5">
        <f t="shared" si="34"/>
        <v>8807.9145319230138</v>
      </c>
      <c r="C184" s="5">
        <f t="shared" si="37"/>
        <v>-4641.0681158357511</v>
      </c>
      <c r="D184" s="5">
        <f t="shared" si="38"/>
        <v>2207.3410566952775</v>
      </c>
      <c r="E184" s="5">
        <f t="shared" si="35"/>
        <v>16873.371667607182</v>
      </c>
      <c r="F184" s="5">
        <f t="shared" si="36"/>
        <v>19080.712724302462</v>
      </c>
      <c r="H184" s="42">
        <v>24.563550017443088</v>
      </c>
      <c r="I184" t="s">
        <v>20</v>
      </c>
      <c r="J184" t="s">
        <v>20</v>
      </c>
      <c r="K184" s="42">
        <v>24.067109639003366</v>
      </c>
    </row>
    <row r="185" spans="1:11" ht="15.75" thickBot="1">
      <c r="A185" s="7" t="s">
        <v>5</v>
      </c>
      <c r="B185" s="5">
        <f t="shared" si="34"/>
        <v>8807.9145319230138</v>
      </c>
      <c r="C185" s="5">
        <f t="shared" si="37"/>
        <v>111.70621640468744</v>
      </c>
      <c r="D185" s="5">
        <f t="shared" si="38"/>
        <v>-190.3269478328512</v>
      </c>
      <c r="E185" s="5">
        <f t="shared" si="35"/>
        <v>19475.990645587874</v>
      </c>
      <c r="F185" s="5">
        <f t="shared" si="36"/>
        <v>19285.663697755022</v>
      </c>
      <c r="H185" s="42">
        <v>24.094572161850415</v>
      </c>
      <c r="I185" t="s">
        <v>31</v>
      </c>
      <c r="J185" t="s">
        <v>31</v>
      </c>
      <c r="K185" s="42">
        <v>23.820973435154077</v>
      </c>
    </row>
    <row r="186" spans="1:11" ht="15.75" thickBot="1">
      <c r="A186" s="7" t="s">
        <v>6</v>
      </c>
      <c r="B186" s="5">
        <f t="shared" si="34"/>
        <v>8807.914531923012</v>
      </c>
      <c r="C186" s="5">
        <f t="shared" si="37"/>
        <v>-798.92049630712791</v>
      </c>
      <c r="D186" s="5">
        <f t="shared" si="38"/>
        <v>321.70159481905318</v>
      </c>
      <c r="E186" s="5">
        <f t="shared" si="35"/>
        <v>19186.289940239585</v>
      </c>
      <c r="F186" s="5">
        <f t="shared" si="36"/>
        <v>19507.991535058642</v>
      </c>
      <c r="H186" s="42">
        <v>23.574223051717681</v>
      </c>
      <c r="I186" t="s">
        <v>34</v>
      </c>
      <c r="J186" t="s">
        <v>34</v>
      </c>
      <c r="K186" s="42">
        <v>23.106237668768561</v>
      </c>
    </row>
    <row r="187" spans="1:11" ht="15.75" thickBot="1">
      <c r="A187" s="7" t="s">
        <v>7</v>
      </c>
      <c r="B187" s="5">
        <f t="shared" si="34"/>
        <v>8807.9145319230138</v>
      </c>
      <c r="C187" s="5">
        <f t="shared" si="37"/>
        <v>-2827.5685116973</v>
      </c>
      <c r="D187" s="5">
        <f t="shared" si="38"/>
        <v>1366.7007322715297</v>
      </c>
      <c r="E187" s="5">
        <f t="shared" si="35"/>
        <v>16479.07374533272</v>
      </c>
      <c r="F187" s="5">
        <f t="shared" si="36"/>
        <v>17845.774477604249</v>
      </c>
      <c r="H187" s="42">
        <v>19.664685951212132</v>
      </c>
      <c r="I187" t="s">
        <v>25</v>
      </c>
      <c r="J187" t="s">
        <v>25</v>
      </c>
      <c r="K187" s="42">
        <v>20.428351736017209</v>
      </c>
    </row>
    <row r="188" spans="1:11" ht="15.75" thickBot="1">
      <c r="A188" s="7" t="s">
        <v>8</v>
      </c>
      <c r="B188" s="5">
        <f t="shared" si="34"/>
        <v>8807.914531923012</v>
      </c>
      <c r="C188" s="5">
        <f t="shared" si="37"/>
        <v>10044.231727114558</v>
      </c>
      <c r="D188" s="5">
        <f t="shared" si="38"/>
        <v>-1336.8238119927337</v>
      </c>
      <c r="E188" s="5">
        <f t="shared" si="35"/>
        <v>27519.507157333446</v>
      </c>
      <c r="F188" s="5">
        <f t="shared" si="36"/>
        <v>26182.683345340713</v>
      </c>
      <c r="H188" s="42">
        <v>19.242189198064793</v>
      </c>
      <c r="I188" t="s">
        <v>36</v>
      </c>
      <c r="J188" t="s">
        <v>36</v>
      </c>
      <c r="K188" s="42">
        <v>19.611784434464724</v>
      </c>
    </row>
    <row r="189" spans="1:11" ht="15.75" thickBot="1">
      <c r="A189" s="7" t="s">
        <v>9</v>
      </c>
      <c r="B189" s="5">
        <f t="shared" si="34"/>
        <v>8807.9145319230138</v>
      </c>
      <c r="C189" s="5">
        <f t="shared" si="37"/>
        <v>-3935.2572252713289</v>
      </c>
      <c r="D189" s="5">
        <f t="shared" si="38"/>
        <v>788.19172201850995</v>
      </c>
      <c r="E189" s="5">
        <f t="shared" si="35"/>
        <v>19840.695727159182</v>
      </c>
      <c r="F189" s="5">
        <f t="shared" si="36"/>
        <v>20628.887449177695</v>
      </c>
      <c r="H189" s="42">
        <v>19.221185763735711</v>
      </c>
      <c r="I189" t="s">
        <v>22</v>
      </c>
      <c r="J189" t="s">
        <v>21</v>
      </c>
      <c r="K189" s="42">
        <v>19.113623928163502</v>
      </c>
    </row>
    <row r="190" spans="1:11" ht="15.75" thickBot="1">
      <c r="A190" s="7" t="s">
        <v>10</v>
      </c>
      <c r="B190" s="5">
        <f t="shared" si="34"/>
        <v>8807.9145319230138</v>
      </c>
      <c r="C190" s="5">
        <f t="shared" si="37"/>
        <v>-2135.9906022338537</v>
      </c>
      <c r="D190" s="5">
        <f t="shared" si="38"/>
        <v>1948.3374544748369</v>
      </c>
      <c r="E190" s="5">
        <f t="shared" si="35"/>
        <v>12623.034788469791</v>
      </c>
      <c r="F190" s="5">
        <f t="shared" si="36"/>
        <v>14571.37224294463</v>
      </c>
      <c r="H190" s="42">
        <v>17.845895809770511</v>
      </c>
      <c r="I190" t="s">
        <v>26</v>
      </c>
      <c r="J190" t="s">
        <v>28</v>
      </c>
      <c r="K190" s="42">
        <v>19.094740425405913</v>
      </c>
    </row>
    <row r="191" spans="1:11" ht="15.75" thickBot="1">
      <c r="A191" s="7" t="s">
        <v>11</v>
      </c>
      <c r="B191" s="5">
        <f t="shared" si="34"/>
        <v>8807.9145319230138</v>
      </c>
      <c r="C191" s="5">
        <f t="shared" si="37"/>
        <v>-1755.3483090187001</v>
      </c>
      <c r="D191" s="5">
        <f t="shared" si="38"/>
        <v>640.51627738619777</v>
      </c>
      <c r="E191" s="5">
        <f t="shared" si="35"/>
        <v>18323.860631912004</v>
      </c>
      <c r="F191" s="5">
        <f t="shared" si="36"/>
        <v>18964.3769092982</v>
      </c>
      <c r="H191" s="42">
        <v>17.705355499126561</v>
      </c>
      <c r="I191" t="s">
        <v>28</v>
      </c>
      <c r="J191" t="s">
        <v>22</v>
      </c>
      <c r="K191" s="42">
        <v>19.06330982498941</v>
      </c>
    </row>
    <row r="192" spans="1:11" ht="15.75" thickBot="1">
      <c r="A192" s="7" t="s">
        <v>12</v>
      </c>
      <c r="B192" s="5">
        <f t="shared" si="34"/>
        <v>8807.9145319230138</v>
      </c>
      <c r="C192" s="5">
        <f t="shared" si="37"/>
        <v>16368.956961660078</v>
      </c>
      <c r="D192" s="5">
        <f t="shared" si="38"/>
        <v>-2539.5087035548372</v>
      </c>
      <c r="E192" s="5">
        <f t="shared" si="35"/>
        <v>33313.902861385104</v>
      </c>
      <c r="F192" s="5">
        <f t="shared" si="36"/>
        <v>30774.394157830273</v>
      </c>
      <c r="H192" s="42">
        <v>17.589138312472343</v>
      </c>
      <c r="I192" t="s">
        <v>35</v>
      </c>
      <c r="J192" t="s">
        <v>26</v>
      </c>
      <c r="K192" s="42">
        <v>18.52516317360854</v>
      </c>
    </row>
    <row r="193" spans="1:11" ht="15.75" thickBot="1">
      <c r="A193" s="7" t="s">
        <v>13</v>
      </c>
      <c r="B193" s="5">
        <f t="shared" si="34"/>
        <v>8807.914531923012</v>
      </c>
      <c r="C193" s="5">
        <f t="shared" si="37"/>
        <v>-2004.6279337904998</v>
      </c>
      <c r="D193" s="5">
        <f t="shared" si="38"/>
        <v>1366.431842469563</v>
      </c>
      <c r="E193" s="5">
        <f t="shared" si="35"/>
        <v>18045.365183972201</v>
      </c>
      <c r="F193" s="5">
        <f t="shared" si="36"/>
        <v>19411.797026441764</v>
      </c>
      <c r="H193" s="42">
        <v>16.820727495450516</v>
      </c>
      <c r="I193" t="s">
        <v>21</v>
      </c>
      <c r="J193" t="s">
        <v>23</v>
      </c>
      <c r="K193" s="42">
        <v>18.158018174004543</v>
      </c>
    </row>
    <row r="194" spans="1:11" ht="15.75" thickBot="1">
      <c r="A194" s="7" t="s">
        <v>14</v>
      </c>
      <c r="B194" s="5">
        <f t="shared" si="34"/>
        <v>8807.9145319230138</v>
      </c>
      <c r="C194" s="5">
        <f t="shared" si="37"/>
        <v>587.49066767539716</v>
      </c>
      <c r="D194" s="5">
        <f t="shared" si="38"/>
        <v>-917.04715129473061</v>
      </c>
      <c r="E194" s="5">
        <f t="shared" si="35"/>
        <v>27680.33967129248</v>
      </c>
      <c r="F194" s="5">
        <f t="shared" si="36"/>
        <v>26763.292519997751</v>
      </c>
      <c r="H194" s="42">
        <v>16.753617916743924</v>
      </c>
      <c r="I194" t="s">
        <v>23</v>
      </c>
      <c r="J194" t="s">
        <v>35</v>
      </c>
      <c r="K194" s="42">
        <v>17.453993743334294</v>
      </c>
    </row>
    <row r="195" spans="1:11" ht="15.75" thickBot="1">
      <c r="A195" s="7" t="s">
        <v>15</v>
      </c>
      <c r="B195" s="5">
        <f t="shared" si="34"/>
        <v>8807.9145319230138</v>
      </c>
      <c r="C195" s="5">
        <f t="shared" si="37"/>
        <v>3474.2496650081303</v>
      </c>
      <c r="D195" s="5">
        <f t="shared" si="38"/>
        <v>-1587.052367141026</v>
      </c>
      <c r="E195" s="5">
        <f t="shared" si="35"/>
        <v>27669.697982839669</v>
      </c>
      <c r="F195" s="5">
        <f t="shared" si="36"/>
        <v>26082.645615698642</v>
      </c>
      <c r="H195" s="42">
        <v>15.211313702479396</v>
      </c>
      <c r="I195" t="s">
        <v>19</v>
      </c>
      <c r="J195" t="s">
        <v>19</v>
      </c>
      <c r="K195" s="42">
        <v>16.883412597780239</v>
      </c>
    </row>
    <row r="196" spans="1:11" ht="15.75" thickBot="1">
      <c r="A196" s="7" t="s">
        <v>16</v>
      </c>
      <c r="B196" s="5">
        <f t="shared" si="34"/>
        <v>8807.914531923012</v>
      </c>
      <c r="C196" s="5">
        <f t="shared" si="37"/>
        <v>67.400955297696783</v>
      </c>
      <c r="D196" s="5">
        <f t="shared" si="38"/>
        <v>-211.93436195831109</v>
      </c>
      <c r="E196" s="5">
        <f t="shared" si="35"/>
        <v>23897.064269812166</v>
      </c>
      <c r="F196" s="5">
        <f t="shared" si="36"/>
        <v>23685.129907853854</v>
      </c>
      <c r="H196" s="42">
        <v>12.40392416354077</v>
      </c>
      <c r="I196" t="s">
        <v>18</v>
      </c>
      <c r="J196" t="s">
        <v>32</v>
      </c>
      <c r="K196" s="42">
        <v>14.625839198835392</v>
      </c>
    </row>
    <row r="197" spans="1:11" ht="15.75" thickBot="1">
      <c r="A197" s="7" t="s">
        <v>17</v>
      </c>
      <c r="B197" s="5">
        <f t="shared" si="34"/>
        <v>8807.9145319230138</v>
      </c>
      <c r="C197" s="5">
        <f t="shared" si="37"/>
        <v>-432.39926445551032</v>
      </c>
      <c r="D197" s="5">
        <f t="shared" si="38"/>
        <v>2548.6298406839014</v>
      </c>
      <c r="E197" s="5">
        <f t="shared" si="35"/>
        <v>12542.829248088847</v>
      </c>
      <c r="F197" s="5">
        <f t="shared" si="36"/>
        <v>15091.45908877275</v>
      </c>
      <c r="H197" s="42">
        <v>12.06646808527039</v>
      </c>
      <c r="I197" t="s">
        <v>32</v>
      </c>
      <c r="J197" t="s">
        <v>18</v>
      </c>
      <c r="K197" s="42">
        <v>14.380279250787718</v>
      </c>
    </row>
    <row r="198" spans="1:11">
      <c r="B198" s="5">
        <f>MAX(B180:B197)-MIN(B180:B197)</f>
        <v>0</v>
      </c>
      <c r="C198" s="5">
        <f>SUMIF(C180:C197,"&gt;0")</f>
        <v>32288.326841828741</v>
      </c>
      <c r="D198" s="5"/>
      <c r="E198" s="5">
        <f>MAX(E180:E197)-MIN(E180:E197)</f>
        <v>20771.073613296256</v>
      </c>
      <c r="F198" s="5">
        <f>MAX(F180:F197)-MIN(F180:F197)</f>
        <v>16203.021914885643</v>
      </c>
      <c r="K198" s="16"/>
    </row>
    <row r="228" spans="1:11">
      <c r="A228" s="11"/>
    </row>
    <row r="229" spans="1:11">
      <c r="A229" s="11"/>
    </row>
    <row r="230" spans="1:11">
      <c r="A230" s="11"/>
    </row>
    <row r="231" spans="1:11" ht="15">
      <c r="A231" s="11"/>
      <c r="E231" s="96"/>
      <c r="H231" s="9"/>
      <c r="I231" s="8"/>
      <c r="J231" s="8"/>
    </row>
    <row r="232" spans="1:11">
      <c r="A232" s="11"/>
      <c r="B232" s="16"/>
      <c r="C232" s="11"/>
      <c r="D232" s="99"/>
      <c r="E232" s="16"/>
      <c r="F232" s="16"/>
      <c r="H232" s="42"/>
      <c r="K232" s="42"/>
    </row>
    <row r="233" spans="1:11">
      <c r="A233" s="11"/>
      <c r="B233" s="16"/>
      <c r="C233" s="11"/>
      <c r="D233" s="99"/>
      <c r="E233" s="16"/>
      <c r="F233" s="16"/>
      <c r="H233" s="42"/>
      <c r="K233" s="42"/>
    </row>
    <row r="234" spans="1:11">
      <c r="A234" s="11"/>
      <c r="B234" s="16"/>
      <c r="C234" s="11"/>
      <c r="D234" s="99"/>
      <c r="E234" s="16"/>
      <c r="F234" s="16"/>
      <c r="H234" s="42"/>
      <c r="K234" s="42"/>
    </row>
    <row r="235" spans="1:11">
      <c r="A235" s="11"/>
      <c r="B235" s="16"/>
      <c r="C235" s="11"/>
      <c r="D235" s="99"/>
      <c r="E235" s="16"/>
      <c r="F235" s="16"/>
      <c r="H235" s="42"/>
      <c r="K235" s="42"/>
    </row>
    <row r="236" spans="1:11">
      <c r="A236" s="11"/>
      <c r="B236" s="16"/>
      <c r="C236" s="11"/>
      <c r="D236" s="99"/>
      <c r="E236" s="16"/>
      <c r="F236" s="16"/>
      <c r="H236" s="42"/>
      <c r="K236" s="42"/>
    </row>
    <row r="237" spans="1:11">
      <c r="A237" s="11"/>
      <c r="B237" s="16"/>
      <c r="C237" s="11"/>
      <c r="D237" s="99"/>
      <c r="E237" s="16"/>
      <c r="F237" s="16"/>
      <c r="H237" s="42"/>
      <c r="K237" s="42"/>
    </row>
    <row r="238" spans="1:11">
      <c r="A238" s="11"/>
      <c r="B238" s="16"/>
      <c r="C238" s="11"/>
      <c r="D238" s="99"/>
      <c r="E238" s="16"/>
      <c r="F238" s="16"/>
      <c r="H238" s="42"/>
      <c r="K238" s="42"/>
    </row>
    <row r="239" spans="1:11">
      <c r="A239" s="11"/>
      <c r="B239" s="16"/>
      <c r="C239" s="11"/>
      <c r="D239" s="99"/>
      <c r="E239" s="16"/>
      <c r="F239" s="16"/>
      <c r="H239" s="42"/>
      <c r="K239" s="42"/>
    </row>
    <row r="240" spans="1:11">
      <c r="A240" s="11"/>
      <c r="B240" s="16"/>
      <c r="C240" s="11"/>
      <c r="D240" s="99"/>
      <c r="E240" s="16"/>
      <c r="F240" s="16"/>
      <c r="H240" s="42"/>
      <c r="K240" s="42"/>
    </row>
    <row r="241" spans="1:11">
      <c r="A241" s="11"/>
      <c r="B241" s="16"/>
      <c r="C241" s="11"/>
      <c r="D241" s="99"/>
      <c r="E241" s="16"/>
      <c r="F241" s="16"/>
      <c r="H241" s="42"/>
      <c r="K241" s="42"/>
    </row>
    <row r="242" spans="1:11">
      <c r="A242" s="11"/>
      <c r="B242" s="16"/>
      <c r="C242" s="11"/>
      <c r="D242" s="99"/>
      <c r="E242" s="16"/>
      <c r="F242" s="16"/>
      <c r="H242" s="42"/>
      <c r="K242" s="42"/>
    </row>
    <row r="243" spans="1:11">
      <c r="A243" s="11"/>
      <c r="B243" s="16"/>
      <c r="C243" s="11"/>
      <c r="D243" s="99"/>
      <c r="E243" s="16"/>
      <c r="F243" s="16"/>
      <c r="H243" s="42"/>
      <c r="K243" s="42"/>
    </row>
    <row r="244" spans="1:11">
      <c r="A244" s="11"/>
      <c r="B244" s="16"/>
      <c r="C244" s="11"/>
      <c r="D244" s="99"/>
      <c r="E244" s="16"/>
      <c r="F244" s="16"/>
      <c r="H244" s="42"/>
      <c r="K244" s="42"/>
    </row>
    <row r="245" spans="1:11">
      <c r="A245" s="11"/>
      <c r="B245" s="16"/>
      <c r="C245" s="11"/>
      <c r="D245" s="99"/>
      <c r="E245" s="16"/>
      <c r="F245" s="16"/>
      <c r="H245" s="42"/>
      <c r="K245" s="42"/>
    </row>
    <row r="246" spans="1:11">
      <c r="A246" s="11"/>
      <c r="B246" s="16"/>
      <c r="C246" s="11"/>
      <c r="D246" s="99"/>
      <c r="E246" s="16"/>
      <c r="F246" s="16"/>
      <c r="H246" s="42"/>
      <c r="K246" s="42"/>
    </row>
    <row r="247" spans="1:11">
      <c r="A247" s="11"/>
      <c r="B247" s="16"/>
      <c r="C247" s="11"/>
      <c r="D247" s="99"/>
      <c r="E247" s="16"/>
      <c r="F247" s="16"/>
      <c r="H247" s="42"/>
      <c r="K247" s="42"/>
    </row>
    <row r="248" spans="1:11">
      <c r="A248" s="11"/>
      <c r="B248" s="16"/>
      <c r="C248" s="11"/>
      <c r="D248" s="99"/>
      <c r="E248" s="16"/>
      <c r="F248" s="16"/>
      <c r="H248" s="42"/>
      <c r="K248" s="42"/>
    </row>
    <row r="249" spans="1:11">
      <c r="A249" s="11"/>
      <c r="B249" s="16"/>
      <c r="C249" s="11"/>
      <c r="D249" s="99"/>
      <c r="E249" s="16"/>
      <c r="F249" s="16"/>
      <c r="H249" s="42"/>
      <c r="K249" s="42"/>
    </row>
    <row r="250" spans="1:11">
      <c r="A250" s="11"/>
      <c r="B250" s="38"/>
      <c r="C250" s="11"/>
      <c r="D250" s="38"/>
      <c r="E250" s="38"/>
      <c r="F250" s="38"/>
      <c r="H250" s="42"/>
      <c r="K250" s="42"/>
    </row>
    <row r="251" spans="1:11">
      <c r="A251" s="11"/>
    </row>
    <row r="252" spans="1:11">
      <c r="A252" s="11"/>
    </row>
    <row r="253" spans="1:11">
      <c r="A253" s="11"/>
    </row>
  </sheetData>
  <conditionalFormatting sqref="W28:Z45">
    <cfRule type="expression" dxfId="31" priority="5">
      <formula>W28&lt;$V28</formula>
    </cfRule>
    <cfRule type="expression" dxfId="30" priority="6">
      <formula>W28&gt;$V28</formula>
    </cfRule>
  </conditionalFormatting>
  <conditionalFormatting sqref="P28:S45">
    <cfRule type="expression" dxfId="29" priority="1">
      <formula>P28&lt;$O28</formula>
    </cfRule>
    <cfRule type="expression" dxfId="28" priority="2">
      <formula>P28&gt;$O28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H107"/>
  <sheetViews>
    <sheetView workbookViewId="0">
      <selection activeCell="R6" sqref="R6"/>
    </sheetView>
  </sheetViews>
  <sheetFormatPr baseColWidth="10" defaultRowHeight="12.75"/>
  <cols>
    <col min="1" max="1" width="21.5703125" customWidth="1"/>
    <col min="2" max="2" width="21.42578125" customWidth="1"/>
    <col min="3" max="3" width="9.140625" customWidth="1"/>
    <col min="4" max="4" width="10.5703125" customWidth="1"/>
    <col min="5" max="5" width="12.140625" customWidth="1"/>
    <col min="6" max="6" width="12.7109375" customWidth="1"/>
    <col min="7" max="7" width="9.42578125" bestFit="1" customWidth="1"/>
    <col min="8" max="9" width="10.5703125" bestFit="1" customWidth="1"/>
    <col min="10" max="10" width="11.5703125" customWidth="1"/>
    <col min="11" max="11" width="12.140625" bestFit="1" customWidth="1"/>
    <col min="12" max="12" width="17.140625" customWidth="1"/>
    <col min="13" max="13" width="10.7109375" bestFit="1" customWidth="1"/>
    <col min="15" max="15" width="8.42578125" bestFit="1" customWidth="1"/>
    <col min="16" max="25" width="7" bestFit="1" customWidth="1"/>
    <col min="26" max="26" width="7.7109375" bestFit="1" customWidth="1"/>
    <col min="27" max="28" width="7" bestFit="1" customWidth="1"/>
    <col min="29" max="30" width="7.7109375" bestFit="1" customWidth="1"/>
    <col min="31" max="32" width="7" bestFit="1" customWidth="1"/>
    <col min="33" max="34" width="7.7109375" bestFit="1" customWidth="1"/>
  </cols>
  <sheetData>
    <row r="3" spans="2:34">
      <c r="B3" s="300" t="s">
        <v>280</v>
      </c>
    </row>
    <row r="5" spans="2:34">
      <c r="B5" s="268" t="s">
        <v>210</v>
      </c>
      <c r="C5" s="268"/>
      <c r="D5" s="269" t="s">
        <v>251</v>
      </c>
      <c r="E5" s="269" t="s">
        <v>63</v>
      </c>
      <c r="F5" s="269" t="s">
        <v>250</v>
      </c>
      <c r="G5" s="269" t="s">
        <v>176</v>
      </c>
      <c r="H5" s="269" t="s">
        <v>314</v>
      </c>
      <c r="I5" s="269" t="s">
        <v>194</v>
      </c>
      <c r="J5" s="269" t="s">
        <v>315</v>
      </c>
      <c r="K5" s="269" t="s">
        <v>237</v>
      </c>
      <c r="L5" s="269" t="s">
        <v>311</v>
      </c>
      <c r="M5" s="269" t="s">
        <v>152</v>
      </c>
    </row>
    <row r="6" spans="2:34" ht="42" customHeight="1">
      <c r="B6" s="270" t="s">
        <v>39</v>
      </c>
      <c r="C6" s="271" t="s">
        <v>286</v>
      </c>
      <c r="D6" s="272" t="s">
        <v>82</v>
      </c>
      <c r="E6" s="272" t="s">
        <v>215</v>
      </c>
      <c r="F6" s="272" t="s">
        <v>218</v>
      </c>
      <c r="G6" s="272" t="s">
        <v>177</v>
      </c>
      <c r="H6" s="272" t="s">
        <v>313</v>
      </c>
      <c r="I6" s="272" t="s">
        <v>193</v>
      </c>
      <c r="J6" s="272" t="s">
        <v>310</v>
      </c>
      <c r="K6" s="272" t="s">
        <v>58</v>
      </c>
      <c r="L6" s="272" t="s">
        <v>312</v>
      </c>
      <c r="M6" s="272" t="s">
        <v>214</v>
      </c>
    </row>
    <row r="7" spans="2:34" ht="15">
      <c r="B7" s="286" t="s">
        <v>0</v>
      </c>
      <c r="C7" s="289" t="s">
        <v>19</v>
      </c>
      <c r="D7" s="273">
        <v>15805.300361596181</v>
      </c>
      <c r="E7" s="274">
        <v>37893.43136585896</v>
      </c>
      <c r="F7" s="273">
        <v>53698.731727455139</v>
      </c>
      <c r="G7" s="290">
        <v>6536.5404918739841</v>
      </c>
      <c r="H7" s="290">
        <v>60235.272219329127</v>
      </c>
      <c r="I7" s="273">
        <v>67924.566125870551</v>
      </c>
      <c r="J7" s="363">
        <f>H7-I7</f>
        <v>-7689.2939065414248</v>
      </c>
      <c r="K7" s="273">
        <v>138743.50933683722</v>
      </c>
      <c r="L7" s="291">
        <v>131054.21543029579</v>
      </c>
      <c r="M7" s="282">
        <v>8.4006740000000004</v>
      </c>
      <c r="O7" s="300" t="s">
        <v>282</v>
      </c>
    </row>
    <row r="8" spans="2:34" ht="15">
      <c r="B8" s="287" t="s">
        <v>1</v>
      </c>
      <c r="C8" s="292" t="s">
        <v>34</v>
      </c>
      <c r="D8" s="275">
        <v>2775.1217250716441</v>
      </c>
      <c r="E8" s="276">
        <v>8568.5355326063291</v>
      </c>
      <c r="F8" s="275">
        <v>11343.657257677974</v>
      </c>
      <c r="G8" s="293">
        <v>1028.3456421125884</v>
      </c>
      <c r="H8" s="293">
        <v>12372.002899790563</v>
      </c>
      <c r="I8" s="275">
        <v>13215.937788404626</v>
      </c>
      <c r="J8" s="364">
        <f t="shared" ref="J8:J24" si="0">H8-I8</f>
        <v>-843.93488861406331</v>
      </c>
      <c r="K8" s="275">
        <v>32764.250521071473</v>
      </c>
      <c r="L8" s="294">
        <v>31920.315632457408</v>
      </c>
      <c r="M8" s="283">
        <v>1.3216159999999999</v>
      </c>
    </row>
    <row r="9" spans="2:34" ht="15">
      <c r="B9" s="287" t="s">
        <v>2</v>
      </c>
      <c r="C9" s="292" t="s">
        <v>35</v>
      </c>
      <c r="D9" s="275">
        <v>2170.3647788383205</v>
      </c>
      <c r="E9" s="276">
        <v>6480.2225509966174</v>
      </c>
      <c r="F9" s="275">
        <v>8650.5873298349379</v>
      </c>
      <c r="G9" s="293">
        <v>822.05380254145985</v>
      </c>
      <c r="H9" s="293">
        <v>9472.6411323763969</v>
      </c>
      <c r="I9" s="275">
        <v>11571.074505711524</v>
      </c>
      <c r="J9" s="364">
        <f t="shared" si="0"/>
        <v>-2098.4333733351268</v>
      </c>
      <c r="K9" s="275">
        <v>20577.375076510787</v>
      </c>
      <c r="L9" s="294">
        <v>18478.94170317566</v>
      </c>
      <c r="M9" s="283">
        <v>1.0564925000000001</v>
      </c>
    </row>
    <row r="10" spans="2:34" ht="15">
      <c r="B10" s="287" t="s">
        <v>3</v>
      </c>
      <c r="C10" s="292" t="s">
        <v>20</v>
      </c>
      <c r="D10" s="275">
        <v>2434.5789536273705</v>
      </c>
      <c r="E10" s="276">
        <v>7165.8452911065069</v>
      </c>
      <c r="F10" s="275">
        <v>9600.4242447338784</v>
      </c>
      <c r="G10" s="293">
        <v>858.98851802598813</v>
      </c>
      <c r="H10" s="293">
        <v>10459.412762759866</v>
      </c>
      <c r="I10" s="275">
        <v>8943.5145956709275</v>
      </c>
      <c r="J10" s="364">
        <f t="shared" si="0"/>
        <v>1515.8981670889389</v>
      </c>
      <c r="K10" s="275">
        <v>26283.974132017138</v>
      </c>
      <c r="L10" s="294">
        <v>27799.872299106079</v>
      </c>
      <c r="M10" s="283">
        <v>1.1039604999999999</v>
      </c>
      <c r="O10" s="301" t="s">
        <v>287</v>
      </c>
      <c r="P10" s="289" t="s">
        <v>32</v>
      </c>
      <c r="Q10" s="289" t="s">
        <v>18</v>
      </c>
      <c r="R10" s="289" t="s">
        <v>19</v>
      </c>
      <c r="S10" s="289" t="s">
        <v>23</v>
      </c>
      <c r="T10" s="289" t="s">
        <v>21</v>
      </c>
      <c r="U10" s="289" t="s">
        <v>35</v>
      </c>
      <c r="V10" s="289" t="s">
        <v>28</v>
      </c>
      <c r="W10" s="289" t="s">
        <v>26</v>
      </c>
      <c r="X10" s="289" t="s">
        <v>36</v>
      </c>
      <c r="Y10" s="289" t="s">
        <v>22</v>
      </c>
      <c r="Z10" s="316" t="s">
        <v>25</v>
      </c>
      <c r="AA10" s="313" t="s">
        <v>31</v>
      </c>
      <c r="AB10" s="289" t="s">
        <v>34</v>
      </c>
      <c r="AC10" s="289" t="s">
        <v>20</v>
      </c>
      <c r="AD10" s="289" t="s">
        <v>24</v>
      </c>
      <c r="AE10" s="289" t="s">
        <v>30</v>
      </c>
      <c r="AF10" s="289" t="s">
        <v>29</v>
      </c>
      <c r="AG10" s="307" t="s">
        <v>27</v>
      </c>
      <c r="AH10" s="310" t="s">
        <v>276</v>
      </c>
    </row>
    <row r="11" spans="2:34" ht="16.5">
      <c r="B11" s="287" t="s">
        <v>4</v>
      </c>
      <c r="C11" s="292" t="s">
        <v>21</v>
      </c>
      <c r="D11" s="275">
        <v>3647.6752741010864</v>
      </c>
      <c r="E11" s="276">
        <v>8594.4334609107809</v>
      </c>
      <c r="F11" s="275">
        <v>12242.108735011867</v>
      </c>
      <c r="G11" s="293">
        <v>1635.9963313497003</v>
      </c>
      <c r="H11" s="293">
        <v>13878.105066361568</v>
      </c>
      <c r="I11" s="275">
        <v>18171.554280202836</v>
      </c>
      <c r="J11" s="364">
        <f t="shared" si="0"/>
        <v>-4293.4492138412679</v>
      </c>
      <c r="K11" s="275">
        <v>39770.733983971259</v>
      </c>
      <c r="L11" s="294">
        <v>35477.284770129991</v>
      </c>
      <c r="M11" s="283">
        <v>2.1025605000000001</v>
      </c>
      <c r="O11" s="302" t="s">
        <v>283</v>
      </c>
      <c r="P11" s="303">
        <v>12542.829248088847</v>
      </c>
      <c r="Q11" s="303">
        <v>12623.034788469791</v>
      </c>
      <c r="R11" s="303">
        <v>15600.440563494762</v>
      </c>
      <c r="S11" s="303">
        <v>16479.07374533272</v>
      </c>
      <c r="T11" s="303">
        <v>16873.371667607182</v>
      </c>
      <c r="U11" s="303">
        <v>17490.840401778205</v>
      </c>
      <c r="V11" s="303">
        <v>18045.365183972201</v>
      </c>
      <c r="W11" s="303">
        <v>18323.860631912004</v>
      </c>
      <c r="X11" s="303">
        <v>19186.289940239585</v>
      </c>
      <c r="Y11" s="303">
        <v>19475.990645587874</v>
      </c>
      <c r="Z11" s="317">
        <v>19840.695727159182</v>
      </c>
      <c r="AA11" s="314">
        <v>23897.064269812166</v>
      </c>
      <c r="AB11" s="303">
        <v>24152.488795881261</v>
      </c>
      <c r="AC11" s="303">
        <v>25181.944733625958</v>
      </c>
      <c r="AD11" s="303">
        <v>27519.507157333446</v>
      </c>
      <c r="AE11" s="303">
        <v>27669.697982839669</v>
      </c>
      <c r="AF11" s="303">
        <v>27680.33967129248</v>
      </c>
      <c r="AG11" s="308">
        <v>33313.902861385104</v>
      </c>
      <c r="AH11" s="311">
        <v>22207.11969861832</v>
      </c>
    </row>
    <row r="12" spans="2:34" ht="16.5">
      <c r="B12" s="287" t="s">
        <v>5</v>
      </c>
      <c r="C12" s="292" t="s">
        <v>22</v>
      </c>
      <c r="D12" s="275">
        <v>1221.0962631636435</v>
      </c>
      <c r="E12" s="276">
        <v>3603.4502968874485</v>
      </c>
      <c r="F12" s="275">
        <v>4824.5465600510915</v>
      </c>
      <c r="G12" s="293">
        <v>456.67883364352065</v>
      </c>
      <c r="H12" s="293">
        <v>5281.2253936946126</v>
      </c>
      <c r="I12" s="275">
        <v>5796.7885254017101</v>
      </c>
      <c r="J12" s="364">
        <f t="shared" si="0"/>
        <v>-515.56313170709745</v>
      </c>
      <c r="K12" s="275">
        <v>11946.362871438918</v>
      </c>
      <c r="L12" s="294">
        <v>11430.799739731821</v>
      </c>
      <c r="M12" s="283">
        <v>0.58691749999999998</v>
      </c>
      <c r="O12" s="302" t="s">
        <v>284</v>
      </c>
      <c r="P12" s="319">
        <v>17393.024209081905</v>
      </c>
      <c r="Q12" s="319">
        <v>15201.424317148263</v>
      </c>
      <c r="R12" s="319">
        <v>16515.759251797797</v>
      </c>
      <c r="S12" s="319">
        <v>17268.707494700884</v>
      </c>
      <c r="T12" s="319">
        <v>18915.381499829022</v>
      </c>
      <c r="U12" s="319">
        <v>19477.066876017376</v>
      </c>
      <c r="V12" s="319">
        <v>18118.731912480926</v>
      </c>
      <c r="W12" s="319">
        <v>19670.976464825246</v>
      </c>
      <c r="X12" s="319">
        <v>20909.750700634715</v>
      </c>
      <c r="Y12" s="319">
        <v>20354.415861580066</v>
      </c>
      <c r="Z12" s="321">
        <v>19493.265482156101</v>
      </c>
      <c r="AA12" s="320">
        <v>24028.50902188792</v>
      </c>
      <c r="AB12" s="319">
        <v>24791.05165272778</v>
      </c>
      <c r="AC12" s="304">
        <v>23808.799438038903</v>
      </c>
      <c r="AD12" s="304">
        <v>26202.901887210395</v>
      </c>
      <c r="AE12" s="319">
        <v>29217.106735387239</v>
      </c>
      <c r="AF12" s="319">
        <v>27859.57660715716</v>
      </c>
      <c r="AG12" s="322">
        <v>30334.451377347978</v>
      </c>
      <c r="AH12" s="311">
        <v>22207.11969861832</v>
      </c>
    </row>
    <row r="13" spans="2:34" ht="16.5">
      <c r="B13" s="287" t="s">
        <v>6</v>
      </c>
      <c r="C13" s="292" t="s">
        <v>36</v>
      </c>
      <c r="D13" s="275">
        <v>4919.1643962395619</v>
      </c>
      <c r="E13" s="276">
        <v>14223.332221542931</v>
      </c>
      <c r="F13" s="275">
        <v>19142.496617782494</v>
      </c>
      <c r="G13" s="293">
        <v>1932.3428006931565</v>
      </c>
      <c r="H13" s="293">
        <v>21074.839418475651</v>
      </c>
      <c r="I13" s="275">
        <v>25354.918063516885</v>
      </c>
      <c r="J13" s="364">
        <f t="shared" si="0"/>
        <v>-4280.0786450412343</v>
      </c>
      <c r="K13" s="275">
        <v>51927.713994720965</v>
      </c>
      <c r="L13" s="294">
        <v>47647.635349679731</v>
      </c>
      <c r="M13" s="283">
        <v>2.4834209999999999</v>
      </c>
      <c r="O13" s="305" t="s">
        <v>285</v>
      </c>
      <c r="P13" s="309">
        <v>11109.47965223217</v>
      </c>
      <c r="Q13" s="318">
        <v>9437.9666061266507</v>
      </c>
      <c r="R13" s="306">
        <v>8085.609098254562</v>
      </c>
      <c r="S13" s="306">
        <v>8230.8475490196452</v>
      </c>
      <c r="T13" s="306">
        <v>8642.5833074495768</v>
      </c>
      <c r="U13" s="306">
        <v>10952.348933581188</v>
      </c>
      <c r="V13" s="306">
        <v>7514.8494179621721</v>
      </c>
      <c r="W13" s="315">
        <v>9514.5140874500612</v>
      </c>
      <c r="X13" s="306">
        <v>10209.673697499089</v>
      </c>
      <c r="Y13" s="306">
        <v>9876.6666957480575</v>
      </c>
      <c r="Z13" s="318">
        <v>7672.2925649014232</v>
      </c>
      <c r="AA13" s="315">
        <v>9151.2936459570756</v>
      </c>
      <c r="AB13" s="306">
        <v>9999.8318637218581</v>
      </c>
      <c r="AC13" s="306">
        <v>8101.2994538037619</v>
      </c>
      <c r="AD13" s="306">
        <v>8828.1330737927001</v>
      </c>
      <c r="AE13" s="306">
        <v>11942.375651611612</v>
      </c>
      <c r="AF13" s="306">
        <v>9904.1986190824209</v>
      </c>
      <c r="AG13" s="306">
        <v>8367.9717514407239</v>
      </c>
      <c r="AH13" s="312">
        <v>8808</v>
      </c>
    </row>
    <row r="14" spans="2:34" ht="15">
      <c r="B14" s="287" t="s">
        <v>7</v>
      </c>
      <c r="C14" s="292" t="s">
        <v>23</v>
      </c>
      <c r="D14" s="275">
        <v>3840.8423785794939</v>
      </c>
      <c r="E14" s="276">
        <v>9944.4863223815264</v>
      </c>
      <c r="F14" s="275">
        <v>13785.328700961019</v>
      </c>
      <c r="G14" s="293">
        <v>1609.8059703517335</v>
      </c>
      <c r="H14" s="293">
        <v>15395.134671312753</v>
      </c>
      <c r="I14" s="275">
        <v>17028.808725014293</v>
      </c>
      <c r="J14" s="364">
        <f t="shared" si="0"/>
        <v>-1633.6740537015394</v>
      </c>
      <c r="K14" s="275">
        <v>35727.246204494149</v>
      </c>
      <c r="L14" s="294">
        <v>34093.572150792606</v>
      </c>
      <c r="M14" s="283">
        <v>2.0689009999999999</v>
      </c>
      <c r="O14" s="298" t="s">
        <v>288</v>
      </c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</row>
    <row r="15" spans="2:34" ht="15">
      <c r="B15" s="287" t="s">
        <v>8</v>
      </c>
      <c r="C15" s="292" t="s">
        <v>24</v>
      </c>
      <c r="D15" s="275">
        <v>16940.3050884484</v>
      </c>
      <c r="E15" s="276">
        <v>53435.995676936102</v>
      </c>
      <c r="F15" s="275">
        <v>70376.300765384512</v>
      </c>
      <c r="G15" s="293">
        <v>5846.2364329489983</v>
      </c>
      <c r="H15" s="293">
        <v>76222.537198333506</v>
      </c>
      <c r="I15" s="275">
        <v>66330.217576540279</v>
      </c>
      <c r="J15" s="364">
        <f t="shared" si="0"/>
        <v>9892.3196217932273</v>
      </c>
      <c r="K15" s="275">
        <v>196875.62124261382</v>
      </c>
      <c r="L15" s="294">
        <v>206767.94086440705</v>
      </c>
      <c r="M15" s="283">
        <v>7.5135044999999998</v>
      </c>
    </row>
    <row r="16" spans="2:34" ht="15">
      <c r="B16" s="287" t="s">
        <v>9</v>
      </c>
      <c r="C16" s="292" t="s">
        <v>25</v>
      </c>
      <c r="D16" s="275">
        <v>9913.8027382457294</v>
      </c>
      <c r="E16" s="276">
        <v>26241.943265397149</v>
      </c>
      <c r="F16" s="275">
        <v>36155.746003642882</v>
      </c>
      <c r="G16" s="293">
        <v>3884.857380934191</v>
      </c>
      <c r="H16" s="293">
        <v>40040.603384577073</v>
      </c>
      <c r="I16" s="275">
        <v>38305.965296238901</v>
      </c>
      <c r="J16" s="364">
        <f t="shared" si="0"/>
        <v>1734.6380883381717</v>
      </c>
      <c r="K16" s="275">
        <v>97325.32287491535</v>
      </c>
      <c r="L16" s="294">
        <v>99059.960963253514</v>
      </c>
      <c r="M16" s="283">
        <v>4.9927665000000001</v>
      </c>
    </row>
    <row r="17" spans="2:13" ht="15">
      <c r="B17" s="287" t="s">
        <v>10</v>
      </c>
      <c r="C17" s="292" t="s">
        <v>18</v>
      </c>
      <c r="D17" s="275">
        <v>1893.6101328091222</v>
      </c>
      <c r="E17" s="276">
        <v>4773.6044938427467</v>
      </c>
      <c r="F17" s="275">
        <v>6667.2146266518694</v>
      </c>
      <c r="G17" s="293">
        <v>853.03918722218987</v>
      </c>
      <c r="H17" s="293">
        <v>7520.2538138740592</v>
      </c>
      <c r="I17" s="275">
        <v>10346.979640812437</v>
      </c>
      <c r="J17" s="364">
        <f t="shared" si="0"/>
        <v>-2826.7258269383774</v>
      </c>
      <c r="K17" s="275">
        <v>16665.541899542244</v>
      </c>
      <c r="L17" s="294">
        <v>13838.816072603866</v>
      </c>
      <c r="M17" s="283">
        <v>1.0963145000000001</v>
      </c>
    </row>
    <row r="18" spans="2:13" ht="15">
      <c r="B18" s="287" t="s">
        <v>11</v>
      </c>
      <c r="C18" s="292" t="s">
        <v>26</v>
      </c>
      <c r="D18" s="275">
        <v>5482.7648210957705</v>
      </c>
      <c r="E18" s="276">
        <v>14767.770033039109</v>
      </c>
      <c r="F18" s="275">
        <v>20250.534854134879</v>
      </c>
      <c r="G18" s="293">
        <v>2132.3915777866141</v>
      </c>
      <c r="H18" s="293">
        <v>22382.926431921493</v>
      </c>
      <c r="I18" s="275">
        <v>26074.725661452729</v>
      </c>
      <c r="J18" s="364">
        <f t="shared" si="0"/>
        <v>-3691.7992295312361</v>
      </c>
      <c r="K18" s="275">
        <v>53908.724092359356</v>
      </c>
      <c r="L18" s="294">
        <v>50216.92486282812</v>
      </c>
      <c r="M18" s="283">
        <v>2.7405210000000002</v>
      </c>
    </row>
    <row r="19" spans="2:13" ht="15">
      <c r="B19" s="287" t="s">
        <v>12</v>
      </c>
      <c r="C19" s="292" t="s">
        <v>27</v>
      </c>
      <c r="D19" s="275">
        <v>15773.362134891378</v>
      </c>
      <c r="E19" s="276">
        <v>52353.533266443475</v>
      </c>
      <c r="F19" s="275">
        <v>68126.895401334856</v>
      </c>
      <c r="G19" s="293">
        <v>5015.3948012029741</v>
      </c>
      <c r="H19" s="293">
        <v>73142.290202537828</v>
      </c>
      <c r="I19" s="275">
        <v>53937.586141753003</v>
      </c>
      <c r="J19" s="364">
        <f t="shared" si="0"/>
        <v>19204.704060784825</v>
      </c>
      <c r="K19" s="275">
        <v>195527.31926309667</v>
      </c>
      <c r="L19" s="294">
        <v>214732.0233238815</v>
      </c>
      <c r="M19" s="283">
        <v>6.4457180000000003</v>
      </c>
    </row>
    <row r="20" spans="2:13" ht="15">
      <c r="B20" s="287" t="s">
        <v>13</v>
      </c>
      <c r="C20" s="292" t="s">
        <v>28</v>
      </c>
      <c r="D20" s="275">
        <v>2774.6989503000382</v>
      </c>
      <c r="E20" s="276">
        <v>7000.8407964906137</v>
      </c>
      <c r="F20" s="275">
        <v>9775.5397467906514</v>
      </c>
      <c r="G20" s="293">
        <v>1141.5097572200998</v>
      </c>
      <c r="H20" s="293">
        <v>10917.049504010751</v>
      </c>
      <c r="I20" s="275">
        <v>11024.682383169658</v>
      </c>
      <c r="J20" s="364">
        <f t="shared" si="0"/>
        <v>-107.6328791589076</v>
      </c>
      <c r="K20" s="275">
        <v>26581.140008400875</v>
      </c>
      <c r="L20" s="294">
        <v>26473.507129241967</v>
      </c>
      <c r="M20" s="283">
        <v>1.4670529999999999</v>
      </c>
    </row>
    <row r="21" spans="2:13" ht="15">
      <c r="B21" s="287" t="s">
        <v>14</v>
      </c>
      <c r="C21" s="292" t="s">
        <v>29</v>
      </c>
      <c r="D21" s="275">
        <v>1428.491011703162</v>
      </c>
      <c r="E21" s="276">
        <v>4303.1656552331651</v>
      </c>
      <c r="F21" s="275">
        <v>5731.6566669363274</v>
      </c>
      <c r="G21" s="293">
        <v>498.47471106850548</v>
      </c>
      <c r="H21" s="293">
        <v>6230.1313780048331</v>
      </c>
      <c r="I21" s="275">
        <v>6344.9564739386287</v>
      </c>
      <c r="J21" s="364">
        <f t="shared" si="0"/>
        <v>-114.82509593379564</v>
      </c>
      <c r="K21" s="275">
        <v>17847.764140572912</v>
      </c>
      <c r="L21" s="294">
        <v>17732.939044639115</v>
      </c>
      <c r="M21" s="283">
        <v>0.64063300000000001</v>
      </c>
    </row>
    <row r="22" spans="2:13" ht="15">
      <c r="B22" s="287" t="s">
        <v>15</v>
      </c>
      <c r="C22" s="292" t="s">
        <v>30</v>
      </c>
      <c r="D22" s="275">
        <v>4985.8083218933334</v>
      </c>
      <c r="E22" s="276">
        <v>16066.683201508113</v>
      </c>
      <c r="F22" s="275">
        <v>21052.491523401448</v>
      </c>
      <c r="G22" s="293">
        <v>1703.3488096445203</v>
      </c>
      <c r="H22" s="293">
        <v>22755.84033304597</v>
      </c>
      <c r="I22" s="275">
        <v>26143.305328831666</v>
      </c>
      <c r="J22" s="364">
        <f t="shared" si="0"/>
        <v>-3387.4649957856964</v>
      </c>
      <c r="K22" s="275">
        <v>63959.78191367766</v>
      </c>
      <c r="L22" s="294">
        <v>60572.316917891963</v>
      </c>
      <c r="M22" s="283">
        <v>2.1891210000000001</v>
      </c>
    </row>
    <row r="23" spans="2:13" ht="15">
      <c r="B23" s="287" t="s">
        <v>16</v>
      </c>
      <c r="C23" s="292" t="s">
        <v>31</v>
      </c>
      <c r="D23" s="275">
        <v>648.34407391258799</v>
      </c>
      <c r="E23" s="276">
        <v>1972.759629026825</v>
      </c>
      <c r="F23" s="275">
        <v>2621.1037029394129</v>
      </c>
      <c r="G23" s="293">
        <v>247.45629115943004</v>
      </c>
      <c r="H23" s="293">
        <v>2868.5599940988427</v>
      </c>
      <c r="I23" s="275">
        <v>2910.3630399896142</v>
      </c>
      <c r="J23" s="364">
        <f t="shared" si="0"/>
        <v>-41.8030458907715</v>
      </c>
      <c r="K23" s="275">
        <v>7641.7266529584613</v>
      </c>
      <c r="L23" s="294">
        <v>7599.9236070676898</v>
      </c>
      <c r="M23" s="283">
        <v>0.31802750000000002</v>
      </c>
    </row>
    <row r="24" spans="2:13" ht="15">
      <c r="B24" s="288" t="s">
        <v>17</v>
      </c>
      <c r="C24" s="295" t="s">
        <v>32</v>
      </c>
      <c r="D24" s="277">
        <v>303.40500071060325</v>
      </c>
      <c r="E24" s="278">
        <v>626.53053705545449</v>
      </c>
      <c r="F24" s="277">
        <v>929.93553776605768</v>
      </c>
      <c r="G24" s="296">
        <v>132.01157330722444</v>
      </c>
      <c r="H24" s="296">
        <v>1061.947111073282</v>
      </c>
      <c r="I24" s="277">
        <v>1884.8287630578839</v>
      </c>
      <c r="J24" s="365">
        <f t="shared" si="0"/>
        <v>-822.88165198460183</v>
      </c>
      <c r="K24" s="277">
        <v>2950.8917908007315</v>
      </c>
      <c r="L24" s="297">
        <v>2128.0101388161297</v>
      </c>
      <c r="M24" s="284">
        <v>0.16965949999999999</v>
      </c>
    </row>
    <row r="25" spans="2:13" ht="15">
      <c r="B25" s="279" t="s">
        <v>33</v>
      </c>
      <c r="C25" s="279"/>
      <c r="D25" s="280">
        <v>96958.736405227435</v>
      </c>
      <c r="E25" s="280">
        <v>278016.56359726383</v>
      </c>
      <c r="F25" s="280">
        <v>374975.30000249133</v>
      </c>
      <c r="G25" s="280">
        <v>36335.47291308688</v>
      </c>
      <c r="H25" s="280">
        <v>411310.77291557821</v>
      </c>
      <c r="I25" s="280">
        <v>411310.77291557821</v>
      </c>
      <c r="J25" s="281">
        <f>SUM(J7:J24)</f>
        <v>2.0463630789890885E-11</v>
      </c>
      <c r="K25" s="280">
        <v>1037024.9999999999</v>
      </c>
      <c r="L25" s="280">
        <v>1037025.0000000001</v>
      </c>
      <c r="M25" s="285">
        <v>46.697861500000002</v>
      </c>
    </row>
    <row r="26" spans="2:13" ht="15">
      <c r="B26" s="298" t="s">
        <v>281</v>
      </c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</row>
    <row r="29" spans="2:13">
      <c r="C29" s="300" t="s">
        <v>295</v>
      </c>
    </row>
    <row r="30" spans="2:13" ht="13.5" customHeight="1"/>
    <row r="31" spans="2:13" ht="24.75" customHeight="1">
      <c r="C31" s="334" t="s">
        <v>286</v>
      </c>
      <c r="D31" s="335" t="s">
        <v>291</v>
      </c>
      <c r="E31" s="335" t="s">
        <v>292</v>
      </c>
      <c r="F31" s="336" t="s">
        <v>285</v>
      </c>
      <c r="G31" s="336" t="s">
        <v>293</v>
      </c>
      <c r="H31" s="336" t="s">
        <v>283</v>
      </c>
      <c r="I31" s="336" t="s">
        <v>284</v>
      </c>
      <c r="J31" s="336" t="s">
        <v>294</v>
      </c>
      <c r="K31" s="336" t="s">
        <v>289</v>
      </c>
      <c r="L31" s="336" t="s">
        <v>290</v>
      </c>
      <c r="M31" s="267"/>
    </row>
    <row r="32" spans="2:13">
      <c r="C32" s="289" t="s">
        <v>19</v>
      </c>
      <c r="D32" s="323">
        <v>67924.566125870551</v>
      </c>
      <c r="E32" s="323">
        <v>73992.418602547827</v>
      </c>
      <c r="F32" s="326">
        <v>8085.609098254562</v>
      </c>
      <c r="G32" s="326">
        <v>8807.914531923012</v>
      </c>
      <c r="H32" s="326">
        <v>15600.440563494762</v>
      </c>
      <c r="I32" s="326">
        <v>16515.759251797797</v>
      </c>
      <c r="J32" s="326">
        <v>17238.064685466248</v>
      </c>
      <c r="K32" s="331">
        <v>-7689.2939065414203</v>
      </c>
      <c r="L32" s="331">
        <v>-13757.1463832187</v>
      </c>
      <c r="M32" s="267"/>
    </row>
    <row r="33" spans="3:13">
      <c r="C33" s="292" t="s">
        <v>34</v>
      </c>
      <c r="D33" s="324">
        <v>13215.937788404626</v>
      </c>
      <c r="E33" s="324">
        <v>11640.680772021964</v>
      </c>
      <c r="F33" s="327">
        <v>9999.8318637218581</v>
      </c>
      <c r="G33" s="327">
        <v>8807.9145319230138</v>
      </c>
      <c r="H33" s="327">
        <v>24152.488795881261</v>
      </c>
      <c r="I33" s="327">
        <v>24791.05165272778</v>
      </c>
      <c r="J33" s="327">
        <v>23599.134320928933</v>
      </c>
      <c r="K33" s="332">
        <v>-843.93488861406331</v>
      </c>
      <c r="L33" s="332">
        <v>731.32212776859888</v>
      </c>
      <c r="M33" s="267"/>
    </row>
    <row r="34" spans="3:13">
      <c r="C34" s="292" t="s">
        <v>35</v>
      </c>
      <c r="D34" s="324">
        <v>11571.074505711524</v>
      </c>
      <c r="E34" s="324">
        <v>9305.4956436176744</v>
      </c>
      <c r="F34" s="327">
        <v>10952.348933581188</v>
      </c>
      <c r="G34" s="327">
        <v>8807.9145319230138</v>
      </c>
      <c r="H34" s="327">
        <v>17490.840401778205</v>
      </c>
      <c r="I34" s="327">
        <v>19477.066876017376</v>
      </c>
      <c r="J34" s="327">
        <v>17332.632474359198</v>
      </c>
      <c r="K34" s="332">
        <v>-2098.4333733351268</v>
      </c>
      <c r="L34" s="332">
        <v>167.14548875872242</v>
      </c>
      <c r="M34" s="267"/>
    </row>
    <row r="35" spans="3:13">
      <c r="C35" s="292" t="s">
        <v>20</v>
      </c>
      <c r="D35" s="324">
        <v>8943.5145956709275</v>
      </c>
      <c r="E35" s="324">
        <v>9723.5897306189945</v>
      </c>
      <c r="F35" s="327">
        <v>8101.2994538037619</v>
      </c>
      <c r="G35" s="327">
        <v>8807.9145319230138</v>
      </c>
      <c r="H35" s="327">
        <v>25181.944733625958</v>
      </c>
      <c r="I35" s="327">
        <v>23808.799438038903</v>
      </c>
      <c r="J35" s="327">
        <v>24515.414516158151</v>
      </c>
      <c r="K35" s="332">
        <v>1515.8981670889389</v>
      </c>
      <c r="L35" s="332">
        <v>735.82303214087187</v>
      </c>
      <c r="M35" s="267"/>
    </row>
    <row r="36" spans="3:13">
      <c r="C36" s="292" t="s">
        <v>21</v>
      </c>
      <c r="D36" s="324">
        <v>18171.554280202836</v>
      </c>
      <c r="E36" s="324">
        <v>18519.173182197319</v>
      </c>
      <c r="F36" s="327">
        <v>8642.5833074495768</v>
      </c>
      <c r="G36" s="327">
        <v>8807.9145319230138</v>
      </c>
      <c r="H36" s="327">
        <v>16873.371667607182</v>
      </c>
      <c r="I36" s="327">
        <v>18915.381499829022</v>
      </c>
      <c r="J36" s="327">
        <v>19080.712724302462</v>
      </c>
      <c r="K36" s="332">
        <v>-4293.4492138412679</v>
      </c>
      <c r="L36" s="332">
        <v>-4641.0681158357511</v>
      </c>
      <c r="M36" s="267"/>
    </row>
    <row r="37" spans="3:13">
      <c r="C37" s="292" t="s">
        <v>22</v>
      </c>
      <c r="D37" s="324">
        <v>5796.7885254017101</v>
      </c>
      <c r="E37" s="324">
        <v>5169.5191772899252</v>
      </c>
      <c r="F37" s="327">
        <v>9876.6666957480575</v>
      </c>
      <c r="G37" s="327">
        <v>8807.9145319230138</v>
      </c>
      <c r="H37" s="327">
        <v>19475.990645587874</v>
      </c>
      <c r="I37" s="327">
        <v>20354.415861580066</v>
      </c>
      <c r="J37" s="327">
        <v>19285.663697755022</v>
      </c>
      <c r="K37" s="332">
        <v>-515.56313170709745</v>
      </c>
      <c r="L37" s="332">
        <v>111.70621640468744</v>
      </c>
      <c r="M37" s="267"/>
    </row>
    <row r="38" spans="3:13">
      <c r="C38" s="292" t="s">
        <v>36</v>
      </c>
      <c r="D38" s="324">
        <v>25354.918063516885</v>
      </c>
      <c r="E38" s="324">
        <v>21873.759914782779</v>
      </c>
      <c r="F38" s="327">
        <v>10209.673697499089</v>
      </c>
      <c r="G38" s="327">
        <v>8807.914531923012</v>
      </c>
      <c r="H38" s="327">
        <v>19186.289940239585</v>
      </c>
      <c r="I38" s="327">
        <v>20909.750700634715</v>
      </c>
      <c r="J38" s="327">
        <v>19507.991535058642</v>
      </c>
      <c r="K38" s="332">
        <v>-4280.0786450412343</v>
      </c>
      <c r="L38" s="332">
        <v>-798.92049630712791</v>
      </c>
      <c r="M38" s="267"/>
    </row>
    <row r="39" spans="3:13">
      <c r="C39" s="292" t="s">
        <v>23</v>
      </c>
      <c r="D39" s="324">
        <v>17028.808725014293</v>
      </c>
      <c r="E39" s="324">
        <v>18222.703183010053</v>
      </c>
      <c r="F39" s="327">
        <v>8230.8475490196452</v>
      </c>
      <c r="G39" s="327">
        <v>8807.9145319230138</v>
      </c>
      <c r="H39" s="327">
        <v>16479.07374533272</v>
      </c>
      <c r="I39" s="327">
        <v>17268.707494700884</v>
      </c>
      <c r="J39" s="327">
        <v>17845.774477604249</v>
      </c>
      <c r="K39" s="332">
        <v>-1633.6740537015394</v>
      </c>
      <c r="L39" s="332">
        <v>-2827.5685116973</v>
      </c>
      <c r="M39" s="267"/>
    </row>
    <row r="40" spans="3:13">
      <c r="C40" s="292" t="s">
        <v>24</v>
      </c>
      <c r="D40" s="324">
        <v>66330.217576540279</v>
      </c>
      <c r="E40" s="324">
        <v>66178.305471218948</v>
      </c>
      <c r="F40" s="327">
        <v>8828.1330737927001</v>
      </c>
      <c r="G40" s="327">
        <v>8807.914531923012</v>
      </c>
      <c r="H40" s="327">
        <v>27519.507157333446</v>
      </c>
      <c r="I40" s="327">
        <v>26202.901887210395</v>
      </c>
      <c r="J40" s="327">
        <v>26182.683345340713</v>
      </c>
      <c r="K40" s="332">
        <v>9892.3196217932273</v>
      </c>
      <c r="L40" s="332">
        <v>10044.231727114558</v>
      </c>
      <c r="M40" s="267"/>
    </row>
    <row r="41" spans="3:13">
      <c r="C41" s="292" t="s">
        <v>25</v>
      </c>
      <c r="D41" s="324">
        <v>38305.965296238901</v>
      </c>
      <c r="E41" s="324">
        <v>43975.860609848402</v>
      </c>
      <c r="F41" s="327">
        <v>7672.2925649014232</v>
      </c>
      <c r="G41" s="327">
        <v>8807.9145319230138</v>
      </c>
      <c r="H41" s="327">
        <v>19840.695727159182</v>
      </c>
      <c r="I41" s="327">
        <v>19493.265482156101</v>
      </c>
      <c r="J41" s="327">
        <v>20628.887449177695</v>
      </c>
      <c r="K41" s="332">
        <v>1734.6380883381717</v>
      </c>
      <c r="L41" s="332">
        <v>-3935.2572252713289</v>
      </c>
      <c r="M41" s="267"/>
    </row>
    <row r="42" spans="3:13">
      <c r="C42" s="292" t="s">
        <v>18</v>
      </c>
      <c r="D42" s="324">
        <v>10346.979640812437</v>
      </c>
      <c r="E42" s="324">
        <v>9656.2444161079129</v>
      </c>
      <c r="F42" s="327">
        <v>9437.9666061266507</v>
      </c>
      <c r="G42" s="327">
        <v>8807.9145319230138</v>
      </c>
      <c r="H42" s="327">
        <v>12623.034788469791</v>
      </c>
      <c r="I42" s="327">
        <v>15201.424317148263</v>
      </c>
      <c r="J42" s="327">
        <v>14571.37224294463</v>
      </c>
      <c r="K42" s="332">
        <v>-2826.7258269383774</v>
      </c>
      <c r="L42" s="332">
        <v>-2135.9906022338537</v>
      </c>
      <c r="M42" s="267"/>
    </row>
    <row r="43" spans="3:13">
      <c r="C43" s="292" t="s">
        <v>26</v>
      </c>
      <c r="D43" s="324">
        <v>26074.725661452729</v>
      </c>
      <c r="E43" s="324">
        <v>24138.274740940193</v>
      </c>
      <c r="F43" s="327">
        <v>9514.5140874500612</v>
      </c>
      <c r="G43" s="327">
        <v>8807.9145319230138</v>
      </c>
      <c r="H43" s="327">
        <v>18323.860631912004</v>
      </c>
      <c r="I43" s="327">
        <v>19670.976464825246</v>
      </c>
      <c r="J43" s="327">
        <v>18964.3769092982</v>
      </c>
      <c r="K43" s="332">
        <v>-3691.7992295312361</v>
      </c>
      <c r="L43" s="332">
        <v>-1755.3483090187001</v>
      </c>
      <c r="M43" s="267"/>
    </row>
    <row r="44" spans="3:13">
      <c r="C44" s="292" t="s">
        <v>27</v>
      </c>
      <c r="D44" s="324">
        <v>53937.586141753003</v>
      </c>
      <c r="E44" s="324">
        <v>56773.33324087775</v>
      </c>
      <c r="F44" s="327">
        <v>8367.9717514407239</v>
      </c>
      <c r="G44" s="327">
        <v>8807.9145319230138</v>
      </c>
      <c r="H44" s="327">
        <v>33313.902861385104</v>
      </c>
      <c r="I44" s="327">
        <v>30334.451377347978</v>
      </c>
      <c r="J44" s="327">
        <v>30774.394157830273</v>
      </c>
      <c r="K44" s="332">
        <v>19204.704060784825</v>
      </c>
      <c r="L44" s="332">
        <v>16368.956961660078</v>
      </c>
      <c r="M44" s="267"/>
    </row>
    <row r="45" spans="3:13">
      <c r="C45" s="292" t="s">
        <v>28</v>
      </c>
      <c r="D45" s="324">
        <v>11024.682383169658</v>
      </c>
      <c r="E45" s="324">
        <v>12921.677437801251</v>
      </c>
      <c r="F45" s="327">
        <v>7514.8494179621721</v>
      </c>
      <c r="G45" s="327">
        <v>8807.914531923012</v>
      </c>
      <c r="H45" s="327">
        <v>18045.365183972201</v>
      </c>
      <c r="I45" s="327">
        <v>18118.731912480926</v>
      </c>
      <c r="J45" s="327">
        <v>19411.797026441764</v>
      </c>
      <c r="K45" s="332">
        <v>-107.6328791589076</v>
      </c>
      <c r="L45" s="332">
        <v>-2004.6279337904998</v>
      </c>
      <c r="M45" s="267"/>
    </row>
    <row r="46" spans="3:13">
      <c r="C46" s="292" t="s">
        <v>29</v>
      </c>
      <c r="D46" s="324">
        <v>6344.9564739386287</v>
      </c>
      <c r="E46" s="324">
        <v>5642.6407103294359</v>
      </c>
      <c r="F46" s="327">
        <v>9904.1986190824209</v>
      </c>
      <c r="G46" s="327">
        <v>8807.9145319230138</v>
      </c>
      <c r="H46" s="327">
        <v>27680.33967129248</v>
      </c>
      <c r="I46" s="327">
        <v>27859.57660715716</v>
      </c>
      <c r="J46" s="327">
        <v>26763.292519997751</v>
      </c>
      <c r="K46" s="332">
        <v>-114.82509593379564</v>
      </c>
      <c r="L46" s="332">
        <v>587.49066767539716</v>
      </c>
      <c r="M46" s="267"/>
    </row>
    <row r="47" spans="3:13">
      <c r="C47" s="292" t="s">
        <v>30</v>
      </c>
      <c r="D47" s="324">
        <v>26143.305328831666</v>
      </c>
      <c r="E47" s="324">
        <v>19281.590668037839</v>
      </c>
      <c r="F47" s="327">
        <v>11942.375651611612</v>
      </c>
      <c r="G47" s="327">
        <v>8807.9145319230138</v>
      </c>
      <c r="H47" s="327">
        <v>27669.697982839669</v>
      </c>
      <c r="I47" s="327">
        <v>29217.106735387239</v>
      </c>
      <c r="J47" s="327">
        <v>26082.645615698642</v>
      </c>
      <c r="K47" s="332">
        <v>-3387.4649957856964</v>
      </c>
      <c r="L47" s="332">
        <v>3474.2496650081303</v>
      </c>
      <c r="M47" s="267"/>
    </row>
    <row r="48" spans="3:13">
      <c r="C48" s="292" t="s">
        <v>31</v>
      </c>
      <c r="D48" s="324">
        <v>2910.3630399896142</v>
      </c>
      <c r="E48" s="324">
        <v>2801.1590388011459</v>
      </c>
      <c r="F48" s="327">
        <v>9151.2936459570756</v>
      </c>
      <c r="G48" s="327">
        <v>8807.914531923012</v>
      </c>
      <c r="H48" s="327">
        <v>23897.064269812166</v>
      </c>
      <c r="I48" s="327">
        <v>24028.50902188792</v>
      </c>
      <c r="J48" s="327">
        <v>23685.129907853854</v>
      </c>
      <c r="K48" s="332">
        <v>-41.8030458907715</v>
      </c>
      <c r="L48" s="332">
        <v>67.400955297696783</v>
      </c>
      <c r="M48" s="267"/>
    </row>
    <row r="49" spans="3:13">
      <c r="C49" s="295" t="s">
        <v>32</v>
      </c>
      <c r="D49" s="325">
        <v>1884.8287630578839</v>
      </c>
      <c r="E49" s="325">
        <v>1494.3463755287924</v>
      </c>
      <c r="F49" s="328">
        <v>11109.47965223217</v>
      </c>
      <c r="G49" s="328">
        <v>8807.9145319230138</v>
      </c>
      <c r="H49" s="328">
        <v>12542.829248088847</v>
      </c>
      <c r="I49" s="328">
        <v>17393.024209081905</v>
      </c>
      <c r="J49" s="328">
        <v>15091.45908877275</v>
      </c>
      <c r="K49" s="333">
        <v>-822.88165198460183</v>
      </c>
      <c r="L49" s="333">
        <v>-432.39926445551032</v>
      </c>
      <c r="M49" s="330"/>
    </row>
    <row r="50" spans="3:13" ht="15">
      <c r="C50" s="298" t="s">
        <v>281</v>
      </c>
      <c r="D50" s="299"/>
      <c r="E50" s="299"/>
      <c r="F50" s="299"/>
      <c r="G50" s="299"/>
      <c r="H50" s="299"/>
      <c r="I50" s="299"/>
      <c r="J50" s="299"/>
      <c r="K50" s="299"/>
      <c r="L50" s="267"/>
      <c r="M50" s="329"/>
    </row>
    <row r="51" spans="3:13">
      <c r="C51" s="267"/>
      <c r="D51" s="267"/>
      <c r="E51" s="143"/>
      <c r="F51" s="143"/>
      <c r="L51" s="267"/>
      <c r="M51" s="267"/>
    </row>
    <row r="52" spans="3:13">
      <c r="C52" s="267"/>
      <c r="D52" s="267"/>
      <c r="L52" s="267"/>
      <c r="M52" s="267"/>
    </row>
    <row r="53" spans="3:13">
      <c r="C53" s="337" t="s">
        <v>296</v>
      </c>
      <c r="L53" s="267"/>
      <c r="M53" s="267"/>
    </row>
    <row r="54" spans="3:13">
      <c r="L54" s="267"/>
    </row>
    <row r="55" spans="3:13" ht="30">
      <c r="C55" s="334" t="s">
        <v>287</v>
      </c>
      <c r="D55" s="272" t="s">
        <v>166</v>
      </c>
      <c r="E55" s="336" t="s">
        <v>291</v>
      </c>
      <c r="F55" s="339" t="s">
        <v>91</v>
      </c>
      <c r="G55" s="336" t="s">
        <v>299</v>
      </c>
      <c r="H55" s="336" t="s">
        <v>283</v>
      </c>
      <c r="I55" s="336" t="s">
        <v>284</v>
      </c>
      <c r="J55" s="336" t="s">
        <v>240</v>
      </c>
      <c r="K55" s="336" t="s">
        <v>241</v>
      </c>
      <c r="L55" s="267"/>
    </row>
    <row r="56" spans="3:13">
      <c r="C56" s="289" t="s">
        <v>27</v>
      </c>
      <c r="D56" s="290">
        <v>73142.290202537828</v>
      </c>
      <c r="E56" s="340">
        <v>53937.586141753003</v>
      </c>
      <c r="F56" s="341">
        <v>64938.162242997249</v>
      </c>
      <c r="G56" s="341">
        <v>58178.88617275859</v>
      </c>
      <c r="H56" s="326">
        <v>33313.902861385104</v>
      </c>
      <c r="I56" s="326">
        <v>30334.451377347978</v>
      </c>
      <c r="J56" s="326">
        <v>32041.100055004099</v>
      </c>
      <c r="K56" s="326">
        <v>30992.454105826881</v>
      </c>
      <c r="L56" s="267"/>
    </row>
    <row r="57" spans="3:13">
      <c r="C57" s="292" t="s">
        <v>29</v>
      </c>
      <c r="D57" s="293">
        <v>6230.1313780048331</v>
      </c>
      <c r="E57" s="324">
        <v>6344.9564739386287</v>
      </c>
      <c r="F57" s="327">
        <v>6667.3497414034409</v>
      </c>
      <c r="G57" s="327">
        <v>6478.4713082117632</v>
      </c>
      <c r="H57" s="327">
        <v>27680.33967129248</v>
      </c>
      <c r="I57" s="327">
        <v>27859.57660715716</v>
      </c>
      <c r="J57" s="327">
        <v>28362.818350034613</v>
      </c>
      <c r="K57" s="327">
        <v>28067.987404404776</v>
      </c>
      <c r="L57" s="267"/>
    </row>
    <row r="58" spans="3:13">
      <c r="C58" s="292" t="s">
        <v>30</v>
      </c>
      <c r="D58" s="293">
        <v>22755.84033304597</v>
      </c>
      <c r="E58" s="324">
        <v>26143.305328831666</v>
      </c>
      <c r="F58" s="327">
        <v>23929.825854175862</v>
      </c>
      <c r="G58" s="327">
        <v>23208.322966992146</v>
      </c>
      <c r="H58" s="327">
        <v>27669.697982839669</v>
      </c>
      <c r="I58" s="327">
        <v>29217.106735387239</v>
      </c>
      <c r="J58" s="327">
        <v>28205.979678154774</v>
      </c>
      <c r="K58" s="327">
        <v>27876.394019260759</v>
      </c>
      <c r="L58" s="267"/>
    </row>
    <row r="59" spans="3:13">
      <c r="C59" s="292" t="s">
        <v>24</v>
      </c>
      <c r="D59" s="293">
        <v>76222.537198333506</v>
      </c>
      <c r="E59" s="342">
        <v>66330.217576540279</v>
      </c>
      <c r="F59" s="343">
        <v>75330.262193608622</v>
      </c>
      <c r="G59" s="343">
        <v>73531.23757976506</v>
      </c>
      <c r="H59" s="327">
        <v>27519.507157333446</v>
      </c>
      <c r="I59" s="327">
        <v>26202.901887210395</v>
      </c>
      <c r="J59" s="327">
        <v>27400.750989060056</v>
      </c>
      <c r="K59" s="327">
        <v>27161.312174077837</v>
      </c>
      <c r="L59" s="267"/>
    </row>
    <row r="60" spans="3:13">
      <c r="C60" s="292" t="s">
        <v>20</v>
      </c>
      <c r="D60" s="293">
        <v>10459.412762759866</v>
      </c>
      <c r="E60" s="276">
        <v>8943.5145956709275</v>
      </c>
      <c r="F60" s="327">
        <v>11056.539046201367</v>
      </c>
      <c r="G60" s="327">
        <v>10965.444834781485</v>
      </c>
      <c r="H60" s="327">
        <v>25181.944733625958</v>
      </c>
      <c r="I60" s="327">
        <v>23808.799438038903</v>
      </c>
      <c r="J60" s="327">
        <v>25722.839343026841</v>
      </c>
      <c r="K60" s="327">
        <v>25640.323518031397</v>
      </c>
      <c r="L60" s="267"/>
    </row>
    <row r="61" spans="3:13">
      <c r="C61" s="292" t="s">
        <v>34</v>
      </c>
      <c r="D61" s="293">
        <v>12372.002899790563</v>
      </c>
      <c r="E61" s="324">
        <v>13215.937788404626</v>
      </c>
      <c r="F61" s="327">
        <v>14432.272075223214</v>
      </c>
      <c r="G61" s="327">
        <v>14586.229193117248</v>
      </c>
      <c r="H61" s="327">
        <v>24152.488795881261</v>
      </c>
      <c r="I61" s="327">
        <v>24791.05165272778</v>
      </c>
      <c r="J61" s="327">
        <v>25711.390303908294</v>
      </c>
      <c r="K61" s="327">
        <v>25827.88187021351</v>
      </c>
      <c r="L61" s="267"/>
    </row>
    <row r="62" spans="3:13">
      <c r="C62" s="292" t="s">
        <v>31</v>
      </c>
      <c r="D62" s="293">
        <v>2868.5599940988427</v>
      </c>
      <c r="E62" s="324">
        <v>2910.3630399896142</v>
      </c>
      <c r="F62" s="327">
        <v>3023.5784299333491</v>
      </c>
      <c r="G62" s="327">
        <v>3036.5152110311969</v>
      </c>
      <c r="H62" s="327">
        <v>23897.064269812166</v>
      </c>
      <c r="I62" s="327">
        <v>24028.50902188792</v>
      </c>
      <c r="J62" s="327">
        <v>24384.5014751938</v>
      </c>
      <c r="K62" s="327">
        <v>24425.179658991892</v>
      </c>
      <c r="L62" s="267"/>
    </row>
    <row r="63" spans="3:13">
      <c r="C63" s="292" t="s">
        <v>25</v>
      </c>
      <c r="D63" s="293">
        <v>40040.603384577073</v>
      </c>
      <c r="E63" s="342">
        <v>38305.965296238901</v>
      </c>
      <c r="F63" s="327">
        <v>41680.877867226896</v>
      </c>
      <c r="G63" s="327">
        <v>42713.466587043746</v>
      </c>
      <c r="H63" s="327">
        <v>19840.695727159182</v>
      </c>
      <c r="I63" s="327">
        <v>19493.265482156101</v>
      </c>
      <c r="J63" s="327">
        <v>20169.225908302207</v>
      </c>
      <c r="K63" s="327">
        <v>20376.042854341413</v>
      </c>
      <c r="L63" s="267"/>
    </row>
    <row r="64" spans="3:13">
      <c r="C64" s="292" t="s">
        <v>22</v>
      </c>
      <c r="D64" s="293">
        <v>5281.2253936946126</v>
      </c>
      <c r="E64" s="324">
        <v>5796.7885254017101</v>
      </c>
      <c r="F64" s="327">
        <v>5441.9861735103095</v>
      </c>
      <c r="G64" s="327">
        <v>5654.3656475648404</v>
      </c>
      <c r="H64" s="327">
        <v>19475.990645587874</v>
      </c>
      <c r="I64" s="327">
        <v>20354.415861580066</v>
      </c>
      <c r="J64" s="327">
        <v>19749.897591309713</v>
      </c>
      <c r="K64" s="327">
        <v>20111.753344553621</v>
      </c>
      <c r="L64" s="267"/>
    </row>
    <row r="65" spans="3:13">
      <c r="C65" s="292" t="s">
        <v>36</v>
      </c>
      <c r="D65" s="293">
        <v>21074.839418475651</v>
      </c>
      <c r="E65" s="324">
        <v>25354.918063516885</v>
      </c>
      <c r="F65" s="327">
        <v>22444.176422135679</v>
      </c>
      <c r="G65" s="327">
        <v>23286.038436353494</v>
      </c>
      <c r="H65" s="327">
        <v>19186.289940239585</v>
      </c>
      <c r="I65" s="327">
        <v>20909.750700634715</v>
      </c>
      <c r="J65" s="327">
        <v>19737.681348969734</v>
      </c>
      <c r="K65" s="327">
        <v>20076.674219778917</v>
      </c>
      <c r="L65" s="267"/>
    </row>
    <row r="66" spans="3:13">
      <c r="C66" s="292" t="s">
        <v>26</v>
      </c>
      <c r="D66" s="293">
        <v>22382.926431921493</v>
      </c>
      <c r="E66" s="324">
        <v>26074.725661452729</v>
      </c>
      <c r="F66" s="327">
        <v>22502.044088718998</v>
      </c>
      <c r="G66" s="327">
        <v>23159.245401443175</v>
      </c>
      <c r="H66" s="327">
        <v>18323.860631912004</v>
      </c>
      <c r="I66" s="327">
        <v>19670.976464825246</v>
      </c>
      <c r="J66" s="327">
        <v>18367.325964524854</v>
      </c>
      <c r="K66" s="327">
        <v>18607.134859521164</v>
      </c>
      <c r="L66" s="267"/>
    </row>
    <row r="67" spans="3:13">
      <c r="C67" s="292" t="s">
        <v>28</v>
      </c>
      <c r="D67" s="293">
        <v>10917.049504010751</v>
      </c>
      <c r="E67" s="324">
        <v>11024.682383169658</v>
      </c>
      <c r="F67" s="327">
        <v>11797.422358567344</v>
      </c>
      <c r="G67" s="327">
        <v>12082.689276520439</v>
      </c>
      <c r="H67" s="327">
        <v>18045.365183972201</v>
      </c>
      <c r="I67" s="327">
        <v>18118.731912480926</v>
      </c>
      <c r="J67" s="327">
        <v>18645.461332207196</v>
      </c>
      <c r="K67" s="327">
        <v>18839.910283917252</v>
      </c>
      <c r="L67" s="267"/>
    </row>
    <row r="68" spans="3:13">
      <c r="C68" s="292" t="s">
        <v>35</v>
      </c>
      <c r="D68" s="293">
        <v>9472.6411323763969</v>
      </c>
      <c r="E68" s="324">
        <v>11571.074505711524</v>
      </c>
      <c r="F68" s="327">
        <v>9579.0812161881749</v>
      </c>
      <c r="G68" s="327">
        <v>10026.717521178729</v>
      </c>
      <c r="H68" s="327">
        <v>17490.840401778205</v>
      </c>
      <c r="I68" s="327">
        <v>19477.066876017376</v>
      </c>
      <c r="J68" s="327">
        <v>17591.588948324232</v>
      </c>
      <c r="K68" s="327">
        <v>18015.289357925391</v>
      </c>
      <c r="L68" s="267"/>
    </row>
    <row r="69" spans="3:13">
      <c r="C69" s="292" t="s">
        <v>21</v>
      </c>
      <c r="D69" s="293">
        <v>13878.105066361568</v>
      </c>
      <c r="E69" s="324">
        <v>18171.554280202836</v>
      </c>
      <c r="F69" s="327">
        <v>14595.337305978999</v>
      </c>
      <c r="G69" s="327">
        <v>15344.908801472464</v>
      </c>
      <c r="H69" s="327">
        <v>16873.371667607182</v>
      </c>
      <c r="I69" s="327">
        <v>18915.381499829022</v>
      </c>
      <c r="J69" s="327">
        <v>17214.494902642477</v>
      </c>
      <c r="K69" s="327">
        <v>17570.999029631195</v>
      </c>
      <c r="L69" s="267"/>
    </row>
    <row r="70" spans="3:13">
      <c r="C70" s="292" t="s">
        <v>23</v>
      </c>
      <c r="D70" s="293">
        <v>15395.134671312753</v>
      </c>
      <c r="E70" s="324">
        <v>17028.808725014293</v>
      </c>
      <c r="F70" s="327">
        <v>16661.766740755476</v>
      </c>
      <c r="G70" s="327">
        <v>18254.933201719767</v>
      </c>
      <c r="H70" s="327">
        <v>16479.07374533272</v>
      </c>
      <c r="I70" s="327">
        <v>17268.707494700884</v>
      </c>
      <c r="J70" s="327">
        <v>17091.298336766878</v>
      </c>
      <c r="K70" s="327">
        <v>17861.352805764811</v>
      </c>
      <c r="L70" s="267"/>
    </row>
    <row r="71" spans="3:13">
      <c r="C71" s="292" t="s">
        <v>19</v>
      </c>
      <c r="D71" s="293">
        <v>60235.272219329127</v>
      </c>
      <c r="E71" s="324">
        <v>67924.566125870551</v>
      </c>
      <c r="F71" s="343">
        <v>58246.558975387859</v>
      </c>
      <c r="G71" s="327">
        <v>60903.076368028233</v>
      </c>
      <c r="H71" s="327">
        <v>15600.440563494762</v>
      </c>
      <c r="I71" s="327">
        <v>16515.759251797797</v>
      </c>
      <c r="J71" s="327">
        <v>15363.707981806521</v>
      </c>
      <c r="K71" s="327">
        <v>15679.934678931106</v>
      </c>
      <c r="L71" s="267"/>
    </row>
    <row r="72" spans="3:13">
      <c r="C72" s="292" t="s">
        <v>18</v>
      </c>
      <c r="D72" s="293">
        <v>7520.2538138740592</v>
      </c>
      <c r="E72" s="324">
        <v>10346.979640812437</v>
      </c>
      <c r="F72" s="327">
        <v>7803.7181679017722</v>
      </c>
      <c r="G72" s="327">
        <v>8569.8148833541418</v>
      </c>
      <c r="H72" s="327">
        <v>12623.034788469791</v>
      </c>
      <c r="I72" s="327">
        <v>15201.424317148263</v>
      </c>
      <c r="J72" s="327">
        <v>12881.595953197353</v>
      </c>
      <c r="K72" s="327">
        <v>13580.388786323583</v>
      </c>
      <c r="L72" s="267"/>
    </row>
    <row r="73" spans="3:13">
      <c r="C73" s="295" t="s">
        <v>32</v>
      </c>
      <c r="D73" s="296">
        <v>1061.947111073282</v>
      </c>
      <c r="E73" s="325">
        <v>1884.8287630578839</v>
      </c>
      <c r="F73" s="328">
        <v>1179.8140156635668</v>
      </c>
      <c r="G73" s="328">
        <v>1330.4095242416481</v>
      </c>
      <c r="H73" s="328">
        <v>12542.829248088847</v>
      </c>
      <c r="I73" s="328">
        <v>17393.024209081905</v>
      </c>
      <c r="J73" s="328">
        <v>13237.55547674262</v>
      </c>
      <c r="K73" s="328">
        <v>14125.189287864789</v>
      </c>
      <c r="L73" s="267"/>
    </row>
    <row r="74" spans="3:13" ht="15">
      <c r="C74" s="298" t="s">
        <v>288</v>
      </c>
      <c r="D74" s="299"/>
      <c r="E74" s="299"/>
      <c r="F74" s="299"/>
      <c r="G74" s="299"/>
      <c r="H74" s="299"/>
      <c r="I74" s="299"/>
      <c r="J74" s="299"/>
      <c r="K74" s="299"/>
      <c r="L74" s="267"/>
    </row>
    <row r="77" spans="3:13">
      <c r="C77" s="300" t="s">
        <v>300</v>
      </c>
    </row>
    <row r="79" spans="3:13" ht="18.75">
      <c r="C79" s="239"/>
      <c r="D79" s="235" t="s">
        <v>301</v>
      </c>
      <c r="E79" s="235" t="s">
        <v>302</v>
      </c>
      <c r="F79" s="239"/>
      <c r="G79" s="344" t="s">
        <v>303</v>
      </c>
      <c r="H79" s="345"/>
      <c r="I79" s="344" t="s">
        <v>304</v>
      </c>
      <c r="J79" s="345"/>
      <c r="K79" s="344" t="s">
        <v>305</v>
      </c>
      <c r="L79" s="267"/>
      <c r="M79" s="267"/>
    </row>
    <row r="80" spans="3:13">
      <c r="C80" s="242" t="s">
        <v>27</v>
      </c>
      <c r="D80" s="257">
        <v>33313.902861385104</v>
      </c>
      <c r="E80" s="251">
        <v>1</v>
      </c>
      <c r="F80" s="346" t="s">
        <v>20</v>
      </c>
      <c r="G80" s="249">
        <v>0.23300503248663912</v>
      </c>
      <c r="H80" s="348" t="s">
        <v>27</v>
      </c>
      <c r="I80" s="249">
        <v>0.76124793455084805</v>
      </c>
      <c r="J80" s="350" t="s">
        <v>27</v>
      </c>
      <c r="K80" s="249">
        <v>0.56454316218880485</v>
      </c>
      <c r="L80" s="267"/>
      <c r="M80" s="267"/>
    </row>
    <row r="81" spans="3:13">
      <c r="C81" s="243" t="s">
        <v>29</v>
      </c>
      <c r="D81" s="258">
        <v>27680.33967129248</v>
      </c>
      <c r="E81" s="252">
        <v>0.72877843028362332</v>
      </c>
      <c r="F81" s="347" t="s">
        <v>27</v>
      </c>
      <c r="G81" s="250">
        <v>0.44111515770301901</v>
      </c>
      <c r="H81" s="349" t="s">
        <v>19</v>
      </c>
      <c r="I81" s="250">
        <v>0.89457821404109683</v>
      </c>
      <c r="J81" s="351" t="s">
        <v>24</v>
      </c>
      <c r="K81" s="250">
        <v>0.86036936025786792</v>
      </c>
      <c r="L81" s="267"/>
      <c r="M81" s="267"/>
    </row>
    <row r="82" spans="3:13">
      <c r="C82" s="243" t="s">
        <v>30</v>
      </c>
      <c r="D82" s="258">
        <v>27669.697982839669</v>
      </c>
      <c r="E82" s="252">
        <v>0.72826609815043986</v>
      </c>
      <c r="F82" s="347" t="s">
        <v>24</v>
      </c>
      <c r="G82" s="250">
        <v>0.48676434693683063</v>
      </c>
      <c r="H82" s="349" t="s">
        <v>24</v>
      </c>
      <c r="I82" s="250">
        <v>0.9537067783623725</v>
      </c>
      <c r="J82" s="243" t="s">
        <v>19</v>
      </c>
      <c r="K82" s="247">
        <v>1.0354003304604664</v>
      </c>
      <c r="L82" s="267"/>
      <c r="M82" s="267"/>
    </row>
    <row r="83" spans="3:13">
      <c r="C83" s="243" t="s">
        <v>24</v>
      </c>
      <c r="D83" s="258">
        <v>27519.507157333446</v>
      </c>
      <c r="E83" s="252">
        <v>0.72103532961616046</v>
      </c>
      <c r="F83" s="347" t="s">
        <v>25</v>
      </c>
      <c r="G83" s="250">
        <v>0.86157160652399523</v>
      </c>
      <c r="H83" s="244" t="s">
        <v>26</v>
      </c>
      <c r="I83" s="247">
        <v>1.0194638093152433</v>
      </c>
      <c r="J83" s="243" t="s">
        <v>30</v>
      </c>
      <c r="K83" s="247">
        <v>1.0736117081394401</v>
      </c>
      <c r="L83" s="267"/>
      <c r="M83" s="267"/>
    </row>
    <row r="84" spans="3:13">
      <c r="C84" s="243" t="s">
        <v>20</v>
      </c>
      <c r="D84" s="258">
        <v>25181.944733625958</v>
      </c>
      <c r="E84" s="252">
        <v>0.60849601329448821</v>
      </c>
      <c r="F84" s="255" t="s">
        <v>28</v>
      </c>
      <c r="G84" s="247">
        <v>1.0267765186626872</v>
      </c>
      <c r="H84" s="244" t="s">
        <v>35</v>
      </c>
      <c r="I84" s="247">
        <v>1.0285877637521437</v>
      </c>
      <c r="J84" s="243" t="s">
        <v>29</v>
      </c>
      <c r="K84" s="247">
        <v>1.1024017020345938</v>
      </c>
      <c r="L84" s="267"/>
      <c r="M84" s="267"/>
    </row>
    <row r="85" spans="3:13">
      <c r="C85" s="243" t="s">
        <v>34</v>
      </c>
      <c r="D85" s="258">
        <v>24152.488795881261</v>
      </c>
      <c r="E85" s="252">
        <v>0.55893401390483177</v>
      </c>
      <c r="F85" s="255" t="s">
        <v>31</v>
      </c>
      <c r="G85" s="247">
        <v>1.0298969994589497</v>
      </c>
      <c r="H85" s="244" t="s">
        <v>22</v>
      </c>
      <c r="I85" s="247">
        <v>1.0717735889864812</v>
      </c>
      <c r="J85" s="243" t="s">
        <v>31</v>
      </c>
      <c r="K85" s="247">
        <v>1.1201194057216521</v>
      </c>
      <c r="L85" s="267"/>
      <c r="M85" s="267"/>
    </row>
    <row r="86" spans="3:13">
      <c r="C86" s="243" t="s">
        <v>31</v>
      </c>
      <c r="D86" s="258">
        <v>23897.064269812166</v>
      </c>
      <c r="E86" s="252">
        <v>0.5466368871012568</v>
      </c>
      <c r="F86" s="255" t="s">
        <v>29</v>
      </c>
      <c r="G86" s="247">
        <v>1.0473475419362017</v>
      </c>
      <c r="H86" s="244" t="s">
        <v>18</v>
      </c>
      <c r="I86" s="247">
        <v>1.090997999090443</v>
      </c>
      <c r="J86" s="243" t="s">
        <v>26</v>
      </c>
      <c r="K86" s="247">
        <v>1.1268504166117277</v>
      </c>
      <c r="L86" s="267"/>
      <c r="M86" s="267"/>
    </row>
    <row r="87" spans="3:13">
      <c r="C87" s="243" t="s">
        <v>25</v>
      </c>
      <c r="D87" s="258">
        <v>19840.695727159182</v>
      </c>
      <c r="E87" s="252">
        <v>0.35134758149423378</v>
      </c>
      <c r="F87" s="255" t="s">
        <v>34</v>
      </c>
      <c r="G87" s="247">
        <v>1.1598651005199121</v>
      </c>
      <c r="H87" s="244" t="s">
        <v>31</v>
      </c>
      <c r="I87" s="247">
        <v>1.1108671866729829</v>
      </c>
      <c r="J87" s="243" t="s">
        <v>35</v>
      </c>
      <c r="K87" s="247">
        <v>1.1488142843980897</v>
      </c>
      <c r="L87" s="267"/>
      <c r="M87" s="267"/>
    </row>
    <row r="88" spans="3:13">
      <c r="C88" s="243" t="s">
        <v>22</v>
      </c>
      <c r="D88" s="258">
        <v>19475.990645587874</v>
      </c>
      <c r="E88" s="252">
        <v>0.33378926513749774</v>
      </c>
      <c r="F88" s="255" t="s">
        <v>23</v>
      </c>
      <c r="G88" s="247">
        <v>1.2084635359878877</v>
      </c>
      <c r="H88" s="244" t="s">
        <v>25</v>
      </c>
      <c r="I88" s="247">
        <v>1.1308979452367671</v>
      </c>
      <c r="J88" s="243" t="s">
        <v>22</v>
      </c>
      <c r="K88" s="247">
        <v>1.1665929665575001</v>
      </c>
      <c r="L88" s="267"/>
      <c r="M88" s="267"/>
    </row>
    <row r="89" spans="3:13">
      <c r="C89" s="243" t="s">
        <v>36</v>
      </c>
      <c r="D89" s="258">
        <v>19186.289940239585</v>
      </c>
      <c r="E89" s="252">
        <v>0.31984195019645195</v>
      </c>
      <c r="F89" s="255" t="s">
        <v>22</v>
      </c>
      <c r="G89" s="247">
        <v>1.2301793780432757</v>
      </c>
      <c r="H89" s="244" t="s">
        <v>23</v>
      </c>
      <c r="I89" s="247">
        <v>1.1616274674825224</v>
      </c>
      <c r="J89" s="243" t="s">
        <v>25</v>
      </c>
      <c r="K89" s="247">
        <v>1.2133010693043538</v>
      </c>
      <c r="L89" s="267"/>
      <c r="M89" s="267"/>
    </row>
    <row r="90" spans="3:13">
      <c r="C90" s="243" t="s">
        <v>26</v>
      </c>
      <c r="D90" s="258">
        <v>18323.860631912004</v>
      </c>
      <c r="E90" s="252">
        <v>0.27832126020306081</v>
      </c>
      <c r="F90" s="255" t="s">
        <v>19</v>
      </c>
      <c r="G90" s="247">
        <v>1.407609844637036</v>
      </c>
      <c r="H90" s="244" t="s">
        <v>32</v>
      </c>
      <c r="I90" s="247">
        <v>1.165189245842692</v>
      </c>
      <c r="J90" s="243" t="s">
        <v>20</v>
      </c>
      <c r="K90" s="247">
        <v>1.2560357028376652</v>
      </c>
      <c r="L90" s="267"/>
      <c r="M90" s="267"/>
    </row>
    <row r="91" spans="3:13">
      <c r="C91" s="243" t="s">
        <v>28</v>
      </c>
      <c r="D91" s="258">
        <v>18045.365183972201</v>
      </c>
      <c r="E91" s="252">
        <v>0.26491340978932343</v>
      </c>
      <c r="F91" s="255" t="s">
        <v>36</v>
      </c>
      <c r="G91" s="247">
        <v>1.5502573405537934</v>
      </c>
      <c r="H91" s="244" t="s">
        <v>21</v>
      </c>
      <c r="I91" s="247">
        <v>1.1666963624703806</v>
      </c>
      <c r="J91" s="243" t="s">
        <v>36</v>
      </c>
      <c r="K91" s="247">
        <v>1.2842771341181529</v>
      </c>
      <c r="L91" s="267"/>
      <c r="M91" s="267"/>
    </row>
    <row r="92" spans="3:13">
      <c r="C92" s="243" t="s">
        <v>35</v>
      </c>
      <c r="D92" s="258">
        <v>17490.840401778205</v>
      </c>
      <c r="E92" s="252">
        <v>0.23821643723423</v>
      </c>
      <c r="F92" s="255" t="s">
        <v>30</v>
      </c>
      <c r="G92" s="247">
        <v>1.5510865299462582</v>
      </c>
      <c r="H92" s="244" t="s">
        <v>36</v>
      </c>
      <c r="I92" s="247">
        <v>1.1760453020714541</v>
      </c>
      <c r="J92" s="243" t="s">
        <v>28</v>
      </c>
      <c r="K92" s="247">
        <v>1.2899836496661683</v>
      </c>
      <c r="L92" s="267"/>
      <c r="M92" s="267"/>
    </row>
    <row r="93" spans="3:13">
      <c r="C93" s="243" t="s">
        <v>21</v>
      </c>
      <c r="D93" s="258">
        <v>16873.371667607182</v>
      </c>
      <c r="E93" s="252">
        <v>0.20848909883725078</v>
      </c>
      <c r="F93" s="255" t="s">
        <v>35</v>
      </c>
      <c r="G93" s="247">
        <v>1.5635989317013572</v>
      </c>
      <c r="H93" s="244" t="s">
        <v>29</v>
      </c>
      <c r="I93" s="247">
        <v>1.1802847594242707</v>
      </c>
      <c r="J93" s="243" t="s">
        <v>18</v>
      </c>
      <c r="K93" s="247">
        <v>1.3369311022315546</v>
      </c>
      <c r="L93" s="267"/>
      <c r="M93" s="267"/>
    </row>
    <row r="94" spans="3:13">
      <c r="C94" s="243" t="s">
        <v>23</v>
      </c>
      <c r="D94" s="258">
        <v>16479.07374533272</v>
      </c>
      <c r="E94" s="252">
        <v>0.18950606841642276</v>
      </c>
      <c r="F94" s="255" t="s">
        <v>26</v>
      </c>
      <c r="G94" s="247">
        <v>1.60323950424841</v>
      </c>
      <c r="H94" s="244" t="s">
        <v>30</v>
      </c>
      <c r="I94" s="247">
        <v>1.1909887210204404</v>
      </c>
      <c r="J94" s="243" t="s">
        <v>21</v>
      </c>
      <c r="K94" s="247">
        <v>1.3409088905866504</v>
      </c>
      <c r="L94" s="267"/>
      <c r="M94" s="267"/>
    </row>
    <row r="95" spans="3:13">
      <c r="C95" s="243" t="s">
        <v>19</v>
      </c>
      <c r="D95" s="258">
        <v>15600.440563494762</v>
      </c>
      <c r="E95" s="252">
        <v>0.14720526114011923</v>
      </c>
      <c r="F95" s="255" t="s">
        <v>18</v>
      </c>
      <c r="G95" s="247">
        <v>1.9074382389664475</v>
      </c>
      <c r="H95" s="244" t="s">
        <v>28</v>
      </c>
      <c r="I95" s="247">
        <v>1.2190159768499329</v>
      </c>
      <c r="J95" s="243" t="s">
        <v>23</v>
      </c>
      <c r="K95" s="247">
        <v>1.3649220678450766</v>
      </c>
      <c r="L95" s="267"/>
      <c r="M95" s="267"/>
    </row>
    <row r="96" spans="3:13">
      <c r="C96" s="243" t="s">
        <v>18</v>
      </c>
      <c r="D96" s="258">
        <v>12623.034788469791</v>
      </c>
      <c r="E96" s="252">
        <v>3.8614056198617618E-3</v>
      </c>
      <c r="F96" s="255" t="s">
        <v>21</v>
      </c>
      <c r="G96" s="247">
        <v>1.9978669765045918</v>
      </c>
      <c r="H96" s="244" t="s">
        <v>20</v>
      </c>
      <c r="I96" s="247">
        <v>1.3021263989315952</v>
      </c>
      <c r="J96" s="243" t="s">
        <v>32</v>
      </c>
      <c r="K96" s="247">
        <v>1.3762472911505226</v>
      </c>
      <c r="L96" s="267"/>
      <c r="M96" s="267"/>
    </row>
    <row r="97" spans="2:13">
      <c r="C97" s="260" t="s">
        <v>32</v>
      </c>
      <c r="D97" s="259">
        <v>12542.829248088847</v>
      </c>
      <c r="E97" s="253">
        <v>0</v>
      </c>
      <c r="F97" s="256" t="s">
        <v>32</v>
      </c>
      <c r="G97" s="248">
        <v>2.1532601113233061</v>
      </c>
      <c r="H97" s="246" t="s">
        <v>34</v>
      </c>
      <c r="I97" s="248">
        <v>1.3902731635725012</v>
      </c>
      <c r="J97" s="245" t="s">
        <v>34</v>
      </c>
      <c r="K97" s="248">
        <v>1.4194369894315138</v>
      </c>
      <c r="L97" s="267"/>
      <c r="M97" s="267"/>
    </row>
    <row r="98" spans="2:13" ht="15">
      <c r="C98" s="298" t="s">
        <v>288</v>
      </c>
      <c r="D98" s="299"/>
      <c r="E98" s="299"/>
      <c r="F98" s="299"/>
      <c r="G98" s="299"/>
      <c r="H98" s="299"/>
      <c r="I98" s="299"/>
      <c r="J98" s="299"/>
      <c r="K98" s="299"/>
      <c r="L98" s="267"/>
      <c r="M98" s="267"/>
    </row>
    <row r="103" spans="2:13">
      <c r="B103" s="300" t="s">
        <v>306</v>
      </c>
    </row>
    <row r="104" spans="2:13" ht="13.5" thickBot="1"/>
    <row r="105" spans="2:13" ht="15.75">
      <c r="B105" s="352" t="s">
        <v>278</v>
      </c>
      <c r="C105" s="353">
        <v>2011</v>
      </c>
      <c r="D105" s="354">
        <v>2012</v>
      </c>
      <c r="E105" s="354">
        <v>2013</v>
      </c>
      <c r="F105" s="355">
        <v>2014</v>
      </c>
    </row>
    <row r="106" spans="2:13" ht="21.75" customHeight="1" thickBot="1">
      <c r="B106" s="356"/>
      <c r="C106" s="357">
        <v>0.86844586443009653</v>
      </c>
      <c r="D106" s="358">
        <v>0.8373310832020795</v>
      </c>
      <c r="E106" s="358">
        <v>0.81336903546032358</v>
      </c>
      <c r="F106" s="359">
        <v>0.66645459422396225</v>
      </c>
    </row>
    <row r="107" spans="2:13" ht="15.75">
      <c r="B107" s="360" t="s">
        <v>279</v>
      </c>
      <c r="C107" s="360"/>
      <c r="D107" s="361" t="s">
        <v>307</v>
      </c>
      <c r="E107" s="360"/>
      <c r="F107" s="360"/>
    </row>
  </sheetData>
  <sortState ref="J80:K97">
    <sortCondition ref="K80:K97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196"/>
  <sheetViews>
    <sheetView topLeftCell="A100" zoomScale="80" zoomScaleNormal="80" workbookViewId="0">
      <selection activeCell="T118" sqref="T118"/>
    </sheetView>
  </sheetViews>
  <sheetFormatPr baseColWidth="10" defaultRowHeight="12.75"/>
  <cols>
    <col min="1" max="1" width="14.140625" customWidth="1"/>
    <col min="2" max="2" width="9.42578125" customWidth="1"/>
    <col min="3" max="17" width="13" bestFit="1" customWidth="1"/>
    <col min="18" max="19" width="12" bestFit="1" customWidth="1"/>
    <col min="20" max="20" width="9.140625" bestFit="1" customWidth="1"/>
    <col min="21" max="21" width="9.7109375" customWidth="1"/>
    <col min="22" max="22" width="9.5703125" bestFit="1" customWidth="1"/>
    <col min="23" max="23" width="9.140625" bestFit="1" customWidth="1"/>
    <col min="24" max="24" width="5.85546875" bestFit="1" customWidth="1"/>
  </cols>
  <sheetData>
    <row r="4" spans="1:24" ht="31.5">
      <c r="A4" s="210" t="s">
        <v>262</v>
      </c>
      <c r="B4" s="223" t="s">
        <v>19</v>
      </c>
      <c r="C4" s="224" t="s">
        <v>34</v>
      </c>
      <c r="D4" s="224" t="s">
        <v>35</v>
      </c>
      <c r="E4" s="224" t="s">
        <v>20</v>
      </c>
      <c r="F4" s="224" t="s">
        <v>21</v>
      </c>
      <c r="G4" s="224" t="s">
        <v>22</v>
      </c>
      <c r="H4" s="224" t="s">
        <v>36</v>
      </c>
      <c r="I4" s="224" t="s">
        <v>23</v>
      </c>
      <c r="J4" s="224" t="s">
        <v>24</v>
      </c>
      <c r="K4" s="224" t="s">
        <v>25</v>
      </c>
      <c r="L4" s="224" t="s">
        <v>18</v>
      </c>
      <c r="M4" s="224" t="s">
        <v>26</v>
      </c>
      <c r="N4" s="224" t="s">
        <v>27</v>
      </c>
      <c r="O4" s="224" t="s">
        <v>28</v>
      </c>
      <c r="P4" s="224" t="s">
        <v>29</v>
      </c>
      <c r="Q4" s="224" t="s">
        <v>30</v>
      </c>
      <c r="R4" s="224" t="s">
        <v>31</v>
      </c>
      <c r="S4" s="225" t="s">
        <v>32</v>
      </c>
      <c r="T4" s="216" t="s">
        <v>207</v>
      </c>
      <c r="U4" s="228" t="s">
        <v>261</v>
      </c>
      <c r="V4" s="216" t="s">
        <v>260</v>
      </c>
      <c r="W4" s="228" t="s">
        <v>220</v>
      </c>
      <c r="X4" s="217"/>
    </row>
    <row r="5" spans="1:24">
      <c r="A5" s="211" t="s">
        <v>19</v>
      </c>
      <c r="B5" s="226">
        <v>39603.45230147602</v>
      </c>
      <c r="C5" s="226">
        <v>849.45023303608582</v>
      </c>
      <c r="D5" s="226">
        <v>1255.613988245336</v>
      </c>
      <c r="E5" s="226">
        <v>1053.9753674626184</v>
      </c>
      <c r="F5" s="226">
        <v>3503.9009312895432</v>
      </c>
      <c r="G5" s="226">
        <v>103.32035058731604</v>
      </c>
      <c r="H5" s="226">
        <v>1944.8532157822824</v>
      </c>
      <c r="I5" s="226">
        <v>3713.5755804070218</v>
      </c>
      <c r="J5" s="226">
        <v>4693.4751550299761</v>
      </c>
      <c r="K5" s="226">
        <v>4736.9419408556705</v>
      </c>
      <c r="L5" s="226">
        <v>3956.853867798417</v>
      </c>
      <c r="M5" s="226">
        <v>594.39604276972113</v>
      </c>
      <c r="N5" s="226">
        <v>4844.4451724682986</v>
      </c>
      <c r="O5" s="226">
        <v>3660.2645720753744</v>
      </c>
      <c r="P5" s="226">
        <v>493.54564828193827</v>
      </c>
      <c r="Q5" s="226">
        <v>919.06780973513389</v>
      </c>
      <c r="R5" s="226">
        <v>19.851315773284636</v>
      </c>
      <c r="S5" s="226">
        <v>1845.585414941685</v>
      </c>
      <c r="T5" s="338">
        <v>38189.116606539712</v>
      </c>
      <c r="U5" s="226">
        <v>26649.647241649993</v>
      </c>
      <c r="V5" s="230">
        <v>104442.21614966572</v>
      </c>
      <c r="W5" s="229">
        <v>37893.43136585896</v>
      </c>
      <c r="X5" s="214">
        <v>0.36281718985699868</v>
      </c>
    </row>
    <row r="6" spans="1:24">
      <c r="A6" s="212" t="s">
        <v>34</v>
      </c>
      <c r="B6" s="226">
        <v>1028.2113117484396</v>
      </c>
      <c r="C6" s="226">
        <v>10923.575473604105</v>
      </c>
      <c r="D6" s="226">
        <v>193.43648639238432</v>
      </c>
      <c r="E6" s="226">
        <v>33.251899256196708</v>
      </c>
      <c r="F6" s="226">
        <v>150.06678436558482</v>
      </c>
      <c r="G6" s="226">
        <v>105.19849510404381</v>
      </c>
      <c r="H6" s="226">
        <v>1080.2815846517678</v>
      </c>
      <c r="I6" s="226">
        <v>740.26096771058405</v>
      </c>
      <c r="J6" s="226">
        <v>5245.1464339964468</v>
      </c>
      <c r="K6" s="226">
        <v>2040.5695746954482</v>
      </c>
      <c r="L6" s="226">
        <v>119.40602996294612</v>
      </c>
      <c r="M6" s="226">
        <v>193.20744787195119</v>
      </c>
      <c r="N6" s="226">
        <v>1209.6122499528699</v>
      </c>
      <c r="O6" s="226">
        <v>120.179000783508</v>
      </c>
      <c r="P6" s="226">
        <v>1242.9717103495216</v>
      </c>
      <c r="Q6" s="226">
        <v>1566.7367839672193</v>
      </c>
      <c r="R6" s="226">
        <v>218.43955405327074</v>
      </c>
      <c r="S6" s="226">
        <v>28.360522217813319</v>
      </c>
      <c r="T6" s="338">
        <v>15315.336837079991</v>
      </c>
      <c r="U6" s="226">
        <v>9382.3502358799942</v>
      </c>
      <c r="V6" s="230">
        <v>35621.262546564089</v>
      </c>
      <c r="W6" s="229">
        <v>8568.5355326063291</v>
      </c>
      <c r="X6" s="214">
        <v>0.24054553151802369</v>
      </c>
    </row>
    <row r="7" spans="1:24">
      <c r="A7" s="212" t="s">
        <v>35</v>
      </c>
      <c r="B7" s="226">
        <v>207.80186743995844</v>
      </c>
      <c r="C7" s="226">
        <v>243.80367515316101</v>
      </c>
      <c r="D7" s="226">
        <v>6884.5929844697857</v>
      </c>
      <c r="E7" s="226">
        <v>70.471111664524003</v>
      </c>
      <c r="F7" s="226">
        <v>54.237260874692268</v>
      </c>
      <c r="G7" s="226">
        <v>778.77449652062455</v>
      </c>
      <c r="H7" s="226">
        <v>2011.4528082651652</v>
      </c>
      <c r="I7" s="226">
        <v>139.09424404975357</v>
      </c>
      <c r="J7" s="226">
        <v>374.59066967934115</v>
      </c>
      <c r="K7" s="226">
        <v>646.06384610494172</v>
      </c>
      <c r="L7" s="226">
        <v>38.097662531202111</v>
      </c>
      <c r="M7" s="226">
        <v>1269.2239977494651</v>
      </c>
      <c r="N7" s="226">
        <v>439.00682107705904</v>
      </c>
      <c r="O7" s="226">
        <v>180.2966130490791</v>
      </c>
      <c r="P7" s="226">
        <v>106.20522694718434</v>
      </c>
      <c r="Q7" s="226">
        <v>497.52080763696949</v>
      </c>
      <c r="R7" s="226">
        <v>274.94094767110136</v>
      </c>
      <c r="S7" s="226">
        <v>1.9379595762068837</v>
      </c>
      <c r="T7" s="338">
        <v>7333.5200159904252</v>
      </c>
      <c r="U7" s="226">
        <v>3838.3578468899973</v>
      </c>
      <c r="V7" s="230">
        <v>18056.470847350207</v>
      </c>
      <c r="W7" s="229">
        <v>6480.2225509966174</v>
      </c>
      <c r="X7" s="214">
        <v>0.35888644053317831</v>
      </c>
    </row>
    <row r="8" spans="1:24">
      <c r="A8" s="212" t="s">
        <v>20</v>
      </c>
      <c r="B8" s="226">
        <v>109.56105404159435</v>
      </c>
      <c r="C8" s="226">
        <v>57.363239586344044</v>
      </c>
      <c r="D8" s="226">
        <v>73.681947824147571</v>
      </c>
      <c r="E8" s="226">
        <v>11937.491299928315</v>
      </c>
      <c r="F8" s="226">
        <v>234.96074166449594</v>
      </c>
      <c r="G8" s="226">
        <v>1.2887821929873262</v>
      </c>
      <c r="H8" s="226">
        <v>0</v>
      </c>
      <c r="I8" s="226">
        <v>78.724940908664692</v>
      </c>
      <c r="J8" s="226">
        <v>898.9331010626579</v>
      </c>
      <c r="K8" s="226">
        <v>290.29630624468842</v>
      </c>
      <c r="L8" s="226">
        <v>0</v>
      </c>
      <c r="M8" s="226">
        <v>117.92771990021539</v>
      </c>
      <c r="N8" s="226">
        <v>34.235802796089082</v>
      </c>
      <c r="O8" s="226">
        <v>89.558828070111204</v>
      </c>
      <c r="P8" s="226">
        <v>0</v>
      </c>
      <c r="Q8" s="226">
        <v>13.133327436258675</v>
      </c>
      <c r="R8" s="226">
        <v>0</v>
      </c>
      <c r="S8" s="226">
        <v>11.84945577688482</v>
      </c>
      <c r="T8" s="338">
        <v>2011.5152475051382</v>
      </c>
      <c r="U8" s="226">
        <v>924.03363975000036</v>
      </c>
      <c r="V8" s="230">
        <v>14873.040187183453</v>
      </c>
      <c r="W8" s="229">
        <v>7165.8452911065069</v>
      </c>
      <c r="X8" s="214">
        <v>0.48180097686292356</v>
      </c>
    </row>
    <row r="9" spans="1:24">
      <c r="A9" s="212" t="s">
        <v>21</v>
      </c>
      <c r="B9" s="226">
        <v>2613.5789368354472</v>
      </c>
      <c r="C9" s="226">
        <v>26.25160967512997</v>
      </c>
      <c r="D9" s="226">
        <v>79.353959956447568</v>
      </c>
      <c r="E9" s="226">
        <v>65.250204016872914</v>
      </c>
      <c r="F9" s="226">
        <v>14239.350201252764</v>
      </c>
      <c r="G9" s="226">
        <v>58.325216752010455</v>
      </c>
      <c r="H9" s="226">
        <v>20.331472735988029</v>
      </c>
      <c r="I9" s="226">
        <v>46.064760681940754</v>
      </c>
      <c r="J9" s="226">
        <v>942.97121244932259</v>
      </c>
      <c r="K9" s="226">
        <v>265.57129161644303</v>
      </c>
      <c r="L9" s="226">
        <v>3.0116249188363247</v>
      </c>
      <c r="M9" s="226">
        <v>268.39698632016706</v>
      </c>
      <c r="N9" s="226">
        <v>556.69378367182856</v>
      </c>
      <c r="O9" s="226">
        <v>691.84951025898249</v>
      </c>
      <c r="P9" s="226">
        <v>17.442962184682909</v>
      </c>
      <c r="Q9" s="226">
        <v>1888.3026177996971</v>
      </c>
      <c r="R9" s="226">
        <v>7.1336124011882891</v>
      </c>
      <c r="S9" s="226">
        <v>7.9338837409333944</v>
      </c>
      <c r="T9" s="338">
        <v>7558.4636460159199</v>
      </c>
      <c r="U9" s="226">
        <v>2392.5442994500004</v>
      </c>
      <c r="V9" s="230">
        <v>24190.358146718685</v>
      </c>
      <c r="W9" s="229">
        <v>8594.4334609107809</v>
      </c>
      <c r="X9" s="214">
        <v>0.3552834318857151</v>
      </c>
    </row>
    <row r="10" spans="1:24">
      <c r="A10" s="212" t="s">
        <v>22</v>
      </c>
      <c r="B10" s="226">
        <v>73.041025331501388</v>
      </c>
      <c r="C10" s="226">
        <v>141.21697510058425</v>
      </c>
      <c r="D10" s="226">
        <v>254.38687767171874</v>
      </c>
      <c r="E10" s="226">
        <v>9.2823253501360359</v>
      </c>
      <c r="F10" s="226">
        <v>34.83607572046941</v>
      </c>
      <c r="G10" s="226">
        <v>3551.494874985382</v>
      </c>
      <c r="H10" s="226">
        <v>982.68524176067478</v>
      </c>
      <c r="I10" s="226">
        <v>74.962799681992379</v>
      </c>
      <c r="J10" s="226">
        <v>359.39414455327147</v>
      </c>
      <c r="K10" s="226">
        <v>526.7381736088854</v>
      </c>
      <c r="L10" s="226">
        <v>17.742742830755489</v>
      </c>
      <c r="M10" s="226">
        <v>269.58470964450657</v>
      </c>
      <c r="N10" s="226">
        <v>348.5088087476218</v>
      </c>
      <c r="O10" s="226">
        <v>18.613205096645679</v>
      </c>
      <c r="P10" s="226">
        <v>90.474461011612107</v>
      </c>
      <c r="Q10" s="226">
        <v>1323.3002208468235</v>
      </c>
      <c r="R10" s="226">
        <v>27.073611740668056</v>
      </c>
      <c r="S10" s="226">
        <v>28.117007594546667</v>
      </c>
      <c r="T10" s="338">
        <v>4579.9584062924141</v>
      </c>
      <c r="U10" s="226">
        <v>2546.4563098200006</v>
      </c>
      <c r="V10" s="230">
        <v>10677.909591097796</v>
      </c>
      <c r="W10" s="229">
        <v>3603.4502968874485</v>
      </c>
      <c r="X10" s="214">
        <v>0.33746776615262369</v>
      </c>
    </row>
    <row r="11" spans="1:24">
      <c r="A11" s="212" t="s">
        <v>36</v>
      </c>
      <c r="B11" s="226">
        <v>1068.6335071804285</v>
      </c>
      <c r="C11" s="226">
        <v>906.26982027567374</v>
      </c>
      <c r="D11" s="226">
        <v>755.94054126646381</v>
      </c>
      <c r="E11" s="226">
        <v>28.822063240971531</v>
      </c>
      <c r="F11" s="226">
        <v>483.96786648240339</v>
      </c>
      <c r="G11" s="226">
        <v>1701.4708463491816</v>
      </c>
      <c r="H11" s="226">
        <v>21022.017923606385</v>
      </c>
      <c r="I11" s="226">
        <v>1440.8243320273878</v>
      </c>
      <c r="J11" s="226">
        <v>1285.0407578367103</v>
      </c>
      <c r="K11" s="226">
        <v>1442.8409787201424</v>
      </c>
      <c r="L11" s="226">
        <v>590.60787954681223</v>
      </c>
      <c r="M11" s="226">
        <v>2489.2931683141774</v>
      </c>
      <c r="N11" s="226">
        <v>4587.5079466176812</v>
      </c>
      <c r="O11" s="226">
        <v>456.88799907007052</v>
      </c>
      <c r="P11" s="226">
        <v>632.47355133595477</v>
      </c>
      <c r="Q11" s="226">
        <v>3546.7255953818581</v>
      </c>
      <c r="R11" s="226">
        <v>436.04523957082193</v>
      </c>
      <c r="S11" s="226">
        <v>67.373361819439367</v>
      </c>
      <c r="T11" s="338">
        <v>21920.725455036183</v>
      </c>
      <c r="U11" s="226">
        <v>12751.882381039997</v>
      </c>
      <c r="V11" s="230">
        <v>55694.625759682567</v>
      </c>
      <c r="W11" s="229">
        <v>14223.332221542931</v>
      </c>
      <c r="X11" s="214">
        <v>0.25538069477143743</v>
      </c>
    </row>
    <row r="12" spans="1:24">
      <c r="A12" s="212" t="s">
        <v>23</v>
      </c>
      <c r="B12" s="226">
        <v>2584.6028832483162</v>
      </c>
      <c r="C12" s="226">
        <v>478.9758885648132</v>
      </c>
      <c r="D12" s="226">
        <v>133.38615329468939</v>
      </c>
      <c r="E12" s="226">
        <v>56.166223498745495</v>
      </c>
      <c r="F12" s="226">
        <v>243.98183524044478</v>
      </c>
      <c r="G12" s="226">
        <v>113.07082561708783</v>
      </c>
      <c r="H12" s="226">
        <v>1188.332865798345</v>
      </c>
      <c r="I12" s="226">
        <v>9715.275816179199</v>
      </c>
      <c r="J12" s="226">
        <v>1479.510390716458</v>
      </c>
      <c r="K12" s="226">
        <v>3210.5133832779538</v>
      </c>
      <c r="L12" s="226">
        <v>1388.9108658622649</v>
      </c>
      <c r="M12" s="226">
        <v>339.38618058759789</v>
      </c>
      <c r="N12" s="226">
        <v>6114.1915170630991</v>
      </c>
      <c r="O12" s="226">
        <v>800.40659290144686</v>
      </c>
      <c r="P12" s="226">
        <v>209.11694842735648</v>
      </c>
      <c r="Q12" s="226">
        <v>263.02628115830032</v>
      </c>
      <c r="R12" s="226">
        <v>70.759232834005402</v>
      </c>
      <c r="S12" s="226">
        <v>21.194516401399717</v>
      </c>
      <c r="T12" s="338">
        <v>18695.532584492328</v>
      </c>
      <c r="U12" s="226">
        <v>5398.8697429000003</v>
      </c>
      <c r="V12" s="230">
        <v>33809.678143571524</v>
      </c>
      <c r="W12" s="229">
        <v>9944.4863223815264</v>
      </c>
      <c r="X12" s="214">
        <v>0.29413135138857699</v>
      </c>
    </row>
    <row r="13" spans="1:24">
      <c r="A13" s="212" t="s">
        <v>24</v>
      </c>
      <c r="B13" s="226">
        <v>4236.8326268898254</v>
      </c>
      <c r="C13" s="226">
        <v>12988.76534444654</v>
      </c>
      <c r="D13" s="226">
        <v>685.2876084997614</v>
      </c>
      <c r="E13" s="226">
        <v>4238.5640722809085</v>
      </c>
      <c r="F13" s="226">
        <v>2591.8281877521604</v>
      </c>
      <c r="G13" s="226">
        <v>914.9020662560672</v>
      </c>
      <c r="H13" s="226">
        <v>2880.0661394954673</v>
      </c>
      <c r="I13" s="226">
        <v>3871.552313091277</v>
      </c>
      <c r="J13" s="226">
        <v>72032.890385151128</v>
      </c>
      <c r="K13" s="226">
        <v>8986.9704169613105</v>
      </c>
      <c r="L13" s="226">
        <v>91.97282043436887</v>
      </c>
      <c r="M13" s="226">
        <v>1492.7883624519991</v>
      </c>
      <c r="N13" s="226">
        <v>5661.2117985285204</v>
      </c>
      <c r="O13" s="226">
        <v>1740.4609317601435</v>
      </c>
      <c r="P13" s="226">
        <v>1435.5237369242554</v>
      </c>
      <c r="Q13" s="226">
        <v>2686.2902096112607</v>
      </c>
      <c r="R13" s="226">
        <v>908.73764241007075</v>
      </c>
      <c r="S13" s="226">
        <v>190.26730685332009</v>
      </c>
      <c r="T13" s="338">
        <v>55602.021584647257</v>
      </c>
      <c r="U13" s="226">
        <v>60291.197302480068</v>
      </c>
      <c r="V13" s="230">
        <v>187926.10927227844</v>
      </c>
      <c r="W13" s="229">
        <v>53435.995676936102</v>
      </c>
      <c r="X13" s="214">
        <v>0.28434577762430485</v>
      </c>
    </row>
    <row r="14" spans="1:24">
      <c r="A14" s="212" t="s">
        <v>25</v>
      </c>
      <c r="B14" s="226">
        <v>2967.4793175046939</v>
      </c>
      <c r="C14" s="226">
        <v>2000.5408313674852</v>
      </c>
      <c r="D14" s="226">
        <v>158.94468433678585</v>
      </c>
      <c r="E14" s="226">
        <v>2015.0234101222702</v>
      </c>
      <c r="F14" s="226">
        <v>761.50374867349842</v>
      </c>
      <c r="G14" s="226">
        <v>266.73721483603993</v>
      </c>
      <c r="H14" s="226">
        <v>1008.2568690716519</v>
      </c>
      <c r="I14" s="226">
        <v>2760.1930005044505</v>
      </c>
      <c r="J14" s="226">
        <v>4786.4408374682553</v>
      </c>
      <c r="K14" s="226">
        <v>31324.353674488113</v>
      </c>
      <c r="L14" s="226">
        <v>216.3477543092248</v>
      </c>
      <c r="M14" s="226">
        <v>622.53313428497313</v>
      </c>
      <c r="N14" s="226">
        <v>3741.3981582598353</v>
      </c>
      <c r="O14" s="226">
        <v>2432.0638965221015</v>
      </c>
      <c r="P14" s="226">
        <v>424.50798685145327</v>
      </c>
      <c r="Q14" s="226">
        <v>483.26780837900003</v>
      </c>
      <c r="R14" s="226">
        <v>423.69762114221197</v>
      </c>
      <c r="S14" s="226">
        <v>68.215940975981908</v>
      </c>
      <c r="T14" s="338">
        <v>25137.152214609916</v>
      </c>
      <c r="U14" s="226">
        <v>25001.065730780025</v>
      </c>
      <c r="V14" s="230">
        <v>81462.571619878057</v>
      </c>
      <c r="W14" s="229">
        <v>26241.943265397149</v>
      </c>
      <c r="X14" s="214">
        <v>0.3221349724613129</v>
      </c>
    </row>
    <row r="15" spans="1:24">
      <c r="A15" s="212" t="s">
        <v>18</v>
      </c>
      <c r="B15" s="226">
        <v>1743.3306792628302</v>
      </c>
      <c r="C15" s="226">
        <v>41.728326780509171</v>
      </c>
      <c r="D15" s="226">
        <v>15.342577372237814</v>
      </c>
      <c r="E15" s="226">
        <v>0</v>
      </c>
      <c r="F15" s="226">
        <v>67.814671696323686</v>
      </c>
      <c r="G15" s="226">
        <v>11.919591256675403</v>
      </c>
      <c r="H15" s="226">
        <v>627.45317996135691</v>
      </c>
      <c r="I15" s="226">
        <v>550.83473154822752</v>
      </c>
      <c r="J15" s="226">
        <v>146.30248459898255</v>
      </c>
      <c r="K15" s="226">
        <v>230.51144181628587</v>
      </c>
      <c r="L15" s="226">
        <v>5282.8907421922268</v>
      </c>
      <c r="M15" s="226">
        <v>66.36144389342391</v>
      </c>
      <c r="N15" s="226">
        <v>1346.9352439370073</v>
      </c>
      <c r="O15" s="226">
        <v>28.236954139892696</v>
      </c>
      <c r="P15" s="226">
        <v>59.016851817539077</v>
      </c>
      <c r="Q15" s="226">
        <v>49.206094504791167</v>
      </c>
      <c r="R15" s="226">
        <v>38.986438451939392</v>
      </c>
      <c r="S15" s="226">
        <v>3.3243137094236439</v>
      </c>
      <c r="T15" s="338">
        <v>5027.3050247474439</v>
      </c>
      <c r="U15" s="226">
        <v>1673.7426582099997</v>
      </c>
      <c r="V15" s="230">
        <v>11983.93842514967</v>
      </c>
      <c r="W15" s="229">
        <v>4773.6044938427467</v>
      </c>
      <c r="X15" s="214">
        <v>0.39833352980392406</v>
      </c>
    </row>
    <row r="16" spans="1:24">
      <c r="A16" s="212" t="s">
        <v>26</v>
      </c>
      <c r="B16" s="226">
        <v>2004.0309325544658</v>
      </c>
      <c r="C16" s="226">
        <v>916.57043878943932</v>
      </c>
      <c r="D16" s="226">
        <v>2674.9043383955518</v>
      </c>
      <c r="E16" s="226">
        <v>272.49636995209158</v>
      </c>
      <c r="F16" s="226">
        <v>456.49492584459125</v>
      </c>
      <c r="G16" s="226">
        <v>442.95733502229848</v>
      </c>
      <c r="H16" s="226">
        <v>3303.9562885394662</v>
      </c>
      <c r="I16" s="226">
        <v>566.04345038741712</v>
      </c>
      <c r="J16" s="226">
        <v>1840.769820673343</v>
      </c>
      <c r="K16" s="226">
        <v>1871.5137550048742</v>
      </c>
      <c r="L16" s="226">
        <v>30.145964773343636</v>
      </c>
      <c r="M16" s="226">
        <v>21626.311529355618</v>
      </c>
      <c r="N16" s="226">
        <v>1636.6105229390098</v>
      </c>
      <c r="O16" s="226">
        <v>134.20380972694218</v>
      </c>
      <c r="P16" s="226">
        <v>124.29760837941237</v>
      </c>
      <c r="Q16" s="226">
        <v>1428.005012798908</v>
      </c>
      <c r="R16" s="226">
        <v>76.804421344167793</v>
      </c>
      <c r="S16" s="226">
        <v>77.436422735613618</v>
      </c>
      <c r="T16" s="338">
        <v>17857.241417860932</v>
      </c>
      <c r="U16" s="226">
        <v>17809.74580295998</v>
      </c>
      <c r="V16" s="230">
        <v>57293.298750176531</v>
      </c>
      <c r="W16" s="229">
        <v>14767.770033039109</v>
      </c>
      <c r="X16" s="214">
        <v>0.25775737049865027</v>
      </c>
    </row>
    <row r="17" spans="1:24">
      <c r="A17" s="212" t="s">
        <v>27</v>
      </c>
      <c r="B17" s="226">
        <v>10622.681174998077</v>
      </c>
      <c r="C17" s="226">
        <v>4242.0760293569447</v>
      </c>
      <c r="D17" s="226">
        <v>2812.4014354380824</v>
      </c>
      <c r="E17" s="226">
        <v>1274.9780557030444</v>
      </c>
      <c r="F17" s="226">
        <v>5039.626812907245</v>
      </c>
      <c r="G17" s="226">
        <v>1346.1747943469045</v>
      </c>
      <c r="H17" s="226">
        <v>5466.4404410544057</v>
      </c>
      <c r="I17" s="226">
        <v>8587.9759144468171</v>
      </c>
      <c r="J17" s="226">
        <v>11201.51766926339</v>
      </c>
      <c r="K17" s="226">
        <v>9921.3456728799902</v>
      </c>
      <c r="L17" s="226">
        <v>2108.1625901762964</v>
      </c>
      <c r="M17" s="226">
        <v>4687.4482291238373</v>
      </c>
      <c r="N17" s="226">
        <v>30427.770948657191</v>
      </c>
      <c r="O17" s="226">
        <v>2151.187762991402</v>
      </c>
      <c r="P17" s="226">
        <v>1073.4203112823432</v>
      </c>
      <c r="Q17" s="226">
        <v>4946.0232883511708</v>
      </c>
      <c r="R17" s="226">
        <v>807.62167094018037</v>
      </c>
      <c r="S17" s="226">
        <v>241.41747973110569</v>
      </c>
      <c r="T17" s="338">
        <v>76530.499332991254</v>
      </c>
      <c r="U17" s="226">
        <v>27731.362076480029</v>
      </c>
      <c r="V17" s="230">
        <v>134689.63235812847</v>
      </c>
      <c r="W17" s="229">
        <v>52353.533266443475</v>
      </c>
      <c r="X17" s="214">
        <v>0.38869757344975009</v>
      </c>
    </row>
    <row r="18" spans="1:24">
      <c r="A18" s="212" t="s">
        <v>28</v>
      </c>
      <c r="B18" s="226">
        <v>2294.4123373199286</v>
      </c>
      <c r="C18" s="226">
        <v>177.62863895486919</v>
      </c>
      <c r="D18" s="226">
        <v>152.07472786284941</v>
      </c>
      <c r="E18" s="226">
        <v>245.39794611799783</v>
      </c>
      <c r="F18" s="226">
        <v>158.94646792895355</v>
      </c>
      <c r="G18" s="226">
        <v>37.673847856246027</v>
      </c>
      <c r="H18" s="226">
        <v>144.97393005923087</v>
      </c>
      <c r="I18" s="226">
        <v>994.50320392535411</v>
      </c>
      <c r="J18" s="226">
        <v>706.59574421036518</v>
      </c>
      <c r="K18" s="226">
        <v>5944.3269030471602</v>
      </c>
      <c r="L18" s="226">
        <v>141.72890987487904</v>
      </c>
      <c r="M18" s="226">
        <v>98.536853465729862</v>
      </c>
      <c r="N18" s="226">
        <v>870.39649431457497</v>
      </c>
      <c r="O18" s="226">
        <v>7007.9204746934565</v>
      </c>
      <c r="P18" s="226">
        <v>65.675188412992966</v>
      </c>
      <c r="Q18" s="226">
        <v>170.50228198036081</v>
      </c>
      <c r="R18" s="226">
        <v>29.731902466617552</v>
      </c>
      <c r="S18" s="226">
        <v>40.209077926178381</v>
      </c>
      <c r="T18" s="338">
        <v>12273.314455724289</v>
      </c>
      <c r="U18" s="226">
        <v>10440.709342739994</v>
      </c>
      <c r="V18" s="230">
        <v>29721.944273157736</v>
      </c>
      <c r="W18" s="229">
        <v>7000.8407964906137</v>
      </c>
      <c r="X18" s="214">
        <v>0.23554450987962997</v>
      </c>
    </row>
    <row r="19" spans="1:24">
      <c r="A19" s="212" t="s">
        <v>29</v>
      </c>
      <c r="B19" s="226">
        <v>258.93384575924659</v>
      </c>
      <c r="C19" s="226">
        <v>1741.011454828347</v>
      </c>
      <c r="D19" s="226">
        <v>107.02723138890536</v>
      </c>
      <c r="E19" s="226">
        <v>4.5315314395806876</v>
      </c>
      <c r="F19" s="226">
        <v>108.2747392146436</v>
      </c>
      <c r="G19" s="226">
        <v>212.11995044229181</v>
      </c>
      <c r="H19" s="226">
        <v>690.43854848427691</v>
      </c>
      <c r="I19" s="226">
        <v>236.48632036068909</v>
      </c>
      <c r="J19" s="226">
        <v>1143.8978987599814</v>
      </c>
      <c r="K19" s="226">
        <v>695.28873218950093</v>
      </c>
      <c r="L19" s="226">
        <v>44.707708200264968</v>
      </c>
      <c r="M19" s="226">
        <v>106.67076666774911</v>
      </c>
      <c r="N19" s="226">
        <v>526.75991622507524</v>
      </c>
      <c r="O19" s="226">
        <v>122.08902564981869</v>
      </c>
      <c r="P19" s="226">
        <v>4489.518788536956</v>
      </c>
      <c r="Q19" s="226">
        <v>1707.4213985330189</v>
      </c>
      <c r="R19" s="226">
        <v>491.49067246946356</v>
      </c>
      <c r="S19" s="226">
        <v>3.0870362451597804</v>
      </c>
      <c r="T19" s="338">
        <v>8200.2367768580134</v>
      </c>
      <c r="U19" s="226">
        <v>8141.0921602499975</v>
      </c>
      <c r="V19" s="230">
        <v>20830.847725644966</v>
      </c>
      <c r="W19" s="229">
        <v>4303.1656552331651</v>
      </c>
      <c r="X19" s="214">
        <v>0.2065765979334348</v>
      </c>
    </row>
    <row r="20" spans="1:24">
      <c r="A20" s="212" t="s">
        <v>30</v>
      </c>
      <c r="B20" s="226">
        <v>662.98823703217772</v>
      </c>
      <c r="C20" s="226">
        <v>1245.3390260906417</v>
      </c>
      <c r="D20" s="226">
        <v>941.78477917768009</v>
      </c>
      <c r="E20" s="226">
        <v>80.81821637948994</v>
      </c>
      <c r="F20" s="226">
        <v>267.38315061004943</v>
      </c>
      <c r="G20" s="226">
        <v>970.04345880733513</v>
      </c>
      <c r="H20" s="226">
        <v>3809.5677853600055</v>
      </c>
      <c r="I20" s="226">
        <v>523.0794493920481</v>
      </c>
      <c r="J20" s="226">
        <v>1447.7821451151026</v>
      </c>
      <c r="K20" s="226">
        <v>1516.3668178406128</v>
      </c>
      <c r="L20" s="226">
        <v>121.63680021857897</v>
      </c>
      <c r="M20" s="226">
        <v>1140.4445683917565</v>
      </c>
      <c r="N20" s="226">
        <v>1244.3067330753827</v>
      </c>
      <c r="O20" s="226">
        <v>359.92285395864269</v>
      </c>
      <c r="P20" s="226">
        <v>2406.5083260063152</v>
      </c>
      <c r="Q20" s="226">
        <v>23442.018036827532</v>
      </c>
      <c r="R20" s="226">
        <v>466.80500133551266</v>
      </c>
      <c r="S20" s="226">
        <v>22.800361226251809</v>
      </c>
      <c r="T20" s="338">
        <v>17227.577710017584</v>
      </c>
      <c r="U20" s="226">
        <v>22501.045485239993</v>
      </c>
      <c r="V20" s="230">
        <v>63170.641232085109</v>
      </c>
      <c r="W20" s="229">
        <v>16066.683201508113</v>
      </c>
      <c r="X20" s="214">
        <v>0.25433782035677133</v>
      </c>
    </row>
    <row r="21" spans="1:24">
      <c r="A21" s="212" t="s">
        <v>31</v>
      </c>
      <c r="B21" s="226">
        <v>160.30872441371309</v>
      </c>
      <c r="C21" s="226">
        <v>266.16654581088886</v>
      </c>
      <c r="D21" s="226">
        <v>50.143073778994854</v>
      </c>
      <c r="E21" s="226">
        <v>1.8515085056777403</v>
      </c>
      <c r="F21" s="226">
        <v>11.930021020478609</v>
      </c>
      <c r="G21" s="226">
        <v>68.299866661524717</v>
      </c>
      <c r="H21" s="226">
        <v>1315.5375473078195</v>
      </c>
      <c r="I21" s="226">
        <v>77.978526212763342</v>
      </c>
      <c r="J21" s="226">
        <v>525.73794309494076</v>
      </c>
      <c r="K21" s="226">
        <v>297.24722501422559</v>
      </c>
      <c r="L21" s="226">
        <v>51.217103178027045</v>
      </c>
      <c r="M21" s="226">
        <v>27.930400425955295</v>
      </c>
      <c r="N21" s="226">
        <v>447.65718171301063</v>
      </c>
      <c r="O21" s="226">
        <v>4.7228665294428573</v>
      </c>
      <c r="P21" s="226">
        <v>691.09370332378614</v>
      </c>
      <c r="Q21" s="226">
        <v>722.20608707056954</v>
      </c>
      <c r="R21" s="226">
        <v>2516.735984945451</v>
      </c>
      <c r="S21" s="226">
        <v>0.95659491694132814</v>
      </c>
      <c r="T21" s="338">
        <v>4720.9849189787601</v>
      </c>
      <c r="U21" s="226">
        <v>1644.3561360999995</v>
      </c>
      <c r="V21" s="230">
        <v>8882.0770400242109</v>
      </c>
      <c r="W21" s="229">
        <v>1972.759629026825</v>
      </c>
      <c r="X21" s="214">
        <v>0.22210566516561622</v>
      </c>
    </row>
    <row r="22" spans="1:24">
      <c r="A22" s="213" t="s">
        <v>32</v>
      </c>
      <c r="B22" s="226">
        <v>97.822638286470607</v>
      </c>
      <c r="C22" s="226">
        <v>0.73196298990826658</v>
      </c>
      <c r="D22" s="226">
        <v>0.2814009599043491</v>
      </c>
      <c r="E22" s="226">
        <v>0.27389007448904845</v>
      </c>
      <c r="F22" s="226">
        <v>4.0619228547984552</v>
      </c>
      <c r="G22" s="226">
        <v>0.27629799261216087</v>
      </c>
      <c r="H22" s="226">
        <v>4.7259134437584169</v>
      </c>
      <c r="I22" s="226">
        <v>0.85823947021825553</v>
      </c>
      <c r="J22" s="226">
        <v>4.2930780314922092</v>
      </c>
      <c r="K22" s="226">
        <v>6.3845866182187132</v>
      </c>
      <c r="L22" s="226">
        <v>0.37266858721484669</v>
      </c>
      <c r="M22" s="226">
        <v>3.4014770310597293</v>
      </c>
      <c r="N22" s="226">
        <v>15.224188476472627</v>
      </c>
      <c r="O22" s="226">
        <v>16.896147364802772</v>
      </c>
      <c r="P22" s="226">
        <v>0.1351727306972354</v>
      </c>
      <c r="Q22" s="226">
        <v>28.532460125577664</v>
      </c>
      <c r="R22" s="226">
        <v>8.9462786178435866E-2</v>
      </c>
      <c r="S22" s="226">
        <v>23.037018375052334</v>
      </c>
      <c r="T22" s="338">
        <v>184.36150782387381</v>
      </c>
      <c r="U22" s="226">
        <v>37.941087709999998</v>
      </c>
      <c r="V22" s="230">
        <v>245.33961390892614</v>
      </c>
      <c r="W22" s="229">
        <v>626.53053705545449</v>
      </c>
      <c r="X22" s="215">
        <v>2.5537275740885135</v>
      </c>
    </row>
    <row r="23" spans="1:24" ht="25.5">
      <c r="A23" s="216" t="s">
        <v>208</v>
      </c>
      <c r="B23" s="231">
        <v>32734.251099847097</v>
      </c>
      <c r="C23" s="231">
        <v>26323.890040807368</v>
      </c>
      <c r="D23" s="231">
        <v>10343.991811861946</v>
      </c>
      <c r="E23" s="231">
        <v>9451.1541950656137</v>
      </c>
      <c r="F23" s="231">
        <v>14173.816144140375</v>
      </c>
      <c r="G23" s="231">
        <v>7132.5534366012444</v>
      </c>
      <c r="H23" s="231">
        <v>26479.353831771667</v>
      </c>
      <c r="I23" s="231">
        <v>24403.012774806608</v>
      </c>
      <c r="J23" s="231">
        <v>37082.399486540045</v>
      </c>
      <c r="K23" s="231">
        <v>42629.491046496347</v>
      </c>
      <c r="L23" s="231">
        <v>8920.9229932034323</v>
      </c>
      <c r="M23" s="231">
        <v>13787.531488894288</v>
      </c>
      <c r="N23" s="231">
        <v>33624.702339863441</v>
      </c>
      <c r="O23" s="231">
        <v>13007.840569948403</v>
      </c>
      <c r="P23" s="231">
        <v>9072.4093942670443</v>
      </c>
      <c r="Q23" s="231">
        <v>22239.268085316915</v>
      </c>
      <c r="R23" s="231">
        <v>4298.2083473906823</v>
      </c>
      <c r="S23" s="231">
        <v>2660.0666563888858</v>
      </c>
      <c r="T23" s="220"/>
      <c r="U23" s="221"/>
      <c r="V23" s="221"/>
      <c r="W23" s="221"/>
      <c r="X23" s="222"/>
    </row>
    <row r="24" spans="1:24">
      <c r="A24" s="232" t="s">
        <v>86</v>
      </c>
      <c r="B24" s="226">
        <v>30957.911527389992</v>
      </c>
      <c r="C24" s="226">
        <v>8552.928580470003</v>
      </c>
      <c r="D24" s="226">
        <v>3342.0439431900018</v>
      </c>
      <c r="E24" s="226">
        <v>1455.0417384900004</v>
      </c>
      <c r="F24" s="226">
        <v>3555.991682909998</v>
      </c>
      <c r="G24" s="226">
        <v>1861.3086378199987</v>
      </c>
      <c r="H24" s="226">
        <v>12243.969379199996</v>
      </c>
      <c r="I24" s="226">
        <v>5974.2378011500032</v>
      </c>
      <c r="J24" s="226">
        <v>72220.52085133997</v>
      </c>
      <c r="K24" s="226">
        <v>21372.933856480009</v>
      </c>
      <c r="L24" s="226">
        <v>980.4455047199998</v>
      </c>
      <c r="M24" s="226">
        <v>14413.310929759999</v>
      </c>
      <c r="N24" s="226">
        <v>50863.559905870039</v>
      </c>
      <c r="O24" s="226">
        <v>11959.830338239999</v>
      </c>
      <c r="P24" s="226">
        <v>4162.7128471899996</v>
      </c>
      <c r="Q24" s="226">
        <v>17131.421826509995</v>
      </c>
      <c r="R24" s="226">
        <v>1154.4386473899999</v>
      </c>
      <c r="S24" s="226">
        <v>642.0695917500002</v>
      </c>
      <c r="T24" s="220"/>
      <c r="U24" s="220"/>
      <c r="V24" s="220"/>
      <c r="W24" s="220"/>
      <c r="X24" s="220"/>
    </row>
    <row r="25" spans="1:24" ht="23.25" customHeight="1">
      <c r="A25" s="216" t="s">
        <v>190</v>
      </c>
      <c r="B25" s="231">
        <v>103295.61492871311</v>
      </c>
      <c r="C25" s="231">
        <v>45800.394094881478</v>
      </c>
      <c r="D25" s="231">
        <v>20570.628739521733</v>
      </c>
      <c r="E25" s="231">
        <v>22843.687233483928</v>
      </c>
      <c r="F25" s="231">
        <v>31969.158028303136</v>
      </c>
      <c r="G25" s="231">
        <v>12545.356949406625</v>
      </c>
      <c r="H25" s="231">
        <v>59745.341134578048</v>
      </c>
      <c r="I25" s="231">
        <v>40092.526392135813</v>
      </c>
      <c r="J25" s="231">
        <v>181335.81072303114</v>
      </c>
      <c r="K25" s="231">
        <v>95326.778577464473</v>
      </c>
      <c r="L25" s="231">
        <v>15184.259240115658</v>
      </c>
      <c r="M25" s="231">
        <v>49827.153948009902</v>
      </c>
      <c r="N25" s="231">
        <v>114916.03319439068</v>
      </c>
      <c r="O25" s="231">
        <v>31975.591382881859</v>
      </c>
      <c r="P25" s="231">
        <v>17724.641029994</v>
      </c>
      <c r="Q25" s="231">
        <v>62812.707948654439</v>
      </c>
      <c r="R25" s="231">
        <v>7969.3829797261333</v>
      </c>
      <c r="S25" s="231">
        <v>3325.1732665139384</v>
      </c>
      <c r="T25" s="220"/>
      <c r="U25" s="220"/>
      <c r="V25" s="220"/>
      <c r="W25" s="220"/>
      <c r="X25" s="220"/>
    </row>
    <row r="26" spans="1:24" ht="18.75" customHeight="1">
      <c r="A26" s="228" t="s">
        <v>171</v>
      </c>
      <c r="B26" s="226">
        <v>15805.300361596181</v>
      </c>
      <c r="C26" s="226">
        <v>2775.1217250716441</v>
      </c>
      <c r="D26" s="226">
        <v>2170.3647788383205</v>
      </c>
      <c r="E26" s="226">
        <v>2434.5789536273705</v>
      </c>
      <c r="F26" s="226">
        <v>3647.6752741010864</v>
      </c>
      <c r="G26" s="226">
        <v>1221.0962631636435</v>
      </c>
      <c r="H26" s="226">
        <v>4919.1643962395619</v>
      </c>
      <c r="I26" s="226">
        <v>3840.8423785794939</v>
      </c>
      <c r="J26" s="226">
        <v>16940.3050884484</v>
      </c>
      <c r="K26" s="226">
        <v>9913.8027382457294</v>
      </c>
      <c r="L26" s="226">
        <v>1893.6101328091222</v>
      </c>
      <c r="M26" s="226">
        <v>5482.7648210957705</v>
      </c>
      <c r="N26" s="226">
        <v>15773.362134891378</v>
      </c>
      <c r="O26" s="226">
        <v>2774.6989503000382</v>
      </c>
      <c r="P26" s="226">
        <v>1428.491011703162</v>
      </c>
      <c r="Q26" s="226">
        <v>4985.8083218933334</v>
      </c>
      <c r="R26" s="226">
        <v>648.34407391258799</v>
      </c>
      <c r="S26" s="226">
        <v>303.40500071060325</v>
      </c>
      <c r="T26" s="220"/>
      <c r="U26" s="220"/>
      <c r="V26" s="220"/>
      <c r="W26" s="220"/>
      <c r="X26" s="220"/>
    </row>
    <row r="27" spans="1:24" ht="18" customHeight="1">
      <c r="A27" s="218"/>
      <c r="B27" s="227">
        <v>0.15301037098722742</v>
      </c>
      <c r="C27" s="227">
        <v>6.0591656030789129E-2</v>
      </c>
      <c r="D27" s="227">
        <v>0.10550794564040056</v>
      </c>
      <c r="E27" s="227">
        <v>0.10657556850361713</v>
      </c>
      <c r="F27" s="227">
        <v>0.11409982305044454</v>
      </c>
      <c r="G27" s="227">
        <v>9.7334517310916316E-2</v>
      </c>
      <c r="H27" s="227">
        <v>8.2335531153115468E-2</v>
      </c>
      <c r="I27" s="227">
        <v>9.5799460004418149E-2</v>
      </c>
      <c r="J27" s="227">
        <v>9.3419523815528635E-2</v>
      </c>
      <c r="K27" s="227">
        <v>0.10399808832509295</v>
      </c>
      <c r="L27" s="227">
        <v>0.12470875943729598</v>
      </c>
      <c r="M27" s="227">
        <v>0.11003568108298011</v>
      </c>
      <c r="N27" s="227">
        <v>0.13725989051683793</v>
      </c>
      <c r="O27" s="227">
        <v>8.6775531907299572E-2</v>
      </c>
      <c r="P27" s="227">
        <v>8.0593508736557226E-2</v>
      </c>
      <c r="Q27" s="227">
        <v>7.9375790102361579E-2</v>
      </c>
      <c r="R27" s="227">
        <v>8.1354362760825458E-2</v>
      </c>
      <c r="S27" s="227">
        <v>9.1244869482752844E-2</v>
      </c>
      <c r="T27" s="220"/>
      <c r="U27" s="220"/>
      <c r="V27" s="220"/>
      <c r="W27" s="220"/>
      <c r="X27" s="220"/>
    </row>
    <row r="28" spans="1:24" ht="20.25" customHeight="1">
      <c r="A28" s="219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</row>
    <row r="31" spans="1:24" ht="20.25" customHeight="1">
      <c r="A31" s="210" t="s">
        <v>264</v>
      </c>
      <c r="B31" s="223" t="s">
        <v>19</v>
      </c>
      <c r="C31" s="224" t="s">
        <v>34</v>
      </c>
      <c r="D31" s="224" t="s">
        <v>35</v>
      </c>
      <c r="E31" s="224" t="s">
        <v>20</v>
      </c>
      <c r="F31" s="224" t="s">
        <v>21</v>
      </c>
      <c r="G31" s="224" t="s">
        <v>22</v>
      </c>
      <c r="H31" s="224" t="s">
        <v>36</v>
      </c>
      <c r="I31" s="224" t="s">
        <v>23</v>
      </c>
      <c r="J31" s="224" t="s">
        <v>24</v>
      </c>
      <c r="K31" s="224" t="s">
        <v>25</v>
      </c>
      <c r="L31" s="224" t="s">
        <v>18</v>
      </c>
      <c r="M31" s="224" t="s">
        <v>26</v>
      </c>
      <c r="N31" s="224" t="s">
        <v>27</v>
      </c>
      <c r="O31" s="224" t="s">
        <v>28</v>
      </c>
      <c r="P31" s="224" t="s">
        <v>29</v>
      </c>
      <c r="Q31" s="224" t="s">
        <v>30</v>
      </c>
      <c r="R31" s="224" t="s">
        <v>31</v>
      </c>
      <c r="S31" s="225" t="s">
        <v>32</v>
      </c>
    </row>
    <row r="32" spans="1:24">
      <c r="A32" s="211" t="s">
        <v>19</v>
      </c>
      <c r="B32" s="226">
        <v>6059.7389290238116</v>
      </c>
      <c r="C32" s="226">
        <v>51.469596335396183</v>
      </c>
      <c r="D32" s="226">
        <v>132.47725241711547</v>
      </c>
      <c r="E32" s="226">
        <v>112.32802397613732</v>
      </c>
      <c r="F32" s="226">
        <v>399.79447624642472</v>
      </c>
      <c r="G32" s="226">
        <v>10.056636452811055</v>
      </c>
      <c r="H32" s="226">
        <v>160.1305225362789</v>
      </c>
      <c r="I32" s="226">
        <v>355.75853528858642</v>
      </c>
      <c r="J32" s="226">
        <v>438.46221402291479</v>
      </c>
      <c r="K32" s="226">
        <v>492.63290635594529</v>
      </c>
      <c r="L32" s="226">
        <v>493.45433712780692</v>
      </c>
      <c r="M32" s="226">
        <v>65.40477339919444</v>
      </c>
      <c r="N32" s="226">
        <v>664.94801398782272</v>
      </c>
      <c r="O32" s="226">
        <v>317.62140516328486</v>
      </c>
      <c r="P32" s="226">
        <v>39.776575516700191</v>
      </c>
      <c r="Q32" s="226">
        <v>72.951733555373181</v>
      </c>
      <c r="R32" s="226">
        <v>1.6149911446994947</v>
      </c>
      <c r="S32" s="226">
        <v>168.4002003056263</v>
      </c>
    </row>
    <row r="33" spans="1:19">
      <c r="A33" s="212" t="s">
        <v>34</v>
      </c>
      <c r="B33" s="226">
        <v>157.32699426389249</v>
      </c>
      <c r="C33" s="226">
        <v>661.87752772298438</v>
      </c>
      <c r="D33" s="226">
        <v>20.409086291157767</v>
      </c>
      <c r="E33" s="226">
        <v>3.5438400670541679</v>
      </c>
      <c r="F33" s="226">
        <v>17.122593541862447</v>
      </c>
      <c r="G33" s="226">
        <v>10.239444742786898</v>
      </c>
      <c r="H33" s="226">
        <v>88.945558067232582</v>
      </c>
      <c r="I33" s="226">
        <v>70.916600969021971</v>
      </c>
      <c r="J33" s="226">
        <v>489.99908220666617</v>
      </c>
      <c r="K33" s="226">
        <v>212.21533486267458</v>
      </c>
      <c r="L33" s="226">
        <v>14.890977866011603</v>
      </c>
      <c r="M33" s="226">
        <v>21.259713116894524</v>
      </c>
      <c r="N33" s="226">
        <v>166.03124499635692</v>
      </c>
      <c r="O33" s="226">
        <v>10.42859671707668</v>
      </c>
      <c r="P33" s="226">
        <v>100.17545139734764</v>
      </c>
      <c r="Q33" s="226">
        <v>124.36097010983102</v>
      </c>
      <c r="R33" s="226">
        <v>17.771010721762728</v>
      </c>
      <c r="S33" s="226">
        <v>2.5877521482270884</v>
      </c>
    </row>
    <row r="34" spans="1:19">
      <c r="A34" s="212" t="s">
        <v>35</v>
      </c>
      <c r="B34" s="226">
        <v>31.795840828826694</v>
      </c>
      <c r="C34" s="226">
        <v>14.772468423922582</v>
      </c>
      <c r="D34" s="226">
        <v>726.3792623617212</v>
      </c>
      <c r="E34" s="226">
        <v>7.5104987887285297</v>
      </c>
      <c r="F34" s="226">
        <v>6.1884618685431869</v>
      </c>
      <c r="G34" s="226">
        <v>75.801639712886868</v>
      </c>
      <c r="H34" s="226">
        <v>165.61403535793809</v>
      </c>
      <c r="I34" s="226">
        <v>13.325153469689145</v>
      </c>
      <c r="J34" s="226">
        <v>34.994081987184032</v>
      </c>
      <c r="K34" s="226">
        <v>67.189404930870992</v>
      </c>
      <c r="L34" s="226">
        <v>4.7511122317269692</v>
      </c>
      <c r="M34" s="226">
        <v>139.65992703922521</v>
      </c>
      <c r="N34" s="226">
        <v>60.258028197182185</v>
      </c>
      <c r="O34" s="226">
        <v>15.645334498418407</v>
      </c>
      <c r="P34" s="226">
        <v>8.5594518858359443</v>
      </c>
      <c r="Q34" s="226">
        <v>39.4911071985495</v>
      </c>
      <c r="R34" s="226">
        <v>22.36764559463991</v>
      </c>
      <c r="S34" s="226">
        <v>0.17682886859384811</v>
      </c>
    </row>
    <row r="35" spans="1:19">
      <c r="A35" s="212" t="s">
        <v>20</v>
      </c>
      <c r="B35" s="226">
        <v>16.763977524656024</v>
      </c>
      <c r="C35" s="226">
        <v>3.4757336818275046</v>
      </c>
      <c r="D35" s="226">
        <v>7.7740309457089918</v>
      </c>
      <c r="E35" s="226">
        <v>1272.2449217968438</v>
      </c>
      <c r="F35" s="226">
        <v>26.8089790477202</v>
      </c>
      <c r="G35" s="226">
        <v>0.12544299267332559</v>
      </c>
      <c r="H35" s="226">
        <v>0</v>
      </c>
      <c r="I35" s="226">
        <v>7.5418068279298049</v>
      </c>
      <c r="J35" s="226">
        <v>83.977902243289975</v>
      </c>
      <c r="K35" s="226">
        <v>30.190260897283341</v>
      </c>
      <c r="L35" s="226">
        <v>0</v>
      </c>
      <c r="M35" s="226">
        <v>12.976256977783107</v>
      </c>
      <c r="N35" s="226">
        <v>4.6992025435472415</v>
      </c>
      <c r="O35" s="226">
        <v>7.7715149427782917</v>
      </c>
      <c r="P35" s="226">
        <v>0</v>
      </c>
      <c r="Q35" s="226">
        <v>1.0424682419260551</v>
      </c>
      <c r="R35" s="226">
        <v>0</v>
      </c>
      <c r="S35" s="226">
        <v>1.0812020458035072</v>
      </c>
    </row>
    <row r="36" spans="1:19">
      <c r="A36" s="212" t="s">
        <v>21</v>
      </c>
      <c r="B36" s="226">
        <v>399.90468272959521</v>
      </c>
      <c r="C36" s="226">
        <v>1.5906285036900112</v>
      </c>
      <c r="D36" s="226">
        <v>8.3724732934353927</v>
      </c>
      <c r="E36" s="226">
        <v>6.9540775880752328</v>
      </c>
      <c r="F36" s="226">
        <v>1624.7073383162522</v>
      </c>
      <c r="G36" s="226">
        <v>5.6770568196115079</v>
      </c>
      <c r="H36" s="226">
        <v>1.6740026068426601</v>
      </c>
      <c r="I36" s="226">
        <v>4.4129791985626774</v>
      </c>
      <c r="J36" s="226">
        <v>88.091921638767403</v>
      </c>
      <c r="K36" s="226">
        <v>27.618906642135862</v>
      </c>
      <c r="L36" s="226">
        <v>0.37557600751852527</v>
      </c>
      <c r="M36" s="226">
        <v>29.533245190358876</v>
      </c>
      <c r="N36" s="226">
        <v>76.41172779819945</v>
      </c>
      <c r="O36" s="226">
        <v>60.035609252527919</v>
      </c>
      <c r="P36" s="226">
        <v>1.4057895252226793</v>
      </c>
      <c r="Q36" s="226">
        <v>149.88551224020867</v>
      </c>
      <c r="R36" s="226">
        <v>0.58035049108139525</v>
      </c>
      <c r="S36" s="226">
        <v>0.72392618643280249</v>
      </c>
    </row>
    <row r="37" spans="1:19">
      <c r="A37" s="212" t="s">
        <v>22</v>
      </c>
      <c r="B37" s="226">
        <v>11.176034383260502</v>
      </c>
      <c r="C37" s="226">
        <v>8.5565703810031142</v>
      </c>
      <c r="D37" s="226">
        <v>26.839836861018927</v>
      </c>
      <c r="E37" s="226">
        <v>0.98926910122628497</v>
      </c>
      <c r="F37" s="226">
        <v>3.974790075477447</v>
      </c>
      <c r="G37" s="226">
        <v>345.68303938889522</v>
      </c>
      <c r="H37" s="226">
        <v>80.909911336692844</v>
      </c>
      <c r="I37" s="226">
        <v>7.1813957299542386</v>
      </c>
      <c r="J37" s="226">
        <v>33.574429846255889</v>
      </c>
      <c r="K37" s="226">
        <v>54.779763103175014</v>
      </c>
      <c r="L37" s="226">
        <v>2.2126754474384942</v>
      </c>
      <c r="M37" s="226">
        <v>29.663937135290716</v>
      </c>
      <c r="N37" s="226">
        <v>47.836280932852176</v>
      </c>
      <c r="O37" s="226">
        <v>1.615170772761088</v>
      </c>
      <c r="P37" s="226">
        <v>7.2916542639746664</v>
      </c>
      <c r="Q37" s="226">
        <v>105.03800057234619</v>
      </c>
      <c r="R37" s="226">
        <v>2.2025564307960521</v>
      </c>
      <c r="S37" s="226">
        <v>2.5655326882099811</v>
      </c>
    </row>
    <row r="38" spans="1:19">
      <c r="A38" s="212" t="s">
        <v>36</v>
      </c>
      <c r="B38" s="226">
        <v>163.51200938305934</v>
      </c>
      <c r="C38" s="226">
        <v>54.912389221228707</v>
      </c>
      <c r="D38" s="226">
        <v>79.757733535317044</v>
      </c>
      <c r="E38" s="226">
        <v>3.0717277753537466</v>
      </c>
      <c r="F38" s="226">
        <v>55.2206479277434</v>
      </c>
      <c r="G38" s="226">
        <v>165.61184354799386</v>
      </c>
      <c r="H38" s="226">
        <v>1730.8590116504452</v>
      </c>
      <c r="I38" s="226">
        <v>138.03019296945024</v>
      </c>
      <c r="J38" s="226">
        <v>120.04789568065152</v>
      </c>
      <c r="K38" s="226">
        <v>150.05270354400093</v>
      </c>
      <c r="L38" s="226">
        <v>73.653975972174891</v>
      </c>
      <c r="M38" s="226">
        <v>273.91106919065993</v>
      </c>
      <c r="N38" s="226">
        <v>629.68083849786694</v>
      </c>
      <c r="O38" s="226">
        <v>39.646699141367165</v>
      </c>
      <c r="P38" s="226">
        <v>50.973262685235646</v>
      </c>
      <c r="Q38" s="226">
        <v>281.52414640970375</v>
      </c>
      <c r="R38" s="226">
        <v>35.474182600175688</v>
      </c>
      <c r="S38" s="226">
        <v>6.1474736058290285</v>
      </c>
    </row>
    <row r="39" spans="1:19">
      <c r="A39" s="212" t="s">
        <v>23</v>
      </c>
      <c r="B39" s="226">
        <v>395.4710460204825</v>
      </c>
      <c r="C39" s="226">
        <v>29.021942286960744</v>
      </c>
      <c r="D39" s="226">
        <v>14.073299010998225</v>
      </c>
      <c r="E39" s="226">
        <v>5.9859472000800205</v>
      </c>
      <c r="F39" s="226">
        <v>27.838284228457464</v>
      </c>
      <c r="G39" s="226">
        <v>11.005694233386036</v>
      </c>
      <c r="H39" s="226">
        <v>97.842017692210618</v>
      </c>
      <c r="I39" s="226">
        <v>930.71817698395012</v>
      </c>
      <c r="J39" s="226">
        <v>138.21515618085823</v>
      </c>
      <c r="K39" s="226">
        <v>333.88725440303364</v>
      </c>
      <c r="L39" s="226">
        <v>173.20935105066366</v>
      </c>
      <c r="M39" s="226">
        <v>37.344589531107616</v>
      </c>
      <c r="N39" s="226">
        <v>839.23325823106018</v>
      </c>
      <c r="O39" s="226">
        <v>69.455707841132437</v>
      </c>
      <c r="P39" s="226">
        <v>16.853468610042341</v>
      </c>
      <c r="Q39" s="226">
        <v>20.877918884625988</v>
      </c>
      <c r="R39" s="226">
        <v>5.7565722966553867</v>
      </c>
      <c r="S39" s="226">
        <v>1.9338908827957817</v>
      </c>
    </row>
    <row r="40" spans="1:19">
      <c r="A40" s="212" t="s">
        <v>24</v>
      </c>
      <c r="B40" s="226">
        <v>648.27933205120144</v>
      </c>
      <c r="C40" s="226">
        <v>787.01080201533898</v>
      </c>
      <c r="D40" s="226">
        <v>72.303287745632929</v>
      </c>
      <c r="E40" s="226">
        <v>451.72737564234433</v>
      </c>
      <c r="F40" s="226">
        <v>295.72713759967587</v>
      </c>
      <c r="G40" s="226">
        <v>89.051551005794281</v>
      </c>
      <c r="H40" s="226">
        <v>237.13177535146204</v>
      </c>
      <c r="I40" s="226">
        <v>370.89262097300036</v>
      </c>
      <c r="J40" s="226">
        <v>6729.2783188369895</v>
      </c>
      <c r="K40" s="226">
        <v>934.6277431981398</v>
      </c>
      <c r="L40" s="226">
        <v>11.469816338319328</v>
      </c>
      <c r="M40" s="226">
        <v>164.25998417515228</v>
      </c>
      <c r="N40" s="226">
        <v>777.05731165865586</v>
      </c>
      <c r="O40" s="226">
        <v>151.02942311736066</v>
      </c>
      <c r="P40" s="226">
        <v>115.69389483334025</v>
      </c>
      <c r="Q40" s="226">
        <v>213.22640783213231</v>
      </c>
      <c r="R40" s="226">
        <v>73.92977181504618</v>
      </c>
      <c r="S40" s="226">
        <v>17.360915580666077</v>
      </c>
    </row>
    <row r="41" spans="1:19">
      <c r="A41" s="212" t="s">
        <v>25</v>
      </c>
      <c r="B41" s="226">
        <v>454.0551112683176</v>
      </c>
      <c r="C41" s="226">
        <v>121.21608192976758</v>
      </c>
      <c r="D41" s="226">
        <v>16.769927114836229</v>
      </c>
      <c r="E41" s="226">
        <v>214.7522654818782</v>
      </c>
      <c r="F41" s="226">
        <v>86.887442975896363</v>
      </c>
      <c r="G41" s="226">
        <v>25.962738054924131</v>
      </c>
      <c r="H41" s="226">
        <v>83.015364853791652</v>
      </c>
      <c r="I41" s="226">
        <v>264.42499895630101</v>
      </c>
      <c r="J41" s="226">
        <v>447.14702380748452</v>
      </c>
      <c r="K41" s="226">
        <v>3257.672900165865</v>
      </c>
      <c r="L41" s="226">
        <v>26.98046004694833</v>
      </c>
      <c r="M41" s="226">
        <v>68.500857427769333</v>
      </c>
      <c r="N41" s="226">
        <v>513.54390158264403</v>
      </c>
      <c r="O41" s="226">
        <v>211.04363825324495</v>
      </c>
      <c r="P41" s="226">
        <v>34.212588147050916</v>
      </c>
      <c r="Q41" s="226">
        <v>38.359764121119802</v>
      </c>
      <c r="R41" s="226">
        <v>34.469649971302303</v>
      </c>
      <c r="S41" s="226">
        <v>6.2243546309966407</v>
      </c>
    </row>
    <row r="42" spans="1:19">
      <c r="A42" s="212" t="s">
        <v>18</v>
      </c>
      <c r="B42" s="226">
        <v>266.74767398742085</v>
      </c>
      <c r="C42" s="226">
        <v>2.5283884230249782</v>
      </c>
      <c r="D42" s="226">
        <v>1.6187638193737068</v>
      </c>
      <c r="E42" s="226">
        <v>0</v>
      </c>
      <c r="F42" s="226">
        <v>7.7376420407745226</v>
      </c>
      <c r="G42" s="226">
        <v>1.1601876615119189</v>
      </c>
      <c r="H42" s="226">
        <v>51.661690845829668</v>
      </c>
      <c r="I42" s="226">
        <v>52.769669833998833</v>
      </c>
      <c r="J42" s="226">
        <v>13.66750844426566</v>
      </c>
      <c r="K42" s="226">
        <v>23.972749285954624</v>
      </c>
      <c r="L42" s="226">
        <v>658.82275070156845</v>
      </c>
      <c r="M42" s="226">
        <v>7.3021266764628709</v>
      </c>
      <c r="N42" s="226">
        <v>184.88018411606402</v>
      </c>
      <c r="O42" s="226">
        <v>2.4502767149312135</v>
      </c>
      <c r="P42" s="226">
        <v>4.7563751625609392</v>
      </c>
      <c r="Q42" s="226">
        <v>3.9057726291692711</v>
      </c>
      <c r="R42" s="226">
        <v>3.1717168565716718</v>
      </c>
      <c r="S42" s="226">
        <v>0.30332657053608636</v>
      </c>
    </row>
    <row r="43" spans="1:19">
      <c r="A43" s="212" t="s">
        <v>26</v>
      </c>
      <c r="B43" s="226">
        <v>306.63751646003817</v>
      </c>
      <c r="C43" s="226">
        <v>55.53652075511917</v>
      </c>
      <c r="D43" s="226">
        <v>282.2236615287095</v>
      </c>
      <c r="E43" s="226">
        <v>29.041455542816134</v>
      </c>
      <c r="F43" s="226">
        <v>52.085990262293663</v>
      </c>
      <c r="G43" s="226">
        <v>43.115038393725271</v>
      </c>
      <c r="H43" s="226">
        <v>272.03299592357297</v>
      </c>
      <c r="I43" s="226">
        <v>54.226656886152213</v>
      </c>
      <c r="J43" s="226">
        <v>171.96384010129975</v>
      </c>
      <c r="K43" s="226">
        <v>194.63385279462327</v>
      </c>
      <c r="L43" s="226">
        <v>3.7594658689241101</v>
      </c>
      <c r="M43" s="226">
        <v>2379.6659184453506</v>
      </c>
      <c r="N43" s="226">
        <v>224.64098119731335</v>
      </c>
      <c r="O43" s="226">
        <v>11.645606973041431</v>
      </c>
      <c r="P43" s="226">
        <v>10.01758038685934</v>
      </c>
      <c r="Q43" s="226">
        <v>113.34902616104628</v>
      </c>
      <c r="R43" s="226">
        <v>6.2483747556687126</v>
      </c>
      <c r="S43" s="226">
        <v>7.0656762857223399</v>
      </c>
    </row>
    <row r="44" spans="1:19">
      <c r="A44" s="212" t="s">
        <v>27</v>
      </c>
      <c r="B44" s="226">
        <v>1625.3803874654927</v>
      </c>
      <c r="C44" s="226">
        <v>257.0344116272517</v>
      </c>
      <c r="D44" s="226">
        <v>296.73069776918572</v>
      </c>
      <c r="E44" s="226">
        <v>135.88151111618839</v>
      </c>
      <c r="F44" s="226">
        <v>575.02052759299238</v>
      </c>
      <c r="G44" s="226">
        <v>131.02927382387799</v>
      </c>
      <c r="H44" s="226">
        <v>450.0822772310853</v>
      </c>
      <c r="I44" s="226">
        <v>822.72345513495429</v>
      </c>
      <c r="J44" s="226">
        <v>1046.440446673816</v>
      </c>
      <c r="K44" s="226">
        <v>1031.800983591952</v>
      </c>
      <c r="L44" s="226">
        <v>262.90634131300254</v>
      </c>
      <c r="M44" s="226">
        <v>515.78655843285037</v>
      </c>
      <c r="N44" s="226">
        <v>4176.5125090841075</v>
      </c>
      <c r="O44" s="226">
        <v>186.67046236605279</v>
      </c>
      <c r="P44" s="226">
        <v>86.510709235331504</v>
      </c>
      <c r="Q44" s="226">
        <v>392.59450637755475</v>
      </c>
      <c r="R44" s="226">
        <v>65.703546391171443</v>
      </c>
      <c r="S44" s="226">
        <v>22.02810642891987</v>
      </c>
    </row>
    <row r="45" spans="1:19">
      <c r="A45" s="212" t="s">
        <v>28</v>
      </c>
      <c r="B45" s="226">
        <v>351.06888293099388</v>
      </c>
      <c r="C45" s="226">
        <v>10.762813392770665</v>
      </c>
      <c r="D45" s="226">
        <v>16.045092120632223</v>
      </c>
      <c r="E45" s="226">
        <v>26.153425617145622</v>
      </c>
      <c r="F45" s="226">
        <v>18.135763865186757</v>
      </c>
      <c r="G45" s="226">
        <v>3.6669657963326063</v>
      </c>
      <c r="H45" s="226">
        <v>11.936505534781386</v>
      </c>
      <c r="I45" s="226">
        <v>95.272869908712664</v>
      </c>
      <c r="J45" s="226">
        <v>66.009837954211392</v>
      </c>
      <c r="K45" s="226">
        <v>618.19863429632483</v>
      </c>
      <c r="L45" s="226">
        <v>17.674836526896492</v>
      </c>
      <c r="M45" s="226">
        <v>10.842569782875394</v>
      </c>
      <c r="N45" s="226">
        <v>119.47052751585811</v>
      </c>
      <c r="O45" s="226">
        <v>608.11602675558004</v>
      </c>
      <c r="P45" s="226">
        <v>5.2929938711375906</v>
      </c>
      <c r="Q45" s="226">
        <v>13.533753346446787</v>
      </c>
      <c r="R45" s="226">
        <v>2.4188199788386857</v>
      </c>
      <c r="S45" s="226">
        <v>3.6688720673959847</v>
      </c>
    </row>
    <row r="46" spans="1:19">
      <c r="A46" s="212" t="s">
        <v>29</v>
      </c>
      <c r="B46" s="226">
        <v>39.619563800771843</v>
      </c>
      <c r="C46" s="226">
        <v>105.49076721662297</v>
      </c>
      <c r="D46" s="226">
        <v>11.2922233114232</v>
      </c>
      <c r="E46" s="226">
        <v>0.48295053936532634</v>
      </c>
      <c r="F46" s="226">
        <v>12.354128585223863</v>
      </c>
      <c r="G46" s="226">
        <v>20.646592988315962</v>
      </c>
      <c r="H46" s="226">
        <v>56.847624618039006</v>
      </c>
      <c r="I46" s="226">
        <v>22.655261788985854</v>
      </c>
      <c r="J46" s="226">
        <v>106.86239699574125</v>
      </c>
      <c r="K46" s="226">
        <v>72.308698981685623</v>
      </c>
      <c r="L46" s="226">
        <v>5.5754428269396685</v>
      </c>
      <c r="M46" s="226">
        <v>11.737590461929425</v>
      </c>
      <c r="N46" s="226">
        <v>72.303008429712548</v>
      </c>
      <c r="O46" s="226">
        <v>10.594340140806958</v>
      </c>
      <c r="P46" s="226">
        <v>361.82607170689096</v>
      </c>
      <c r="Q46" s="226">
        <v>135.52792254623756</v>
      </c>
      <c r="R46" s="226">
        <v>39.984910461642791</v>
      </c>
      <c r="S46" s="226">
        <v>0.28167621927813158</v>
      </c>
    </row>
    <row r="47" spans="1:19">
      <c r="A47" s="212" t="s">
        <v>30</v>
      </c>
      <c r="B47" s="226">
        <v>101.44407610846137</v>
      </c>
      <c r="C47" s="226">
        <v>75.457153910602088</v>
      </c>
      <c r="D47" s="226">
        <v>99.365777286435318</v>
      </c>
      <c r="E47" s="226">
        <v>8.6132473560924812</v>
      </c>
      <c r="F47" s="226">
        <v>30.508370171277001</v>
      </c>
      <c r="G47" s="226">
        <v>94.418711833623703</v>
      </c>
      <c r="H47" s="226">
        <v>313.66278707141385</v>
      </c>
      <c r="I47" s="226">
        <v>50.110728791166579</v>
      </c>
      <c r="J47" s="226">
        <v>135.25111858527745</v>
      </c>
      <c r="K47" s="226">
        <v>157.6992502550282</v>
      </c>
      <c r="L47" s="226">
        <v>15.169174457181196</v>
      </c>
      <c r="M47" s="226">
        <v>125.48959482037222</v>
      </c>
      <c r="N47" s="226">
        <v>170.79340595129131</v>
      </c>
      <c r="O47" s="226">
        <v>31.232497097854523</v>
      </c>
      <c r="P47" s="226">
        <v>193.94894979658767</v>
      </c>
      <c r="Q47" s="226">
        <v>1860.7287032669965</v>
      </c>
      <c r="R47" s="226">
        <v>37.976623417216906</v>
      </c>
      <c r="S47" s="226">
        <v>2.0804159842489649</v>
      </c>
    </row>
    <row r="48" spans="1:19">
      <c r="A48" s="212" t="s">
        <v>31</v>
      </c>
      <c r="B48" s="226">
        <v>24.528897395031443</v>
      </c>
      <c r="C48" s="226">
        <v>16.127471790676655</v>
      </c>
      <c r="D48" s="226">
        <v>5.2904927025167838</v>
      </c>
      <c r="E48" s="226">
        <v>0.19732557158188779</v>
      </c>
      <c r="F48" s="226">
        <v>1.3612132874246932</v>
      </c>
      <c r="G48" s="226">
        <v>6.6479345538994536</v>
      </c>
      <c r="H48" s="226">
        <v>108.31548270945609</v>
      </c>
      <c r="I48" s="226">
        <v>7.4703007031230939</v>
      </c>
      <c r="J48" s="226">
        <v>49.114188295684855</v>
      </c>
      <c r="K48" s="226">
        <v>30.913143161418212</v>
      </c>
      <c r="L48" s="226">
        <v>6.3872213993037423</v>
      </c>
      <c r="M48" s="226">
        <v>3.0733406337903486</v>
      </c>
      <c r="N48" s="226">
        <v>61.445375751004065</v>
      </c>
      <c r="O48" s="226">
        <v>0.40982925521958585</v>
      </c>
      <c r="P48" s="226">
        <v>55.697666416605244</v>
      </c>
      <c r="Q48" s="226">
        <v>57.3256787779614</v>
      </c>
      <c r="R48" s="226">
        <v>204.74745229247557</v>
      </c>
      <c r="S48" s="226">
        <v>8.728437834417628E-2</v>
      </c>
    </row>
    <row r="49" spans="1:20">
      <c r="A49" s="213" t="s">
        <v>32</v>
      </c>
      <c r="B49" s="226">
        <v>14.967878175162225</v>
      </c>
      <c r="C49" s="226">
        <v>4.435084971178966E-2</v>
      </c>
      <c r="D49" s="226">
        <v>2.9690037180744602E-2</v>
      </c>
      <c r="E49" s="226">
        <v>2.9189990396168382E-2</v>
      </c>
      <c r="F49" s="226">
        <v>0.46346467897706028</v>
      </c>
      <c r="G49" s="226">
        <v>2.68933317448798E-2</v>
      </c>
      <c r="H49" s="226">
        <v>0.38911059357549832</v>
      </c>
      <c r="I49" s="226">
        <v>8.2218877801386786E-2</v>
      </c>
      <c r="J49" s="226">
        <v>0.40105730540490925</v>
      </c>
      <c r="K49" s="226">
        <v>0.66398480304071628</v>
      </c>
      <c r="L49" s="226">
        <v>4.6475037192813269E-2</v>
      </c>
      <c r="M49" s="226">
        <v>0.3742838418007704</v>
      </c>
      <c r="N49" s="226">
        <v>2.0896704434883384</v>
      </c>
      <c r="O49" s="226">
        <v>1.4661721747648786</v>
      </c>
      <c r="P49" s="226">
        <v>1.0894044652391938E-2</v>
      </c>
      <c r="Q49" s="226">
        <v>2.2647865660318538</v>
      </c>
      <c r="R49" s="226">
        <v>7.2781879603546337E-3</v>
      </c>
      <c r="S49" s="226">
        <v>2.102009734903429</v>
      </c>
    </row>
    <row r="50" spans="1:20">
      <c r="A50" s="233" t="s">
        <v>263</v>
      </c>
      <c r="B50" s="362">
        <v>4736.8815277957065</v>
      </c>
      <c r="C50" s="362">
        <v>518.23610660374391</v>
      </c>
      <c r="D50" s="362">
        <v>352.61219068592061</v>
      </c>
      <c r="E50" s="362">
        <v>155.07190047606321</v>
      </c>
      <c r="F50" s="362">
        <v>405.73802178888326</v>
      </c>
      <c r="G50" s="362">
        <v>181.16957782884873</v>
      </c>
      <c r="H50" s="362">
        <v>1008.1137222589132</v>
      </c>
      <c r="I50" s="362">
        <v>572.32875528815271</v>
      </c>
      <c r="J50" s="362">
        <v>6746.8066676416365</v>
      </c>
      <c r="K50" s="362">
        <v>2222.7442629725774</v>
      </c>
      <c r="L50" s="362">
        <v>122.2701425895047</v>
      </c>
      <c r="M50" s="362">
        <v>1585.9784848169027</v>
      </c>
      <c r="N50" s="362">
        <v>6981.5266639763486</v>
      </c>
      <c r="O50" s="362">
        <v>1037.8206391218346</v>
      </c>
      <c r="P50" s="362">
        <v>335.48763421778625</v>
      </c>
      <c r="Q50" s="362">
        <v>1359.8201430560732</v>
      </c>
      <c r="R50" s="362">
        <v>93.918620504882725</v>
      </c>
      <c r="S50" s="362">
        <v>58.58555609807317</v>
      </c>
    </row>
    <row r="51" spans="1:20" ht="15.75">
      <c r="A51" s="234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</row>
    <row r="54" spans="1:20" ht="15.75">
      <c r="A54" s="210" t="s">
        <v>266</v>
      </c>
      <c r="B54" s="223" t="s">
        <v>19</v>
      </c>
      <c r="C54" s="224" t="s">
        <v>34</v>
      </c>
      <c r="D54" s="224" t="s">
        <v>35</v>
      </c>
      <c r="E54" s="224" t="s">
        <v>20</v>
      </c>
      <c r="F54" s="224" t="s">
        <v>21</v>
      </c>
      <c r="G54" s="224" t="s">
        <v>22</v>
      </c>
      <c r="H54" s="224" t="s">
        <v>36</v>
      </c>
      <c r="I54" s="224" t="s">
        <v>23</v>
      </c>
      <c r="J54" s="224" t="s">
        <v>24</v>
      </c>
      <c r="K54" s="224" t="s">
        <v>25</v>
      </c>
      <c r="L54" s="224" t="s">
        <v>18</v>
      </c>
      <c r="M54" s="224" t="s">
        <v>26</v>
      </c>
      <c r="N54" s="224" t="s">
        <v>27</v>
      </c>
      <c r="O54" s="224" t="s">
        <v>28</v>
      </c>
      <c r="P54" s="224" t="s">
        <v>29</v>
      </c>
      <c r="Q54" s="224" t="s">
        <v>30</v>
      </c>
      <c r="R54" s="224" t="s">
        <v>31</v>
      </c>
      <c r="S54" s="225" t="s">
        <v>32</v>
      </c>
      <c r="T54" s="225" t="s">
        <v>265</v>
      </c>
    </row>
    <row r="55" spans="1:20">
      <c r="A55" s="211" t="s">
        <v>19</v>
      </c>
      <c r="B55" s="226">
        <v>14368.813272657217</v>
      </c>
      <c r="C55" s="226">
        <v>308.19514647352531</v>
      </c>
      <c r="D55" s="226">
        <v>455.55833876031141</v>
      </c>
      <c r="E55" s="226">
        <v>382.40038100128476</v>
      </c>
      <c r="F55" s="226">
        <v>1271.2754894277928</v>
      </c>
      <c r="G55" s="226">
        <v>37.486399255129911</v>
      </c>
      <c r="H55" s="226">
        <v>705.62617843447481</v>
      </c>
      <c r="I55" s="226">
        <v>1347.3490564048484</v>
      </c>
      <c r="J55" s="226">
        <v>1702.8734664116171</v>
      </c>
      <c r="K55" s="226">
        <v>1718.6439634970116</v>
      </c>
      <c r="L55" s="226">
        <v>1435.6146009894178</v>
      </c>
      <c r="M55" s="226">
        <v>215.65710189983062</v>
      </c>
      <c r="N55" s="226">
        <v>1757.6479838912514</v>
      </c>
      <c r="O55" s="226">
        <v>1328.0069061735171</v>
      </c>
      <c r="P55" s="226">
        <v>179.06684517580348</v>
      </c>
      <c r="Q55" s="226">
        <v>333.45360001612801</v>
      </c>
      <c r="R55" s="226">
        <v>7.202398603827044</v>
      </c>
      <c r="S55" s="226">
        <v>669.61011389020507</v>
      </c>
      <c r="T55" s="226">
        <v>9668.950122895767</v>
      </c>
    </row>
    <row r="56" spans="1:20">
      <c r="A56" s="212" t="s">
        <v>34</v>
      </c>
      <c r="B56" s="226">
        <v>247.33163649737276</v>
      </c>
      <c r="C56" s="226">
        <v>2627.6172683753471</v>
      </c>
      <c r="D56" s="226">
        <v>46.530282434235041</v>
      </c>
      <c r="E56" s="226">
        <v>7.9985957805656138</v>
      </c>
      <c r="F56" s="226">
        <v>36.097894408420245</v>
      </c>
      <c r="G56" s="226">
        <v>25.305027919698432</v>
      </c>
      <c r="H56" s="226">
        <v>259.85690796919238</v>
      </c>
      <c r="I56" s="226">
        <v>178.06646793998902</v>
      </c>
      <c r="J56" s="226">
        <v>1261.6965368555418</v>
      </c>
      <c r="K56" s="226">
        <v>490.84989294462412</v>
      </c>
      <c r="L56" s="226">
        <v>28.722586943893937</v>
      </c>
      <c r="M56" s="226">
        <v>46.475188241599355</v>
      </c>
      <c r="N56" s="226">
        <v>290.96682159562562</v>
      </c>
      <c r="O56" s="226">
        <v>28.908521620773918</v>
      </c>
      <c r="P56" s="226">
        <v>298.99129072789265</v>
      </c>
      <c r="Q56" s="226">
        <v>376.87153244823378</v>
      </c>
      <c r="R56" s="226">
        <v>52.544658634304078</v>
      </c>
      <c r="S56" s="226">
        <v>6.821996891012625</v>
      </c>
      <c r="T56" s="226">
        <v>2256.8824243780082</v>
      </c>
    </row>
    <row r="57" spans="1:20">
      <c r="A57" s="212" t="s">
        <v>35</v>
      </c>
      <c r="B57" s="226">
        <v>74.577272541674049</v>
      </c>
      <c r="C57" s="226">
        <v>87.497833164625234</v>
      </c>
      <c r="D57" s="226">
        <v>2470.7870707160523</v>
      </c>
      <c r="E57" s="226">
        <v>25.291126425697161</v>
      </c>
      <c r="F57" s="226">
        <v>19.465017499587724</v>
      </c>
      <c r="G57" s="226">
        <v>279.49160703430499</v>
      </c>
      <c r="H57" s="226">
        <v>721.88313865875068</v>
      </c>
      <c r="I57" s="226">
        <v>49.919038145669276</v>
      </c>
      <c r="J57" s="226">
        <v>134.43551209815831</v>
      </c>
      <c r="K57" s="226">
        <v>231.86355408577762</v>
      </c>
      <c r="L57" s="226">
        <v>13.672734498457363</v>
      </c>
      <c r="M57" s="226">
        <v>455.50728279159625</v>
      </c>
      <c r="N57" s="226">
        <v>157.5535953861316</v>
      </c>
      <c r="O57" s="226">
        <v>64.706009697371783</v>
      </c>
      <c r="P57" s="226">
        <v>38.115615865093382</v>
      </c>
      <c r="Q57" s="226">
        <v>178.55347174402411</v>
      </c>
      <c r="R57" s="226">
        <v>98.672578066500407</v>
      </c>
      <c r="S57" s="226">
        <v>0.69550741420207518</v>
      </c>
      <c r="T57" s="226">
        <v>1377.5345851629454</v>
      </c>
    </row>
    <row r="58" spans="1:20">
      <c r="A58" s="212" t="s">
        <v>20</v>
      </c>
      <c r="B58" s="226">
        <v>52.786622863371718</v>
      </c>
      <c r="C58" s="226">
        <v>27.637664868722489</v>
      </c>
      <c r="D58" s="226">
        <v>35.500034438837261</v>
      </c>
      <c r="E58" s="226">
        <v>5751.4949695981131</v>
      </c>
      <c r="F58" s="226">
        <v>113.20431485839117</v>
      </c>
      <c r="G58" s="226">
        <v>0.62093651954483464</v>
      </c>
      <c r="H58" s="226">
        <v>0</v>
      </c>
      <c r="I58" s="226">
        <v>37.929753433270584</v>
      </c>
      <c r="J58" s="226">
        <v>433.10684622640576</v>
      </c>
      <c r="K58" s="226">
        <v>139.8650439283893</v>
      </c>
      <c r="L58" s="226">
        <v>0</v>
      </c>
      <c r="M58" s="226">
        <v>56.817690647141006</v>
      </c>
      <c r="N58" s="226">
        <v>16.494843230842129</v>
      </c>
      <c r="O58" s="226">
        <v>43.1495308508782</v>
      </c>
      <c r="P58" s="226">
        <v>0</v>
      </c>
      <c r="Q58" s="226">
        <v>6.327649988250065</v>
      </c>
      <c r="R58" s="226">
        <v>0</v>
      </c>
      <c r="S58" s="226">
        <v>5.7090793685971191</v>
      </c>
      <c r="T58" s="226">
        <v>445.20031028575295</v>
      </c>
    </row>
    <row r="59" spans="1:20">
      <c r="A59" s="212" t="s">
        <v>21</v>
      </c>
      <c r="B59" s="226">
        <v>928.56129418311627</v>
      </c>
      <c r="C59" s="226">
        <v>9.3267619779044182</v>
      </c>
      <c r="D59" s="226">
        <v>28.193147227048303</v>
      </c>
      <c r="E59" s="226">
        <v>23.182316414357683</v>
      </c>
      <c r="F59" s="226">
        <v>5059.0052073236302</v>
      </c>
      <c r="G59" s="226">
        <v>20.721983173132475</v>
      </c>
      <c r="H59" s="226">
        <v>7.2234354089326764</v>
      </c>
      <c r="I59" s="226">
        <v>16.366046264074065</v>
      </c>
      <c r="J59" s="226">
        <v>335.02204852842908</v>
      </c>
      <c r="K59" s="226">
        <v>94.353079895811916</v>
      </c>
      <c r="L59" s="226">
        <v>1.0699804367167076</v>
      </c>
      <c r="M59" s="226">
        <v>95.357002407612285</v>
      </c>
      <c r="N59" s="226">
        <v>197.78407797237111</v>
      </c>
      <c r="O59" s="226">
        <v>245.80266835326256</v>
      </c>
      <c r="P59" s="226">
        <v>6.1971954672268943</v>
      </c>
      <c r="Q59" s="226">
        <v>670.88263449065619</v>
      </c>
      <c r="R59" s="226">
        <v>2.5344542956366718</v>
      </c>
      <c r="S59" s="226">
        <v>2.8187774436610922</v>
      </c>
      <c r="T59" s="226">
        <v>850.03134964720016</v>
      </c>
    </row>
    <row r="60" spans="1:20">
      <c r="A60" s="212" t="s">
        <v>22</v>
      </c>
      <c r="B60" s="226">
        <v>24.648991656118973</v>
      </c>
      <c r="C60" s="226">
        <v>47.656177130024851</v>
      </c>
      <c r="D60" s="226">
        <v>85.84737134641567</v>
      </c>
      <c r="E60" s="226">
        <v>3.1324856006122785</v>
      </c>
      <c r="F60" s="226">
        <v>11.756052654910462</v>
      </c>
      <c r="G60" s="226">
        <v>1198.5150419638085</v>
      </c>
      <c r="H60" s="226">
        <v>331.62459336812589</v>
      </c>
      <c r="I60" s="226">
        <v>25.297528553228577</v>
      </c>
      <c r="J60" s="226">
        <v>121.28393913072566</v>
      </c>
      <c r="K60" s="226">
        <v>177.75715479510345</v>
      </c>
      <c r="L60" s="226">
        <v>5.9876037885155338</v>
      </c>
      <c r="M60" s="226">
        <v>90.976149752635308</v>
      </c>
      <c r="N60" s="226">
        <v>117.61048917257189</v>
      </c>
      <c r="O60" s="226">
        <v>6.2813567449056471</v>
      </c>
      <c r="P60" s="226">
        <v>30.532214251451386</v>
      </c>
      <c r="Q60" s="226">
        <v>446.57116947845111</v>
      </c>
      <c r="R60" s="226">
        <v>9.136471275806695</v>
      </c>
      <c r="S60" s="226">
        <v>9.4885837438280198</v>
      </c>
      <c r="T60" s="226">
        <v>859.34692248020906</v>
      </c>
    </row>
    <row r="61" spans="1:20">
      <c r="A61" s="212" t="s">
        <v>36</v>
      </c>
      <c r="B61" s="226">
        <v>272.90836751977571</v>
      </c>
      <c r="C61" s="226">
        <v>231.4438163523873</v>
      </c>
      <c r="D61" s="226">
        <v>193.05262063452599</v>
      </c>
      <c r="E61" s="226">
        <v>7.3605985352256171</v>
      </c>
      <c r="F61" s="226">
        <v>123.59604998932645</v>
      </c>
      <c r="G61" s="226">
        <v>434.52280687399963</v>
      </c>
      <c r="H61" s="226">
        <v>5368.6175428282095</v>
      </c>
      <c r="I61" s="226">
        <v>367.95871895674651</v>
      </c>
      <c r="J61" s="226">
        <v>328.17460154595358</v>
      </c>
      <c r="K61" s="226">
        <v>368.47373159025074</v>
      </c>
      <c r="L61" s="226">
        <v>150.82985061615034</v>
      </c>
      <c r="M61" s="226">
        <v>635.71741881386731</v>
      </c>
      <c r="N61" s="226">
        <v>1171.5609666767136</v>
      </c>
      <c r="O61" s="226">
        <v>116.68037463524647</v>
      </c>
      <c r="P61" s="226">
        <v>161.52153496473454</v>
      </c>
      <c r="Q61" s="226">
        <v>905.765246712259</v>
      </c>
      <c r="R61" s="226">
        <v>111.35753623337439</v>
      </c>
      <c r="S61" s="226">
        <v>17.205855950535863</v>
      </c>
      <c r="T61" s="226">
        <v>3256.5845821136463</v>
      </c>
    </row>
    <row r="62" spans="1:20">
      <c r="A62" s="212" t="s">
        <v>23</v>
      </c>
      <c r="B62" s="226">
        <v>760.21273885263975</v>
      </c>
      <c r="C62" s="226">
        <v>140.88182538611298</v>
      </c>
      <c r="D62" s="226">
        <v>39.233049525090884</v>
      </c>
      <c r="E62" s="226">
        <v>16.520247220078861</v>
      </c>
      <c r="F62" s="226">
        <v>71.762706913537158</v>
      </c>
      <c r="G62" s="226">
        <v>33.257674741376171</v>
      </c>
      <c r="H62" s="226">
        <v>349.52595171672772</v>
      </c>
      <c r="I62" s="226">
        <v>2857.5672049255481</v>
      </c>
      <c r="J62" s="226">
        <v>435.17039061487333</v>
      </c>
      <c r="K62" s="226">
        <v>944.312640074657</v>
      </c>
      <c r="L62" s="226">
        <v>408.52222993434657</v>
      </c>
      <c r="M62" s="226">
        <v>99.824115938837807</v>
      </c>
      <c r="N62" s="226">
        <v>1798.3754135623431</v>
      </c>
      <c r="O62" s="226">
        <v>235.42467283042916</v>
      </c>
      <c r="P62" s="226">
        <v>61.50785063919372</v>
      </c>
      <c r="Q62" s="226">
        <v>77.364275527802675</v>
      </c>
      <c r="R62" s="226">
        <v>20.812508776684979</v>
      </c>
      <c r="S62" s="226">
        <v>6.2339717511710582</v>
      </c>
      <c r="T62" s="226">
        <v>1587.9768534500763</v>
      </c>
    </row>
    <row r="63" spans="1:20">
      <c r="A63" s="212" t="s">
        <v>24</v>
      </c>
      <c r="B63" s="226">
        <v>1204.7254679570137</v>
      </c>
      <c r="C63" s="226">
        <v>3693.3005822462733</v>
      </c>
      <c r="D63" s="226">
        <v>194.85863793516484</v>
      </c>
      <c r="E63" s="226">
        <v>1205.2177971431552</v>
      </c>
      <c r="F63" s="226">
        <v>736.97540151498083</v>
      </c>
      <c r="G63" s="226">
        <v>260.14853947966469</v>
      </c>
      <c r="H63" s="226">
        <v>818.93464604426833</v>
      </c>
      <c r="I63" s="226">
        <v>1100.8595530791154</v>
      </c>
      <c r="J63" s="226">
        <v>20482.248231092111</v>
      </c>
      <c r="K63" s="226">
        <v>2555.407091697487</v>
      </c>
      <c r="L63" s="226">
        <v>26.152083146711171</v>
      </c>
      <c r="M63" s="226">
        <v>424.46806774992632</v>
      </c>
      <c r="N63" s="226">
        <v>1609.7416711484816</v>
      </c>
      <c r="O63" s="226">
        <v>494.89271706606019</v>
      </c>
      <c r="P63" s="226">
        <v>408.18511327387546</v>
      </c>
      <c r="Q63" s="226">
        <v>763.83527857647084</v>
      </c>
      <c r="R63" s="226">
        <v>258.39571158756905</v>
      </c>
      <c r="S63" s="226">
        <v>54.101705323689529</v>
      </c>
      <c r="T63" s="226">
        <v>17143.547380874086</v>
      </c>
    </row>
    <row r="64" spans="1:20">
      <c r="A64" s="212" t="s">
        <v>25</v>
      </c>
      <c r="B64" s="226">
        <v>955.92886822389016</v>
      </c>
      <c r="C64" s="226">
        <v>644.44416562029687</v>
      </c>
      <c r="D64" s="226">
        <v>51.201641511702583</v>
      </c>
      <c r="E64" s="226">
        <v>649.10951072863827</v>
      </c>
      <c r="F64" s="226">
        <v>245.30698910812396</v>
      </c>
      <c r="G64" s="226">
        <v>85.92538535561502</v>
      </c>
      <c r="H64" s="226">
        <v>324.79479875232613</v>
      </c>
      <c r="I64" s="226">
        <v>889.15469620540978</v>
      </c>
      <c r="J64" s="226">
        <v>1541.8799873655398</v>
      </c>
      <c r="K64" s="226">
        <v>10090.669808299654</v>
      </c>
      <c r="L64" s="226">
        <v>69.693177876469022</v>
      </c>
      <c r="M64" s="226">
        <v>200.53969406914462</v>
      </c>
      <c r="N64" s="226">
        <v>1205.2351926778388</v>
      </c>
      <c r="O64" s="226">
        <v>783.45283633030044</v>
      </c>
      <c r="P64" s="226">
        <v>136.74886865400026</v>
      </c>
      <c r="Q64" s="226">
        <v>155.67746214360821</v>
      </c>
      <c r="R64" s="226">
        <v>136.48782151857023</v>
      </c>
      <c r="S64" s="226">
        <v>21.974740267720478</v>
      </c>
      <c r="T64" s="226">
        <v>8053.7176206882968</v>
      </c>
    </row>
    <row r="65" spans="1:20">
      <c r="A65" s="212" t="s">
        <v>18</v>
      </c>
      <c r="B65" s="226">
        <v>694.42706308623576</v>
      </c>
      <c r="C65" s="226">
        <v>16.621791699291833</v>
      </c>
      <c r="D65" s="226">
        <v>6.111463000973302</v>
      </c>
      <c r="E65" s="226">
        <v>0</v>
      </c>
      <c r="F65" s="226">
        <v>27.012857549290874</v>
      </c>
      <c r="G65" s="226">
        <v>4.7479728590915045</v>
      </c>
      <c r="H65" s="226">
        <v>249.93563996070409</v>
      </c>
      <c r="I65" s="226">
        <v>219.4159429562024</v>
      </c>
      <c r="J65" s="226">
        <v>58.277185109396953</v>
      </c>
      <c r="K65" s="226">
        <v>91.820436278873018</v>
      </c>
      <c r="L65" s="226">
        <v>2104.3525169059017</v>
      </c>
      <c r="M65" s="226">
        <v>26.433988188952608</v>
      </c>
      <c r="N65" s="226">
        <v>536.52947013473761</v>
      </c>
      <c r="O65" s="226">
        <v>11.247725613454984</v>
      </c>
      <c r="P65" s="226">
        <v>23.508390902395472</v>
      </c>
      <c r="Q65" s="226">
        <v>19.600437311958935</v>
      </c>
      <c r="R65" s="226">
        <v>15.529605643044452</v>
      </c>
      <c r="S65" s="226">
        <v>1.3241856140502963</v>
      </c>
      <c r="T65" s="226">
        <v>666.70782102819203</v>
      </c>
    </row>
    <row r="66" spans="1:20">
      <c r="A66" s="212" t="s">
        <v>26</v>
      </c>
      <c r="B66" s="226">
        <v>516.55374357319704</v>
      </c>
      <c r="C66" s="226">
        <v>236.25278617915995</v>
      </c>
      <c r="D66" s="226">
        <v>689.47630860026925</v>
      </c>
      <c r="E66" s="226">
        <v>70.237947789278536</v>
      </c>
      <c r="F66" s="226">
        <v>117.66493173167819</v>
      </c>
      <c r="G66" s="226">
        <v>114.17551791843735</v>
      </c>
      <c r="H66" s="226">
        <v>851.61908517641268</v>
      </c>
      <c r="I66" s="226">
        <v>145.90187135984385</v>
      </c>
      <c r="J66" s="226">
        <v>474.47198867003289</v>
      </c>
      <c r="K66" s="226">
        <v>482.39646434211153</v>
      </c>
      <c r="L66" s="226">
        <v>7.7703446111219954</v>
      </c>
      <c r="M66" s="226">
        <v>5574.3411933913485</v>
      </c>
      <c r="N66" s="226">
        <v>421.84842492318012</v>
      </c>
      <c r="O66" s="226">
        <v>34.592021106117798</v>
      </c>
      <c r="P66" s="226">
        <v>32.038624695148329</v>
      </c>
      <c r="Q66" s="226">
        <v>368.07881715793792</v>
      </c>
      <c r="R66" s="226">
        <v>19.796905688343102</v>
      </c>
      <c r="S66" s="226">
        <v>19.959808705153666</v>
      </c>
      <c r="T66" s="226">
        <v>4590.5932474203373</v>
      </c>
    </row>
    <row r="67" spans="1:20">
      <c r="A67" s="212" t="s">
        <v>27</v>
      </c>
      <c r="B67" s="226">
        <v>4129.0103962520925</v>
      </c>
      <c r="C67" s="226">
        <v>1648.8846590003952</v>
      </c>
      <c r="D67" s="226">
        <v>1093.1736135213766</v>
      </c>
      <c r="E67" s="226">
        <v>495.5808764534537</v>
      </c>
      <c r="F67" s="226">
        <v>1958.8907132693439</v>
      </c>
      <c r="G67" s="226">
        <v>523.25487600185818</v>
      </c>
      <c r="H67" s="226">
        <v>2124.7921348454292</v>
      </c>
      <c r="I67" s="226">
        <v>3338.1253987903765</v>
      </c>
      <c r="J67" s="226">
        <v>4354.0027369971804</v>
      </c>
      <c r="K67" s="226">
        <v>3856.4029884046304</v>
      </c>
      <c r="L67" s="226">
        <v>819.43768323906636</v>
      </c>
      <c r="M67" s="226">
        <v>1821.9997523317638</v>
      </c>
      <c r="N67" s="226">
        <v>11827.20073322785</v>
      </c>
      <c r="O67" s="226">
        <v>836.1614635095541</v>
      </c>
      <c r="P67" s="226">
        <v>417.23587028712217</v>
      </c>
      <c r="Q67" s="226">
        <v>1922.5072504080538</v>
      </c>
      <c r="R67" s="226">
        <v>313.92058375988063</v>
      </c>
      <c r="S67" s="226">
        <v>93.83838855983501</v>
      </c>
      <c r="T67" s="226">
        <v>10779.11314758421</v>
      </c>
    </row>
    <row r="68" spans="1:20">
      <c r="A68" s="212" t="s">
        <v>28</v>
      </c>
      <c r="B68" s="226">
        <v>540.43622945579875</v>
      </c>
      <c r="C68" s="226">
        <v>41.83945070321041</v>
      </c>
      <c r="D68" s="226">
        <v>35.82036723953297</v>
      </c>
      <c r="E68" s="226">
        <v>57.802138943831643</v>
      </c>
      <c r="F68" s="226">
        <v>37.438967885423686</v>
      </c>
      <c r="G68" s="226">
        <v>8.8738680285792189</v>
      </c>
      <c r="H68" s="226">
        <v>34.147813301125289</v>
      </c>
      <c r="I68" s="226">
        <v>234.24976974231922</v>
      </c>
      <c r="J68" s="226">
        <v>166.43474825306285</v>
      </c>
      <c r="K68" s="226">
        <v>1400.1535669425421</v>
      </c>
      <c r="L68" s="226">
        <v>33.383466612252633</v>
      </c>
      <c r="M68" s="226">
        <v>23.209814854666259</v>
      </c>
      <c r="N68" s="226">
        <v>205.01711565427468</v>
      </c>
      <c r="O68" s="226">
        <v>1650.677193487094</v>
      </c>
      <c r="P68" s="226">
        <v>15.469430065990782</v>
      </c>
      <c r="Q68" s="226">
        <v>40.160876442422548</v>
      </c>
      <c r="R68" s="226">
        <v>7.0031863942883925</v>
      </c>
      <c r="S68" s="226">
        <v>9.4710275528335348</v>
      </c>
      <c r="T68" s="226">
        <v>2459.2517649313654</v>
      </c>
    </row>
    <row r="69" spans="1:20">
      <c r="A69" s="212" t="s">
        <v>29</v>
      </c>
      <c r="B69" s="226">
        <v>53.489672946765907</v>
      </c>
      <c r="C69" s="226">
        <v>359.65222330157985</v>
      </c>
      <c r="D69" s="226">
        <v>22.109321346554594</v>
      </c>
      <c r="E69" s="226">
        <v>0.93610834821697875</v>
      </c>
      <c r="F69" s="226">
        <v>22.367027269090936</v>
      </c>
      <c r="G69" s="226">
        <v>43.819017716177434</v>
      </c>
      <c r="H69" s="226">
        <v>142.6284464279808</v>
      </c>
      <c r="I69" s="226">
        <v>48.85253951790753</v>
      </c>
      <c r="J69" s="226">
        <v>236.30253630904159</v>
      </c>
      <c r="K69" s="226">
        <v>143.63038087715816</v>
      </c>
      <c r="L69" s="226">
        <v>9.2355662614114618</v>
      </c>
      <c r="M69" s="226">
        <v>22.035684077174846</v>
      </c>
      <c r="N69" s="226">
        <v>108.81627142147717</v>
      </c>
      <c r="O69" s="226">
        <v>25.220735563747404</v>
      </c>
      <c r="P69" s="226">
        <v>927.42951769420006</v>
      </c>
      <c r="Q69" s="226">
        <v>352.71330374769838</v>
      </c>
      <c r="R69" s="226">
        <v>101.53047103475787</v>
      </c>
      <c r="S69" s="226">
        <v>0.63770944522231221</v>
      </c>
      <c r="T69" s="226">
        <v>1681.7591219270018</v>
      </c>
    </row>
    <row r="70" spans="1:20">
      <c r="A70" s="212" t="s">
        <v>30</v>
      </c>
      <c r="B70" s="226">
        <v>168.62298312894254</v>
      </c>
      <c r="C70" s="226">
        <v>316.73681350111821</v>
      </c>
      <c r="D70" s="226">
        <v>239.53148798123436</v>
      </c>
      <c r="E70" s="226">
        <v>20.555128999081386</v>
      </c>
      <c r="F70" s="226">
        <v>68.005647726286284</v>
      </c>
      <c r="G70" s="226">
        <v>246.7187389644011</v>
      </c>
      <c r="H70" s="226">
        <v>968.91716702983626</v>
      </c>
      <c r="I70" s="226">
        <v>133.03888703179359</v>
      </c>
      <c r="J70" s="226">
        <v>368.22575514002602</v>
      </c>
      <c r="K70" s="226">
        <v>385.66943131091477</v>
      </c>
      <c r="L70" s="226">
        <v>30.936838642765419</v>
      </c>
      <c r="M70" s="226">
        <v>290.05818576247816</v>
      </c>
      <c r="N70" s="226">
        <v>316.47426234564767</v>
      </c>
      <c r="O70" s="226">
        <v>91.54199417242971</v>
      </c>
      <c r="P70" s="226">
        <v>612.06608230686868</v>
      </c>
      <c r="Q70" s="226">
        <v>5962.1917722508342</v>
      </c>
      <c r="R70" s="226">
        <v>118.72616657131401</v>
      </c>
      <c r="S70" s="226">
        <v>5.7989941776319274</v>
      </c>
      <c r="T70" s="226">
        <v>5722.8668644645095</v>
      </c>
    </row>
    <row r="71" spans="1:20">
      <c r="A71" s="212" t="s">
        <v>31</v>
      </c>
      <c r="B71" s="226">
        <v>35.60547586775921</v>
      </c>
      <c r="C71" s="226">
        <v>59.117097702161935</v>
      </c>
      <c r="D71" s="226">
        <v>11.137060755132222</v>
      </c>
      <c r="E71" s="226">
        <v>0.4112305282133506</v>
      </c>
      <c r="F71" s="226">
        <v>2.6497252541931853</v>
      </c>
      <c r="G71" s="226">
        <v>15.169787315580843</v>
      </c>
      <c r="H71" s="226">
        <v>292.18834199514657</v>
      </c>
      <c r="I71" s="226">
        <v>17.319472433120243</v>
      </c>
      <c r="J71" s="226">
        <v>116.76937555390471</v>
      </c>
      <c r="K71" s="226">
        <v>66.020292630418169</v>
      </c>
      <c r="L71" s="226">
        <v>11.375608769211693</v>
      </c>
      <c r="M71" s="226">
        <v>6.2035001649488111</v>
      </c>
      <c r="N71" s="226">
        <v>99.427196110533359</v>
      </c>
      <c r="O71" s="226">
        <v>1.0489754120103312</v>
      </c>
      <c r="P71" s="226">
        <v>153.49582666849855</v>
      </c>
      <c r="Q71" s="226">
        <v>160.40606335546579</v>
      </c>
      <c r="R71" s="226">
        <v>558.98131998255167</v>
      </c>
      <c r="S71" s="226">
        <v>0.21246515032130109</v>
      </c>
      <c r="T71" s="226">
        <v>365.22081337765297</v>
      </c>
    </row>
    <row r="72" spans="1:20">
      <c r="A72" s="213" t="s">
        <v>32</v>
      </c>
      <c r="B72" s="226">
        <v>249.81236876224673</v>
      </c>
      <c r="C72" s="226">
        <v>1.8692340705410126</v>
      </c>
      <c r="D72" s="226">
        <v>0.71862139068271247</v>
      </c>
      <c r="E72" s="226">
        <v>0.69944063549183999</v>
      </c>
      <c r="F72" s="226">
        <v>10.373044398119148</v>
      </c>
      <c r="G72" s="226">
        <v>0.70558980239897962</v>
      </c>
      <c r="H72" s="226">
        <v>12.068695474081474</v>
      </c>
      <c r="I72" s="226">
        <v>2.1917098002674766</v>
      </c>
      <c r="J72" s="226">
        <v>10.96335174673529</v>
      </c>
      <c r="K72" s="226">
        <v>16.304494896101662</v>
      </c>
      <c r="L72" s="226">
        <v>0.9516940471671641</v>
      </c>
      <c r="M72" s="226">
        <v>8.6864456868459623</v>
      </c>
      <c r="N72" s="226">
        <v>38.878429905488744</v>
      </c>
      <c r="O72" s="226">
        <v>43.148157421359812</v>
      </c>
      <c r="P72" s="226">
        <v>0.34519432964637087</v>
      </c>
      <c r="Q72" s="226">
        <v>72.864130179268685</v>
      </c>
      <c r="R72" s="226">
        <v>0.22846358391865643</v>
      </c>
      <c r="S72" s="226">
        <v>58.830269049154907</v>
      </c>
      <c r="T72" s="226">
        <v>96.89120187593781</v>
      </c>
    </row>
    <row r="73" spans="1:20" ht="15.75">
      <c r="A73" s="234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</row>
    <row r="76" spans="1:20" ht="16.5">
      <c r="A76" s="239"/>
      <c r="B76" s="235" t="s">
        <v>308</v>
      </c>
      <c r="C76" s="235" t="s">
        <v>302</v>
      </c>
      <c r="D76" s="239"/>
      <c r="E76" s="241"/>
      <c r="F76" s="239"/>
      <c r="G76" s="240"/>
      <c r="H76" s="239"/>
      <c r="I76" s="240"/>
      <c r="J76" s="239"/>
      <c r="K76" s="240"/>
    </row>
    <row r="77" spans="1:20">
      <c r="A77" s="242" t="s">
        <v>19</v>
      </c>
      <c r="B77" s="257">
        <v>15600.440563494762</v>
      </c>
      <c r="C77" s="251">
        <v>0.14720526114011923</v>
      </c>
      <c r="D77" s="254" t="s">
        <v>19</v>
      </c>
      <c r="E77" s="263">
        <v>1.407609844637036</v>
      </c>
      <c r="F77" s="236" t="s">
        <v>19</v>
      </c>
      <c r="G77" s="249">
        <v>0.89457821404109683</v>
      </c>
      <c r="H77" s="242" t="s">
        <v>19</v>
      </c>
      <c r="I77" s="263">
        <v>1.0354003304604664</v>
      </c>
      <c r="J77" s="242" t="s">
        <v>19</v>
      </c>
      <c r="K77" s="263">
        <v>1.7292670000742585</v>
      </c>
    </row>
    <row r="78" spans="1:20">
      <c r="A78" s="243" t="s">
        <v>34</v>
      </c>
      <c r="B78" s="258">
        <v>24152.488795881261</v>
      </c>
      <c r="C78" s="252">
        <v>0.55893401390483177</v>
      </c>
      <c r="D78" s="255" t="s">
        <v>34</v>
      </c>
      <c r="E78" s="247">
        <v>1.1598651005199121</v>
      </c>
      <c r="F78" s="244" t="s">
        <v>34</v>
      </c>
      <c r="G78" s="247">
        <v>1.3902731635725012</v>
      </c>
      <c r="H78" s="243" t="s">
        <v>34</v>
      </c>
      <c r="I78" s="247">
        <v>1.4194369894315138</v>
      </c>
      <c r="J78" s="243" t="s">
        <v>34</v>
      </c>
      <c r="K78" s="247">
        <v>0.86146693655459416</v>
      </c>
    </row>
    <row r="79" spans="1:20">
      <c r="A79" s="243" t="s">
        <v>35</v>
      </c>
      <c r="B79" s="258">
        <v>17490.840401778205</v>
      </c>
      <c r="C79" s="252">
        <v>0.23821643723423</v>
      </c>
      <c r="D79" s="255" t="s">
        <v>35</v>
      </c>
      <c r="E79" s="247">
        <v>1.5635989317013572</v>
      </c>
      <c r="F79" s="244" t="s">
        <v>35</v>
      </c>
      <c r="G79" s="247">
        <v>1.0285877637521437</v>
      </c>
      <c r="H79" s="243" t="s">
        <v>35</v>
      </c>
      <c r="I79" s="247">
        <v>1.1488142843980897</v>
      </c>
      <c r="J79" s="243" t="s">
        <v>35</v>
      </c>
      <c r="K79" s="247">
        <v>0.95510792951534285</v>
      </c>
    </row>
    <row r="80" spans="1:20">
      <c r="A80" s="243" t="s">
        <v>20</v>
      </c>
      <c r="B80" s="258">
        <v>25181.944733625958</v>
      </c>
      <c r="C80" s="252">
        <v>0.60849601329448821</v>
      </c>
      <c r="D80" s="255" t="s">
        <v>20</v>
      </c>
      <c r="E80" s="250">
        <v>0.23300503248663912</v>
      </c>
      <c r="F80" s="244" t="s">
        <v>20</v>
      </c>
      <c r="G80" s="247">
        <v>1.3021263989315952</v>
      </c>
      <c r="H80" s="243" t="s">
        <v>20</v>
      </c>
      <c r="I80" s="247">
        <v>1.2560357028376652</v>
      </c>
      <c r="J80" s="243" t="s">
        <v>20</v>
      </c>
      <c r="K80" s="247">
        <v>0.62769757567801387</v>
      </c>
    </row>
    <row r="81" spans="1:11">
      <c r="A81" s="243" t="s">
        <v>21</v>
      </c>
      <c r="B81" s="258">
        <v>16873.371667607182</v>
      </c>
      <c r="C81" s="252">
        <v>0.20848909883725078</v>
      </c>
      <c r="D81" s="255" t="s">
        <v>21</v>
      </c>
      <c r="E81" s="247">
        <v>1.9978669765045918</v>
      </c>
      <c r="F81" s="244" t="s">
        <v>21</v>
      </c>
      <c r="G81" s="247">
        <v>1.1666963624703806</v>
      </c>
      <c r="H81" s="243" t="s">
        <v>21</v>
      </c>
      <c r="I81" s="247">
        <v>1.3409088905866504</v>
      </c>
      <c r="J81" s="243" t="s">
        <v>21</v>
      </c>
      <c r="K81" s="247">
        <v>2.078659226612221</v>
      </c>
    </row>
    <row r="82" spans="1:11">
      <c r="A82" s="243" t="s">
        <v>24</v>
      </c>
      <c r="B82" s="258">
        <v>27519.507157333446</v>
      </c>
      <c r="C82" s="252">
        <v>0.72103532961616046</v>
      </c>
      <c r="D82" s="255" t="s">
        <v>24</v>
      </c>
      <c r="E82" s="250">
        <v>0.48676434693683063</v>
      </c>
      <c r="F82" s="244" t="s">
        <v>24</v>
      </c>
      <c r="G82" s="250">
        <v>0.9537067783623725</v>
      </c>
      <c r="H82" s="243" t="s">
        <v>24</v>
      </c>
      <c r="I82" s="250">
        <v>0.86036936025786792</v>
      </c>
      <c r="J82" s="243" t="s">
        <v>24</v>
      </c>
      <c r="K82" s="250">
        <v>0.47888280736232486</v>
      </c>
    </row>
    <row r="83" spans="1:11">
      <c r="A83" s="243" t="s">
        <v>36</v>
      </c>
      <c r="B83" s="258">
        <v>19186.289940239585</v>
      </c>
      <c r="C83" s="252">
        <v>0.31984195019645195</v>
      </c>
      <c r="D83" s="255" t="s">
        <v>36</v>
      </c>
      <c r="E83" s="247">
        <v>1.5502573405537934</v>
      </c>
      <c r="F83" s="244" t="s">
        <v>36</v>
      </c>
      <c r="G83" s="247">
        <v>1.1760453020714541</v>
      </c>
      <c r="H83" s="243" t="s">
        <v>36</v>
      </c>
      <c r="I83" s="247">
        <v>1.2842771341181529</v>
      </c>
      <c r="J83" s="243" t="s">
        <v>36</v>
      </c>
      <c r="K83" s="247">
        <v>1.1027111658616839</v>
      </c>
    </row>
    <row r="84" spans="1:11">
      <c r="A84" s="243" t="s">
        <v>23</v>
      </c>
      <c r="B84" s="258">
        <v>16479.07374533272</v>
      </c>
      <c r="C84" s="252">
        <v>0.18950606841642276</v>
      </c>
      <c r="D84" s="255" t="s">
        <v>23</v>
      </c>
      <c r="E84" s="247">
        <v>1.2084635359878877</v>
      </c>
      <c r="F84" s="244" t="s">
        <v>23</v>
      </c>
      <c r="G84" s="247">
        <v>1.1616274674825224</v>
      </c>
      <c r="H84" s="243" t="s">
        <v>23</v>
      </c>
      <c r="I84" s="247">
        <v>1.3649220678450766</v>
      </c>
      <c r="J84" s="243" t="s">
        <v>23</v>
      </c>
      <c r="K84" s="247">
        <v>1.3608093847489833</v>
      </c>
    </row>
    <row r="85" spans="1:11">
      <c r="A85" s="243" t="s">
        <v>22</v>
      </c>
      <c r="B85" s="258">
        <v>19475.990645587874</v>
      </c>
      <c r="C85" s="252">
        <v>0.33378926513749774</v>
      </c>
      <c r="D85" s="255" t="s">
        <v>22</v>
      </c>
      <c r="E85" s="247">
        <v>1.2301793780432757</v>
      </c>
      <c r="F85" s="244" t="s">
        <v>22</v>
      </c>
      <c r="G85" s="247">
        <v>1.0717735889864812</v>
      </c>
      <c r="H85" s="243" t="s">
        <v>22</v>
      </c>
      <c r="I85" s="247">
        <v>1.1665929665575001</v>
      </c>
      <c r="J85" s="243" t="s">
        <v>22</v>
      </c>
      <c r="K85" s="247">
        <v>0.95012741246554566</v>
      </c>
    </row>
    <row r="86" spans="1:11">
      <c r="A86" s="243" t="s">
        <v>32</v>
      </c>
      <c r="B86" s="258">
        <v>12542.829248088847</v>
      </c>
      <c r="C86" s="252">
        <v>0</v>
      </c>
      <c r="D86" s="255" t="s">
        <v>32</v>
      </c>
      <c r="E86" s="247">
        <v>2.1532601113233061</v>
      </c>
      <c r="F86" s="244" t="s">
        <v>32</v>
      </c>
      <c r="G86" s="247">
        <v>1.165189245842692</v>
      </c>
      <c r="H86" s="243" t="s">
        <v>32</v>
      </c>
      <c r="I86" s="247">
        <v>1.3762472911505226</v>
      </c>
      <c r="J86" s="243" t="s">
        <v>32</v>
      </c>
      <c r="K86" s="247">
        <v>2.1532601113233052</v>
      </c>
    </row>
    <row r="87" spans="1:11">
      <c r="A87" s="243" t="s">
        <v>18</v>
      </c>
      <c r="B87" s="258">
        <v>12623.034788469791</v>
      </c>
      <c r="C87" s="252">
        <v>3.8614056198617618E-3</v>
      </c>
      <c r="D87" s="255" t="s">
        <v>18</v>
      </c>
      <c r="E87" s="247">
        <v>1.9074382389664475</v>
      </c>
      <c r="F87" s="244" t="s">
        <v>18</v>
      </c>
      <c r="G87" s="247">
        <v>1.090997999090443</v>
      </c>
      <c r="H87" s="243" t="s">
        <v>18</v>
      </c>
      <c r="I87" s="247">
        <v>1.3369311022315546</v>
      </c>
      <c r="J87" s="243" t="s">
        <v>18</v>
      </c>
      <c r="K87" s="247">
        <v>1.685697753941463</v>
      </c>
    </row>
    <row r="88" spans="1:11">
      <c r="A88" s="243" t="s">
        <v>26</v>
      </c>
      <c r="B88" s="258">
        <v>18323.860631912004</v>
      </c>
      <c r="C88" s="252">
        <v>0.27832126020306081</v>
      </c>
      <c r="D88" s="255" t="s">
        <v>26</v>
      </c>
      <c r="E88" s="247">
        <v>1.60323950424841</v>
      </c>
      <c r="F88" s="244" t="s">
        <v>26</v>
      </c>
      <c r="G88" s="247">
        <v>1.0194638093152433</v>
      </c>
      <c r="H88" s="243" t="s">
        <v>26</v>
      </c>
      <c r="I88" s="247">
        <v>1.1268504166117277</v>
      </c>
      <c r="J88" s="243" t="s">
        <v>26</v>
      </c>
      <c r="K88" s="247">
        <v>1.2868236807802202</v>
      </c>
    </row>
    <row r="89" spans="1:11">
      <c r="A89" s="243" t="s">
        <v>27</v>
      </c>
      <c r="B89" s="258">
        <v>33313.902861385104</v>
      </c>
      <c r="C89" s="252">
        <v>1</v>
      </c>
      <c r="D89" s="255" t="s">
        <v>27</v>
      </c>
      <c r="E89" s="250">
        <v>0.44111515770301901</v>
      </c>
      <c r="F89" s="244" t="s">
        <v>27</v>
      </c>
      <c r="G89" s="250">
        <v>0.76124793455084805</v>
      </c>
      <c r="H89" s="243" t="s">
        <v>27</v>
      </c>
      <c r="I89" s="250">
        <v>0.56454316218880485</v>
      </c>
      <c r="J89" s="243" t="s">
        <v>27</v>
      </c>
      <c r="K89" s="250">
        <v>0.52363952596572116</v>
      </c>
    </row>
    <row r="90" spans="1:11">
      <c r="A90" s="243" t="s">
        <v>28</v>
      </c>
      <c r="B90" s="258">
        <v>18045.365183972201</v>
      </c>
      <c r="C90" s="252">
        <v>0.26491340978932343</v>
      </c>
      <c r="D90" s="255" t="s">
        <v>28</v>
      </c>
      <c r="E90" s="247">
        <v>1.0267765186626872</v>
      </c>
      <c r="F90" s="244" t="s">
        <v>28</v>
      </c>
      <c r="G90" s="247">
        <v>1.2190159768499329</v>
      </c>
      <c r="H90" s="243" t="s">
        <v>28</v>
      </c>
      <c r="I90" s="247">
        <v>1.2899836496661683</v>
      </c>
      <c r="J90" s="243" t="s">
        <v>28</v>
      </c>
      <c r="K90" s="247">
        <v>1.4987040920984751</v>
      </c>
    </row>
    <row r="91" spans="1:11">
      <c r="A91" s="243" t="s">
        <v>29</v>
      </c>
      <c r="B91" s="258">
        <v>27680.33967129248</v>
      </c>
      <c r="C91" s="252">
        <v>0.72877843028362332</v>
      </c>
      <c r="D91" s="255" t="s">
        <v>29</v>
      </c>
      <c r="E91" s="247">
        <v>1.0473475419362017</v>
      </c>
      <c r="F91" s="244" t="s">
        <v>29</v>
      </c>
      <c r="G91" s="247">
        <v>1.1802847594242707</v>
      </c>
      <c r="H91" s="243" t="s">
        <v>29</v>
      </c>
      <c r="I91" s="247">
        <v>1.1024017020345938</v>
      </c>
      <c r="J91" s="243" t="s">
        <v>29</v>
      </c>
      <c r="K91" s="247">
        <v>0.75775122329594213</v>
      </c>
    </row>
    <row r="92" spans="1:11">
      <c r="A92" s="243" t="s">
        <v>30</v>
      </c>
      <c r="B92" s="258">
        <v>27669.697982839669</v>
      </c>
      <c r="C92" s="252">
        <v>0.72826609815043986</v>
      </c>
      <c r="D92" s="255" t="s">
        <v>30</v>
      </c>
      <c r="E92" s="247">
        <v>1.5510865299462582</v>
      </c>
      <c r="F92" s="244" t="s">
        <v>30</v>
      </c>
      <c r="G92" s="247">
        <v>1.1909887210204404</v>
      </c>
      <c r="H92" s="243" t="s">
        <v>30</v>
      </c>
      <c r="I92" s="247">
        <v>1.0736117081394401</v>
      </c>
      <c r="J92" s="243" t="s">
        <v>30</v>
      </c>
      <c r="K92" s="247">
        <v>0.43479498845354031</v>
      </c>
    </row>
    <row r="93" spans="1:11">
      <c r="A93" s="243" t="s">
        <v>31</v>
      </c>
      <c r="B93" s="258">
        <v>23897.064269812166</v>
      </c>
      <c r="C93" s="252">
        <v>0.5466368871012568</v>
      </c>
      <c r="D93" s="255" t="s">
        <v>31</v>
      </c>
      <c r="E93" s="247">
        <v>1.0298969994589497</v>
      </c>
      <c r="F93" s="244" t="s">
        <v>31</v>
      </c>
      <c r="G93" s="247">
        <v>1.1108671866729829</v>
      </c>
      <c r="H93" s="243" t="s">
        <v>31</v>
      </c>
      <c r="I93" s="247">
        <v>1.1201194057216521</v>
      </c>
      <c r="J93" s="243" t="s">
        <v>31</v>
      </c>
      <c r="K93" s="247">
        <v>0.95179570576428185</v>
      </c>
    </row>
    <row r="94" spans="1:11">
      <c r="A94" s="260" t="s">
        <v>25</v>
      </c>
      <c r="B94" s="259">
        <v>19840.695727159182</v>
      </c>
      <c r="C94" s="253">
        <v>0.35134758149423378</v>
      </c>
      <c r="D94" s="256" t="s">
        <v>25</v>
      </c>
      <c r="E94" s="264">
        <v>0.86157160652399523</v>
      </c>
      <c r="F94" s="246" t="s">
        <v>25</v>
      </c>
      <c r="G94" s="248">
        <v>1.1308979452367671</v>
      </c>
      <c r="H94" s="245" t="s">
        <v>25</v>
      </c>
      <c r="I94" s="248">
        <v>1.2133010693043538</v>
      </c>
      <c r="J94" s="245" t="s">
        <v>25</v>
      </c>
      <c r="K94" s="248">
        <v>1.3140432227745205</v>
      </c>
    </row>
    <row r="95" spans="1:11">
      <c r="A95" s="243" t="s">
        <v>276</v>
      </c>
      <c r="B95" s="258">
        <v>22207</v>
      </c>
      <c r="C95" s="266">
        <f>(B95-MIN(B77:B94))/(MAX(B77:B94)-MIN(B77:B94))</f>
        <v>0.46527064184707312</v>
      </c>
    </row>
    <row r="160" ht="20.25" customHeight="1"/>
    <row r="195" ht="13.5" customHeight="1"/>
    <row r="196" ht="17.25" customHeight="1"/>
  </sheetData>
  <sortState ref="D77:E94">
    <sortCondition ref="D77:D94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8"/>
  <sheetViews>
    <sheetView workbookViewId="0">
      <selection activeCell="F26" sqref="F26"/>
    </sheetView>
  </sheetViews>
  <sheetFormatPr baseColWidth="10" defaultRowHeight="12.75"/>
  <cols>
    <col min="1" max="1" width="25.85546875" customWidth="1"/>
    <col min="2" max="2" width="13.5703125" bestFit="1" customWidth="1"/>
    <col min="3" max="4" width="12.7109375" bestFit="1" customWidth="1"/>
    <col min="5" max="5" width="12.28515625" bestFit="1" customWidth="1"/>
    <col min="6" max="6" width="12.7109375" bestFit="1" customWidth="1"/>
    <col min="7" max="7" width="12.5703125" customWidth="1"/>
    <col min="8" max="8" width="11.7109375" bestFit="1" customWidth="1"/>
    <col min="9" max="9" width="12.28515625" bestFit="1" customWidth="1"/>
    <col min="10" max="12" width="12.7109375" bestFit="1" customWidth="1"/>
    <col min="13" max="13" width="14.28515625" customWidth="1"/>
    <col min="14" max="14" width="13.42578125" customWidth="1"/>
    <col min="15" max="15" width="10.28515625" customWidth="1"/>
    <col min="16" max="16" width="13.5703125" customWidth="1"/>
    <col min="17" max="17" width="14.42578125" bestFit="1" customWidth="1"/>
    <col min="18" max="18" width="12.28515625" customWidth="1"/>
    <col min="19" max="19" width="11.5703125" bestFit="1" customWidth="1"/>
    <col min="20" max="20" width="13.5703125" customWidth="1"/>
    <col min="24" max="24" width="13.28515625" customWidth="1"/>
    <col min="25" max="25" width="11.7109375" bestFit="1" customWidth="1"/>
    <col min="26" max="26" width="12.42578125" customWidth="1"/>
    <col min="28" max="28" width="11.85546875" customWidth="1"/>
    <col min="29" max="29" width="13.85546875" customWidth="1"/>
    <col min="30" max="30" width="16.28515625" customWidth="1"/>
    <col min="31" max="33" width="16.7109375" bestFit="1" customWidth="1"/>
    <col min="34" max="34" width="14.5703125" customWidth="1"/>
    <col min="35" max="35" width="12.5703125" customWidth="1"/>
    <col min="36" max="44" width="16.7109375" bestFit="1" customWidth="1"/>
    <col min="45" max="45" width="15" customWidth="1"/>
    <col min="46" max="46" width="14.42578125" customWidth="1"/>
    <col min="47" max="47" width="13.28515625" customWidth="1"/>
    <col min="48" max="48" width="12.7109375" customWidth="1"/>
  </cols>
  <sheetData>
    <row r="1" spans="1:79">
      <c r="A1" t="s">
        <v>40</v>
      </c>
      <c r="C1" s="87" t="s">
        <v>271</v>
      </c>
      <c r="D1" s="87"/>
      <c r="AA1" s="49"/>
    </row>
    <row r="2" spans="1:79">
      <c r="A2" s="43" t="s">
        <v>83</v>
      </c>
      <c r="H2" s="141"/>
      <c r="S2" s="49" t="s">
        <v>72</v>
      </c>
      <c r="V2" t="s">
        <v>158</v>
      </c>
      <c r="AH2" t="s">
        <v>164</v>
      </c>
      <c r="AL2" s="49"/>
    </row>
    <row r="3" spans="1:79" ht="12.75" customHeight="1">
      <c r="V3" s="89" t="s">
        <v>155</v>
      </c>
      <c r="W3" s="92">
        <f>AJ3</f>
        <v>0.81336903546032358</v>
      </c>
      <c r="AI3" s="89" t="s">
        <v>155</v>
      </c>
      <c r="AJ3" s="92">
        <v>0.81336903546032358</v>
      </c>
      <c r="AK3" t="s">
        <v>158</v>
      </c>
    </row>
    <row r="4" spans="1:79" ht="16.5" customHeight="1" thickBot="1">
      <c r="A4" t="s">
        <v>210</v>
      </c>
      <c r="C4" s="86" t="s">
        <v>251</v>
      </c>
      <c r="D4" s="86" t="s">
        <v>63</v>
      </c>
      <c r="E4" s="86" t="s">
        <v>250</v>
      </c>
      <c r="F4" s="86" t="s">
        <v>176</v>
      </c>
      <c r="G4" s="86" t="s">
        <v>314</v>
      </c>
      <c r="H4" s="86" t="s">
        <v>194</v>
      </c>
      <c r="I4" s="86" t="s">
        <v>54</v>
      </c>
      <c r="J4" s="86" t="s">
        <v>55</v>
      </c>
      <c r="K4" s="86" t="s">
        <v>152</v>
      </c>
      <c r="L4" s="86" t="s">
        <v>237</v>
      </c>
      <c r="M4" s="86" t="s">
        <v>68</v>
      </c>
      <c r="N4" s="86" t="s">
        <v>69</v>
      </c>
      <c r="O4" s="86" t="s">
        <v>56</v>
      </c>
      <c r="T4" s="68"/>
      <c r="AJ4" s="47" t="s">
        <v>19</v>
      </c>
      <c r="AK4" s="47" t="s">
        <v>34</v>
      </c>
      <c r="AL4" s="47" t="s">
        <v>35</v>
      </c>
      <c r="AM4" s="47" t="s">
        <v>20</v>
      </c>
      <c r="AN4" s="47" t="s">
        <v>21</v>
      </c>
      <c r="AO4" s="47" t="s">
        <v>22</v>
      </c>
      <c r="AP4" s="47" t="s">
        <v>36</v>
      </c>
      <c r="AQ4" s="47" t="s">
        <v>23</v>
      </c>
      <c r="AR4" s="47" t="s">
        <v>24</v>
      </c>
      <c r="AS4" s="47" t="s">
        <v>25</v>
      </c>
      <c r="AT4" s="47" t="s">
        <v>18</v>
      </c>
      <c r="AU4" s="47" t="s">
        <v>26</v>
      </c>
      <c r="AV4" s="47" t="s">
        <v>27</v>
      </c>
      <c r="AW4" s="47" t="s">
        <v>28</v>
      </c>
      <c r="AX4" s="47" t="s">
        <v>29</v>
      </c>
      <c r="AY4" s="47" t="s">
        <v>30</v>
      </c>
      <c r="AZ4" s="47" t="s">
        <v>31</v>
      </c>
      <c r="BA4" s="47" t="s">
        <v>32</v>
      </c>
    </row>
    <row r="5" spans="1:79" ht="45.75" thickBot="1">
      <c r="A5" s="36" t="s">
        <v>39</v>
      </c>
      <c r="B5" s="13" t="s">
        <v>286</v>
      </c>
      <c r="C5" s="9" t="s">
        <v>82</v>
      </c>
      <c r="D5" s="9" t="s">
        <v>215</v>
      </c>
      <c r="E5" s="8" t="s">
        <v>218</v>
      </c>
      <c r="F5" s="9" t="s">
        <v>177</v>
      </c>
      <c r="G5" s="9" t="s">
        <v>166</v>
      </c>
      <c r="H5" s="8" t="s">
        <v>193</v>
      </c>
      <c r="I5" s="9" t="s">
        <v>309</v>
      </c>
      <c r="J5" s="9" t="s">
        <v>316</v>
      </c>
      <c r="K5" s="9" t="s">
        <v>214</v>
      </c>
      <c r="L5" s="9" t="s">
        <v>58</v>
      </c>
      <c r="M5" s="9" t="s">
        <v>238</v>
      </c>
      <c r="N5" s="9" t="s">
        <v>161</v>
      </c>
      <c r="O5" s="9" t="s">
        <v>53</v>
      </c>
      <c r="P5" s="9" t="s">
        <v>60</v>
      </c>
      <c r="Q5" s="9" t="s">
        <v>267</v>
      </c>
      <c r="R5" s="9" t="s">
        <v>57</v>
      </c>
      <c r="S5" s="90"/>
      <c r="U5" s="9"/>
      <c r="AC5" s="9" t="s">
        <v>60</v>
      </c>
      <c r="AD5" s="9" t="s">
        <v>231</v>
      </c>
      <c r="AE5" s="9" t="s">
        <v>53</v>
      </c>
      <c r="AF5" s="9" t="s">
        <v>193</v>
      </c>
      <c r="AH5" s="50"/>
      <c r="AI5" s="51" t="s">
        <v>73</v>
      </c>
      <c r="AJ5" s="47">
        <f t="array" ref="AJ5:BA5">TRANSPOSE(AI6:AI23)</f>
        <v>1</v>
      </c>
      <c r="AK5" s="47">
        <v>1</v>
      </c>
      <c r="AL5" s="47">
        <v>1</v>
      </c>
      <c r="AM5" s="47">
        <v>1</v>
      </c>
      <c r="AN5" s="47">
        <v>1</v>
      </c>
      <c r="AO5" s="47">
        <v>1</v>
      </c>
      <c r="AP5" s="47">
        <v>1</v>
      </c>
      <c r="AQ5" s="47">
        <v>1</v>
      </c>
      <c r="AR5" s="47">
        <v>1</v>
      </c>
      <c r="AS5" s="47">
        <v>1</v>
      </c>
      <c r="AT5" s="47">
        <v>1</v>
      </c>
      <c r="AU5" s="47">
        <v>1</v>
      </c>
      <c r="AV5" s="47">
        <v>1</v>
      </c>
      <c r="AW5" s="47">
        <v>1</v>
      </c>
      <c r="AX5" s="47">
        <v>0</v>
      </c>
      <c r="AY5" s="47">
        <v>0</v>
      </c>
      <c r="AZ5" s="47">
        <v>1</v>
      </c>
      <c r="BA5" s="47">
        <v>1</v>
      </c>
      <c r="BB5" t="s">
        <v>165</v>
      </c>
      <c r="BC5">
        <f t="shared" ref="BC5:BT5" si="0">AJ5</f>
        <v>1</v>
      </c>
      <c r="BD5">
        <f t="shared" si="0"/>
        <v>1</v>
      </c>
      <c r="BE5">
        <f t="shared" si="0"/>
        <v>1</v>
      </c>
      <c r="BF5">
        <f t="shared" si="0"/>
        <v>1</v>
      </c>
      <c r="BG5">
        <f t="shared" si="0"/>
        <v>1</v>
      </c>
      <c r="BH5">
        <f t="shared" si="0"/>
        <v>1</v>
      </c>
      <c r="BI5">
        <f t="shared" si="0"/>
        <v>1</v>
      </c>
      <c r="BJ5">
        <f t="shared" si="0"/>
        <v>1</v>
      </c>
      <c r="BK5">
        <f t="shared" si="0"/>
        <v>1</v>
      </c>
      <c r="BL5">
        <f t="shared" si="0"/>
        <v>1</v>
      </c>
      <c r="BM5">
        <f t="shared" si="0"/>
        <v>1</v>
      </c>
      <c r="BN5">
        <f t="shared" si="0"/>
        <v>1</v>
      </c>
      <c r="BO5">
        <f t="shared" si="0"/>
        <v>1</v>
      </c>
      <c r="BP5">
        <f t="shared" si="0"/>
        <v>1</v>
      </c>
      <c r="BQ5">
        <f t="shared" si="0"/>
        <v>0</v>
      </c>
      <c r="BR5">
        <f t="shared" si="0"/>
        <v>0</v>
      </c>
      <c r="BS5">
        <f t="shared" si="0"/>
        <v>1</v>
      </c>
      <c r="BT5">
        <f t="shared" si="0"/>
        <v>1</v>
      </c>
    </row>
    <row r="6" spans="1:79" ht="15.75" thickBot="1">
      <c r="A6" s="7" t="s">
        <v>0</v>
      </c>
      <c r="B6" t="s">
        <v>19</v>
      </c>
      <c r="C6" s="124">
        <f>'X-M-GDP-Pop'!N142</f>
        <v>14868.984503176132</v>
      </c>
      <c r="D6" s="169">
        <f>'X-M-GDP-Pop'!O142</f>
        <v>36295.636242257991</v>
      </c>
      <c r="E6" s="169">
        <f>'X-M-GDP-Pop'!P142</f>
        <v>51164.62074543412</v>
      </c>
      <c r="F6" s="125">
        <f>$G$26*K6/$K$24</f>
        <v>8858.7926958330772</v>
      </c>
      <c r="G6" s="125">
        <f>E6+F6</f>
        <v>60023.413441267199</v>
      </c>
      <c r="H6" s="124">
        <f>'X-M-GDP-Pop'!S142</f>
        <v>66476.313600416892</v>
      </c>
      <c r="I6" s="133">
        <f>E6-H6</f>
        <v>-15311.692854982772</v>
      </c>
      <c r="J6" s="134">
        <f>G6-H6</f>
        <v>-6452.9001591496926</v>
      </c>
      <c r="K6" s="165">
        <f>'X-M-GDP-Pop'!V142</f>
        <v>8.1773664929735901</v>
      </c>
      <c r="L6" s="124">
        <f>'X-M-GDP-Pop'!W142</f>
        <v>138703.84784129797</v>
      </c>
      <c r="M6" s="135">
        <f>L6+J6</f>
        <v>132250.94768214828</v>
      </c>
      <c r="N6" s="133">
        <f>M6/K6</f>
        <v>16172.804263546832</v>
      </c>
      <c r="O6" s="133">
        <f t="shared" ref="O6:O23" si="1">K6*$G$24/$K$24</f>
        <v>70739.964219610905</v>
      </c>
      <c r="P6" s="133">
        <f t="shared" ref="P6:P23" si="2">V105</f>
        <v>57753.453770757493</v>
      </c>
      <c r="Q6" s="133">
        <f>T150</f>
        <v>60123.339570934382</v>
      </c>
      <c r="R6" s="134">
        <f t="shared" ref="R6:R23" si="3">AE59</f>
        <v>56297.019324083747</v>
      </c>
      <c r="S6" s="133">
        <f t="shared" ref="S6:S23" si="4">R6-H6</f>
        <v>-10179.294276333145</v>
      </c>
      <c r="T6" s="133">
        <f t="shared" ref="T6:T23" si="5">R6-O6</f>
        <v>-14442.944895527158</v>
      </c>
      <c r="U6" s="133">
        <f t="shared" ref="U6:U23" si="6">R6-P6</f>
        <v>-1456.4344466737457</v>
      </c>
      <c r="V6" s="133">
        <f t="shared" ref="V6:V23" si="7">R6-Q6</f>
        <v>-3826.3202468506352</v>
      </c>
      <c r="W6" s="238"/>
      <c r="Y6" s="238"/>
      <c r="Z6" s="238"/>
      <c r="AC6" s="10">
        <f t="shared" ref="AC6:AD23" si="8">P6*$AI6</f>
        <v>57753.453770757493</v>
      </c>
      <c r="AD6" s="10">
        <f t="shared" si="8"/>
        <v>60123.339570934382</v>
      </c>
      <c r="AE6" s="10">
        <f t="shared" ref="AE6:AE23" si="9">O6*AI6</f>
        <v>70739.964219610905</v>
      </c>
      <c r="AF6" s="10">
        <f t="shared" ref="AF6:AF23" si="10">AI6*H6</f>
        <v>66476.313600416892</v>
      </c>
      <c r="AH6" s="47" t="s">
        <v>19</v>
      </c>
      <c r="AI6" s="47">
        <v>1</v>
      </c>
      <c r="AJ6" s="111">
        <f t="shared" ref="AJ6:BA20" si="11">IF(AND($AI6=1,AJ$5=1),IF($AH6=AJ$4,B59+B81+B$99+$T59+$F6,B59+B81),IF(AND($AI6=1,AJ$5=0),$AJ$3*B59,IF(AND($AI6=0,AJ$5=1),$AJ$3*B81,"")))</f>
        <v>40056.768965230956</v>
      </c>
      <c r="AK6" s="112">
        <f t="shared" si="11"/>
        <v>140.49337229236247</v>
      </c>
      <c r="AL6" s="112">
        <f t="shared" si="11"/>
        <v>320.19396634685233</v>
      </c>
      <c r="AM6" s="112">
        <f t="shared" si="11"/>
        <v>665.83766973271406</v>
      </c>
      <c r="AN6" s="112">
        <f t="shared" si="11"/>
        <v>1527.4281584138703</v>
      </c>
      <c r="AO6" s="112">
        <f t="shared" si="11"/>
        <v>78.248853232273973</v>
      </c>
      <c r="AP6" s="112">
        <f t="shared" si="11"/>
        <v>768.5304388845442</v>
      </c>
      <c r="AQ6" s="112">
        <f t="shared" si="11"/>
        <v>1397.4288009613615</v>
      </c>
      <c r="AR6" s="112">
        <f t="shared" si="11"/>
        <v>3583.2631251957237</v>
      </c>
      <c r="AS6" s="112">
        <f t="shared" si="11"/>
        <v>2237.6099163182312</v>
      </c>
      <c r="AT6" s="112">
        <f t="shared" si="11"/>
        <v>1969.9492655267068</v>
      </c>
      <c r="AU6" s="112">
        <f t="shared" si="11"/>
        <v>449.69975567505827</v>
      </c>
      <c r="AV6" s="112">
        <f t="shared" si="11"/>
        <v>2365.0172974371499</v>
      </c>
      <c r="AW6" s="112">
        <f t="shared" si="11"/>
        <v>2104.4219378483722</v>
      </c>
      <c r="AX6" s="112">
        <f t="shared" si="11"/>
        <v>85.45524979448389</v>
      </c>
      <c r="AY6" s="112">
        <f t="shared" si="11"/>
        <v>286.10883357723833</v>
      </c>
      <c r="AZ6" s="112">
        <f t="shared" si="11"/>
        <v>52.923422104390212</v>
      </c>
      <c r="BA6" s="113">
        <f t="shared" si="11"/>
        <v>803.75179966683356</v>
      </c>
      <c r="BB6">
        <f t="shared" ref="BB6:BB23" si="12">AI6</f>
        <v>1</v>
      </c>
      <c r="BC6" s="100" t="str">
        <f t="shared" ref="BC6:BR21" si="13">IF(AND($BB6=1,BC$5=1),"t",IF(AND($BB6=0,BC$5=0),"",IF(AND($BB6=1,BC$5=0),"d","i")))</f>
        <v>t</v>
      </c>
      <c r="BD6" s="101" t="str">
        <f t="shared" si="13"/>
        <v>t</v>
      </c>
      <c r="BE6" s="101" t="str">
        <f t="shared" si="13"/>
        <v>t</v>
      </c>
      <c r="BF6" s="101" t="str">
        <f t="shared" si="13"/>
        <v>t</v>
      </c>
      <c r="BG6" s="101" t="str">
        <f t="shared" si="13"/>
        <v>t</v>
      </c>
      <c r="BH6" s="101" t="str">
        <f t="shared" si="13"/>
        <v>t</v>
      </c>
      <c r="BI6" s="101" t="str">
        <f t="shared" si="13"/>
        <v>t</v>
      </c>
      <c r="BJ6" s="101" t="str">
        <f t="shared" si="13"/>
        <v>t</v>
      </c>
      <c r="BK6" s="101" t="str">
        <f t="shared" si="13"/>
        <v>t</v>
      </c>
      <c r="BL6" s="101" t="str">
        <f t="shared" si="13"/>
        <v>t</v>
      </c>
      <c r="BM6" s="101" t="str">
        <f t="shared" si="13"/>
        <v>t</v>
      </c>
      <c r="BN6" s="101" t="str">
        <f t="shared" si="13"/>
        <v>t</v>
      </c>
      <c r="BO6" s="101" t="str">
        <f t="shared" si="13"/>
        <v>t</v>
      </c>
      <c r="BP6" s="101" t="str">
        <f t="shared" si="13"/>
        <v>t</v>
      </c>
      <c r="BQ6" s="101" t="str">
        <f t="shared" si="13"/>
        <v>d</v>
      </c>
      <c r="BR6" s="101" t="str">
        <f t="shared" si="13"/>
        <v>d</v>
      </c>
      <c r="BS6" s="101" t="str">
        <f t="shared" ref="BS6:BT21" si="14">IF(AND($BB6=1,BS$5=1),"t",IF(AND($BB6=0,BS$5=0),"",IF(AND($BB6=1,BS$5=0),"d","i")))</f>
        <v>t</v>
      </c>
      <c r="BT6" s="102" t="str">
        <f t="shared" si="14"/>
        <v>t</v>
      </c>
      <c r="BX6" s="141"/>
      <c r="BY6" s="141"/>
      <c r="BZ6" s="141"/>
      <c r="CA6" s="141"/>
    </row>
    <row r="7" spans="1:79" ht="15.75" thickBot="1">
      <c r="A7" s="7" t="s">
        <v>1</v>
      </c>
      <c r="B7" t="s">
        <v>34</v>
      </c>
      <c r="C7" s="124">
        <f>'X-M-GDP-Pop'!N143</f>
        <v>2686.9298779008677</v>
      </c>
      <c r="D7" s="169">
        <f>'X-M-GDP-Pop'!O143</f>
        <v>8218.2163561137204</v>
      </c>
      <c r="E7" s="169">
        <f>'X-M-GDP-Pop'!P143</f>
        <v>10905.146234014588</v>
      </c>
      <c r="F7" s="125">
        <f t="shared" ref="F7:F23" si="15">$G$26*K7/$K$24</f>
        <v>1560.5536219529747</v>
      </c>
      <c r="G7" s="125">
        <f t="shared" ref="G7:G23" si="16">E7+F7</f>
        <v>12465.699855967563</v>
      </c>
      <c r="H7" s="124">
        <f>'X-M-GDP-Pop'!S143</f>
        <v>13121.426665322299</v>
      </c>
      <c r="I7" s="133">
        <f t="shared" ref="I7:I23" si="17">E7-H7</f>
        <v>-2216.2804313077104</v>
      </c>
      <c r="J7" s="134">
        <f t="shared" ref="J7:J23" si="18">G7-H7</f>
        <v>-655.72680935473545</v>
      </c>
      <c r="K7" s="165">
        <f>'X-M-GDP-Pop'!V143</f>
        <v>1.4405144512129</v>
      </c>
      <c r="L7" s="124">
        <f>'X-M-GDP-Pop'!W143</f>
        <v>32686.519640874376</v>
      </c>
      <c r="M7" s="135">
        <f t="shared" ref="M7:M23" si="19">L7+J7</f>
        <v>32030.79283151964</v>
      </c>
      <c r="N7" s="133">
        <f t="shared" ref="N7:N24" si="20">M7/K7</f>
        <v>22235.662269510733</v>
      </c>
      <c r="O7" s="133">
        <f t="shared" si="1"/>
        <v>12461.461868462458</v>
      </c>
      <c r="P7" s="133">
        <f t="shared" si="2"/>
        <v>13806.557138307306</v>
      </c>
      <c r="Q7" s="133">
        <f t="shared" ref="Q7:Q23" si="21">T151</f>
        <v>14172.846674377231</v>
      </c>
      <c r="R7" s="134">
        <f t="shared" si="3"/>
        <v>11459.72972668775</v>
      </c>
      <c r="S7" s="133">
        <f t="shared" si="4"/>
        <v>-1661.6969386345481</v>
      </c>
      <c r="T7" s="133">
        <f t="shared" si="5"/>
        <v>-1001.732141774708</v>
      </c>
      <c r="U7" s="133">
        <f t="shared" si="6"/>
        <v>-2346.8274116195553</v>
      </c>
      <c r="V7" s="133">
        <f t="shared" si="7"/>
        <v>-2713.1169476894811</v>
      </c>
      <c r="W7" s="238"/>
      <c r="Y7" s="238"/>
      <c r="Z7" s="238"/>
      <c r="AC7" s="10">
        <f t="shared" si="8"/>
        <v>13806.557138307306</v>
      </c>
      <c r="AD7" s="10">
        <f t="shared" si="8"/>
        <v>14172.846674377231</v>
      </c>
      <c r="AE7" s="10">
        <f t="shared" si="9"/>
        <v>12461.461868462458</v>
      </c>
      <c r="AF7" s="10">
        <f t="shared" si="10"/>
        <v>13121.426665322299</v>
      </c>
      <c r="AH7" s="47" t="s">
        <v>34</v>
      </c>
      <c r="AI7" s="47">
        <v>1</v>
      </c>
      <c r="AJ7" s="114">
        <f t="shared" si="11"/>
        <v>152.35500933418976</v>
      </c>
      <c r="AK7" s="110">
        <f t="shared" si="11"/>
        <v>7075.5432345246627</v>
      </c>
      <c r="AL7" s="110">
        <f t="shared" si="11"/>
        <v>63.402207417264648</v>
      </c>
      <c r="AM7" s="110">
        <f t="shared" si="11"/>
        <v>13.131529297563404</v>
      </c>
      <c r="AN7" s="110">
        <f t="shared" si="11"/>
        <v>86.130955796824367</v>
      </c>
      <c r="AO7" s="110">
        <f t="shared" si="11"/>
        <v>75.525125310972953</v>
      </c>
      <c r="AP7" s="110">
        <f t="shared" si="11"/>
        <v>451.28064081957808</v>
      </c>
      <c r="AQ7" s="110">
        <f t="shared" si="11"/>
        <v>400.94365546403918</v>
      </c>
      <c r="AR7" s="110">
        <f t="shared" si="11"/>
        <v>1861.0582428899997</v>
      </c>
      <c r="AS7" s="110">
        <f t="shared" si="11"/>
        <v>764.01901172778219</v>
      </c>
      <c r="AT7" s="110">
        <f t="shared" si="11"/>
        <v>28.728273402124721</v>
      </c>
      <c r="AU7" s="110">
        <f t="shared" si="11"/>
        <v>122.09783469561359</v>
      </c>
      <c r="AV7" s="110">
        <f t="shared" si="11"/>
        <v>517.78037415803601</v>
      </c>
      <c r="AW7" s="110">
        <f t="shared" si="11"/>
        <v>27.912635892439848</v>
      </c>
      <c r="AX7" s="110">
        <f t="shared" si="11"/>
        <v>155.70685005377658</v>
      </c>
      <c r="AY7" s="110">
        <f t="shared" si="11"/>
        <v>304.55319713786594</v>
      </c>
      <c r="AZ7" s="110">
        <f t="shared" si="11"/>
        <v>57.565972887372631</v>
      </c>
      <c r="BA7" s="115">
        <f t="shared" si="11"/>
        <v>17.212612335155363</v>
      </c>
      <c r="BB7">
        <f t="shared" si="12"/>
        <v>1</v>
      </c>
      <c r="BC7" s="103" t="str">
        <f t="shared" si="13"/>
        <v>t</v>
      </c>
      <c r="BD7" s="47" t="str">
        <f t="shared" si="13"/>
        <v>t</v>
      </c>
      <c r="BE7" s="47" t="str">
        <f t="shared" si="13"/>
        <v>t</v>
      </c>
      <c r="BF7" s="47" t="str">
        <f t="shared" si="13"/>
        <v>t</v>
      </c>
      <c r="BG7" s="47" t="str">
        <f t="shared" si="13"/>
        <v>t</v>
      </c>
      <c r="BH7" s="47" t="str">
        <f t="shared" si="13"/>
        <v>t</v>
      </c>
      <c r="BI7" s="47" t="str">
        <f t="shared" si="13"/>
        <v>t</v>
      </c>
      <c r="BJ7" s="47" t="str">
        <f t="shared" si="13"/>
        <v>t</v>
      </c>
      <c r="BK7" s="47" t="str">
        <f t="shared" si="13"/>
        <v>t</v>
      </c>
      <c r="BL7" s="47" t="str">
        <f t="shared" si="13"/>
        <v>t</v>
      </c>
      <c r="BM7" s="47" t="str">
        <f t="shared" si="13"/>
        <v>t</v>
      </c>
      <c r="BN7" s="47" t="str">
        <f t="shared" si="13"/>
        <v>t</v>
      </c>
      <c r="BO7" s="47" t="str">
        <f t="shared" si="13"/>
        <v>t</v>
      </c>
      <c r="BP7" s="47" t="str">
        <f t="shared" si="13"/>
        <v>t</v>
      </c>
      <c r="BQ7" s="47" t="str">
        <f t="shared" si="13"/>
        <v>d</v>
      </c>
      <c r="BR7" s="47" t="str">
        <f t="shared" si="13"/>
        <v>d</v>
      </c>
      <c r="BS7" s="47" t="str">
        <f t="shared" si="14"/>
        <v>t</v>
      </c>
      <c r="BT7" s="104" t="str">
        <f t="shared" si="14"/>
        <v>t</v>
      </c>
      <c r="BX7" s="141"/>
      <c r="BY7" s="141"/>
      <c r="BZ7" s="141"/>
      <c r="CA7" s="141"/>
    </row>
    <row r="8" spans="1:79" ht="15.75" thickBot="1">
      <c r="A8" s="7" t="s">
        <v>2</v>
      </c>
      <c r="B8" t="s">
        <v>35</v>
      </c>
      <c r="C8" s="124">
        <f>'X-M-GDP-Pop'!N144</f>
        <v>2078.437736993711</v>
      </c>
      <c r="D8" s="169">
        <f>'X-M-GDP-Pop'!O144</f>
        <v>6350.5517696405386</v>
      </c>
      <c r="E8" s="169">
        <f>'X-M-GDP-Pop'!P144</f>
        <v>8428.9895066342506</v>
      </c>
      <c r="F8" s="125">
        <f t="shared" si="15"/>
        <v>1226.9430632067977</v>
      </c>
      <c r="G8" s="125">
        <f t="shared" si="16"/>
        <v>9655.9325698410485</v>
      </c>
      <c r="H8" s="124">
        <f>'X-M-GDP-Pop'!S144</f>
        <v>11647.337830207718</v>
      </c>
      <c r="I8" s="133">
        <f t="shared" si="17"/>
        <v>-3218.3483235734675</v>
      </c>
      <c r="J8" s="134">
        <f t="shared" si="18"/>
        <v>-1991.4052603666696</v>
      </c>
      <c r="K8" s="165">
        <f>'X-M-GDP-Pop'!V144</f>
        <v>1.1325655129702898</v>
      </c>
      <c r="L8" s="124">
        <f>'X-M-GDP-Pop'!W144</f>
        <v>20737.027185294981</v>
      </c>
      <c r="M8" s="135">
        <f t="shared" si="19"/>
        <v>18745.621924928309</v>
      </c>
      <c r="N8" s="133">
        <f t="shared" si="20"/>
        <v>16551.46806983876</v>
      </c>
      <c r="O8" s="133">
        <f t="shared" si="1"/>
        <v>9797.4872390426335</v>
      </c>
      <c r="P8" s="133">
        <f t="shared" si="2"/>
        <v>9823.531518664895</v>
      </c>
      <c r="Q8" s="133">
        <f t="shared" si="21"/>
        <v>10211.614825397557</v>
      </c>
      <c r="R8" s="134">
        <f t="shared" si="3"/>
        <v>8988.1217706702992</v>
      </c>
      <c r="S8" s="133">
        <f t="shared" si="4"/>
        <v>-2659.2160595374189</v>
      </c>
      <c r="T8" s="133">
        <f t="shared" si="5"/>
        <v>-809.36546837233436</v>
      </c>
      <c r="U8" s="133">
        <f t="shared" si="6"/>
        <v>-835.40974799459582</v>
      </c>
      <c r="V8" s="133">
        <f t="shared" si="7"/>
        <v>-1223.4930547272579</v>
      </c>
      <c r="W8" s="238"/>
      <c r="Y8" s="238"/>
      <c r="Z8" s="238"/>
      <c r="AC8" s="10">
        <f t="shared" si="8"/>
        <v>9823.531518664895</v>
      </c>
      <c r="AD8" s="10">
        <f t="shared" si="8"/>
        <v>10211.614825397557</v>
      </c>
      <c r="AE8" s="10">
        <f t="shared" si="9"/>
        <v>9797.4872390426335</v>
      </c>
      <c r="AF8" s="10">
        <f t="shared" si="10"/>
        <v>11647.337830207718</v>
      </c>
      <c r="AH8" s="47" t="s">
        <v>35</v>
      </c>
      <c r="AI8" s="47">
        <v>1</v>
      </c>
      <c r="AJ8" s="114">
        <f t="shared" si="11"/>
        <v>197.8556410655938</v>
      </c>
      <c r="AK8" s="110">
        <f t="shared" si="11"/>
        <v>114.95474463711349</v>
      </c>
      <c r="AL8" s="110">
        <f t="shared" si="11"/>
        <v>6077.6903375410893</v>
      </c>
      <c r="AM8" s="110">
        <f t="shared" si="11"/>
        <v>4.4586295270929197</v>
      </c>
      <c r="AN8" s="110">
        <f t="shared" si="11"/>
        <v>27.923325113612776</v>
      </c>
      <c r="AO8" s="110">
        <f t="shared" si="11"/>
        <v>410.58940477359204</v>
      </c>
      <c r="AP8" s="110">
        <f t="shared" si="11"/>
        <v>978.22400589729</v>
      </c>
      <c r="AQ8" s="110">
        <f t="shared" si="11"/>
        <v>32.093237416888499</v>
      </c>
      <c r="AR8" s="110">
        <f t="shared" si="11"/>
        <v>100.04309744417878</v>
      </c>
      <c r="AS8" s="110">
        <f t="shared" si="11"/>
        <v>205.77273895907348</v>
      </c>
      <c r="AT8" s="110">
        <f t="shared" si="11"/>
        <v>75.896917278596646</v>
      </c>
      <c r="AU8" s="110">
        <f t="shared" si="11"/>
        <v>408.05413813629877</v>
      </c>
      <c r="AV8" s="110">
        <f t="shared" si="11"/>
        <v>95.039799822299159</v>
      </c>
      <c r="AW8" s="110">
        <f t="shared" si="11"/>
        <v>45.249626045278347</v>
      </c>
      <c r="AX8" s="110">
        <f t="shared" si="11"/>
        <v>98.973785233831919</v>
      </c>
      <c r="AY8" s="110">
        <f t="shared" si="11"/>
        <v>138.55556249783598</v>
      </c>
      <c r="AZ8" s="110">
        <f t="shared" si="11"/>
        <v>162.51468676118697</v>
      </c>
      <c r="BA8" s="115">
        <f t="shared" si="11"/>
        <v>0.74788305511439612</v>
      </c>
      <c r="BB8">
        <f t="shared" si="12"/>
        <v>1</v>
      </c>
      <c r="BC8" s="103" t="str">
        <f t="shared" si="13"/>
        <v>t</v>
      </c>
      <c r="BD8" s="47" t="str">
        <f t="shared" si="13"/>
        <v>t</v>
      </c>
      <c r="BE8" s="47" t="str">
        <f t="shared" si="13"/>
        <v>t</v>
      </c>
      <c r="BF8" s="47" t="str">
        <f t="shared" si="13"/>
        <v>t</v>
      </c>
      <c r="BG8" s="47" t="str">
        <f t="shared" si="13"/>
        <v>t</v>
      </c>
      <c r="BH8" s="47" t="str">
        <f t="shared" si="13"/>
        <v>t</v>
      </c>
      <c r="BI8" s="47" t="str">
        <f t="shared" si="13"/>
        <v>t</v>
      </c>
      <c r="BJ8" s="47" t="str">
        <f t="shared" si="13"/>
        <v>t</v>
      </c>
      <c r="BK8" s="47" t="str">
        <f t="shared" si="13"/>
        <v>t</v>
      </c>
      <c r="BL8" s="47" t="str">
        <f t="shared" si="13"/>
        <v>t</v>
      </c>
      <c r="BM8" s="47" t="str">
        <f t="shared" si="13"/>
        <v>t</v>
      </c>
      <c r="BN8" s="47" t="str">
        <f t="shared" si="13"/>
        <v>t</v>
      </c>
      <c r="BO8" s="47" t="str">
        <f t="shared" si="13"/>
        <v>t</v>
      </c>
      <c r="BP8" s="47" t="str">
        <f t="shared" si="13"/>
        <v>t</v>
      </c>
      <c r="BQ8" s="47" t="str">
        <f t="shared" si="13"/>
        <v>d</v>
      </c>
      <c r="BR8" s="47" t="str">
        <f t="shared" si="13"/>
        <v>d</v>
      </c>
      <c r="BS8" s="47" t="str">
        <f t="shared" si="14"/>
        <v>t</v>
      </c>
      <c r="BT8" s="104" t="str">
        <f t="shared" si="14"/>
        <v>t</v>
      </c>
      <c r="BX8" s="141"/>
      <c r="BY8" s="141"/>
      <c r="BZ8" s="141"/>
      <c r="CA8" s="141"/>
    </row>
    <row r="9" spans="1:79" ht="15.75" thickBot="1">
      <c r="A9" s="7" t="s">
        <v>3</v>
      </c>
      <c r="B9" t="s">
        <v>20</v>
      </c>
      <c r="C9" s="124">
        <f>'X-M-GDP-Pop'!N145</f>
        <v>2278.2577525278348</v>
      </c>
      <c r="D9" s="169">
        <f>'X-M-GDP-Pop'!O145</f>
        <v>6638.872895803358</v>
      </c>
      <c r="E9" s="169">
        <f>'X-M-GDP-Pop'!P145</f>
        <v>8917.1306483311928</v>
      </c>
      <c r="F9" s="125">
        <f t="shared" si="15"/>
        <v>1201.1294167988783</v>
      </c>
      <c r="G9" s="125">
        <f t="shared" si="16"/>
        <v>10118.260065130071</v>
      </c>
      <c r="H9" s="124">
        <f>'X-M-GDP-Pop'!S145</f>
        <v>8610.9864880511159</v>
      </c>
      <c r="I9" s="133">
        <f t="shared" si="17"/>
        <v>306.1441602800769</v>
      </c>
      <c r="J9" s="134">
        <f t="shared" si="18"/>
        <v>1507.273577078955</v>
      </c>
      <c r="K9" s="165">
        <f>'X-M-GDP-Pop'!V145</f>
        <v>1.1087374751726702</v>
      </c>
      <c r="L9" s="124">
        <f>'X-M-GDP-Pop'!W145</f>
        <v>25860.182194860685</v>
      </c>
      <c r="M9" s="135">
        <f t="shared" si="19"/>
        <v>27367.45577193964</v>
      </c>
      <c r="N9" s="133">
        <f t="shared" si="20"/>
        <v>24683.440746582095</v>
      </c>
      <c r="O9" s="133">
        <f t="shared" si="1"/>
        <v>9591.3579744835006</v>
      </c>
      <c r="P9" s="133">
        <f t="shared" si="2"/>
        <v>10602.216262523489</v>
      </c>
      <c r="Q9" s="133">
        <f t="shared" si="21"/>
        <v>10487.51922475171</v>
      </c>
      <c r="R9" s="134">
        <f t="shared" si="3"/>
        <v>9760.1096546372682</v>
      </c>
      <c r="S9" s="133">
        <f t="shared" si="4"/>
        <v>1149.1231665861524</v>
      </c>
      <c r="T9" s="133">
        <f t="shared" si="5"/>
        <v>168.75168015376767</v>
      </c>
      <c r="U9" s="133">
        <f t="shared" si="6"/>
        <v>-842.10660788622044</v>
      </c>
      <c r="V9" s="133">
        <f t="shared" si="7"/>
        <v>-727.40957011444152</v>
      </c>
      <c r="W9" s="238"/>
      <c r="Y9" s="238"/>
      <c r="Z9" s="238"/>
      <c r="AC9" s="10">
        <f t="shared" si="8"/>
        <v>10602.216262523489</v>
      </c>
      <c r="AD9" s="10">
        <f t="shared" si="8"/>
        <v>10487.51922475171</v>
      </c>
      <c r="AE9" s="10">
        <f t="shared" si="9"/>
        <v>9591.3579744835006</v>
      </c>
      <c r="AF9" s="10">
        <f t="shared" si="10"/>
        <v>8610.9864880511159</v>
      </c>
      <c r="AH9" s="47" t="s">
        <v>20</v>
      </c>
      <c r="AI9" s="47">
        <v>1</v>
      </c>
      <c r="AJ9" s="114">
        <f t="shared" si="11"/>
        <v>135.68717274408789</v>
      </c>
      <c r="AK9" s="110">
        <f t="shared" si="11"/>
        <v>0.59864611559639247</v>
      </c>
      <c r="AL9" s="110">
        <f t="shared" si="11"/>
        <v>86.250834413910837</v>
      </c>
      <c r="AM9" s="110">
        <f t="shared" si="11"/>
        <v>8199.2301154313463</v>
      </c>
      <c r="AN9" s="110">
        <f t="shared" si="11"/>
        <v>117.18615631623997</v>
      </c>
      <c r="AO9" s="110">
        <f t="shared" si="11"/>
        <v>1.0034439388133378</v>
      </c>
      <c r="AP9" s="110">
        <f t="shared" si="11"/>
        <v>9.9359612642810937</v>
      </c>
      <c r="AQ9" s="110">
        <f t="shared" si="11"/>
        <v>59.844562955359073</v>
      </c>
      <c r="AR9" s="110">
        <f t="shared" si="11"/>
        <v>453.60671135514377</v>
      </c>
      <c r="AS9" s="110">
        <f t="shared" si="11"/>
        <v>145.38342156174369</v>
      </c>
      <c r="AT9" s="110">
        <f t="shared" si="11"/>
        <v>0</v>
      </c>
      <c r="AU9" s="110">
        <f t="shared" si="11"/>
        <v>113.38613794831794</v>
      </c>
      <c r="AV9" s="110">
        <f t="shared" si="11"/>
        <v>83.868430993024901</v>
      </c>
      <c r="AW9" s="110">
        <f t="shared" si="11"/>
        <v>15.291230966875695</v>
      </c>
      <c r="AX9" s="110">
        <f t="shared" si="11"/>
        <v>0</v>
      </c>
      <c r="AY9" s="110">
        <f t="shared" si="11"/>
        <v>3.6354815115343047</v>
      </c>
      <c r="AZ9" s="110">
        <f t="shared" si="11"/>
        <v>0</v>
      </c>
      <c r="BA9" s="115">
        <f t="shared" si="11"/>
        <v>5.4190287005621283</v>
      </c>
      <c r="BB9">
        <f t="shared" si="12"/>
        <v>1</v>
      </c>
      <c r="BC9" s="103" t="str">
        <f t="shared" si="13"/>
        <v>t</v>
      </c>
      <c r="BD9" s="47" t="str">
        <f t="shared" si="13"/>
        <v>t</v>
      </c>
      <c r="BE9" s="47" t="str">
        <f t="shared" si="13"/>
        <v>t</v>
      </c>
      <c r="BF9" s="47" t="str">
        <f t="shared" si="13"/>
        <v>t</v>
      </c>
      <c r="BG9" s="47" t="str">
        <f t="shared" si="13"/>
        <v>t</v>
      </c>
      <c r="BH9" s="47" t="str">
        <f t="shared" si="13"/>
        <v>t</v>
      </c>
      <c r="BI9" s="47" t="str">
        <f t="shared" si="13"/>
        <v>t</v>
      </c>
      <c r="BJ9" s="47" t="str">
        <f t="shared" si="13"/>
        <v>t</v>
      </c>
      <c r="BK9" s="47" t="str">
        <f t="shared" si="13"/>
        <v>t</v>
      </c>
      <c r="BL9" s="47" t="str">
        <f t="shared" si="13"/>
        <v>t</v>
      </c>
      <c r="BM9" s="47" t="str">
        <f t="shared" si="13"/>
        <v>t</v>
      </c>
      <c r="BN9" s="47" t="str">
        <f t="shared" si="13"/>
        <v>t</v>
      </c>
      <c r="BO9" s="47" t="str">
        <f t="shared" si="13"/>
        <v>t</v>
      </c>
      <c r="BP9" s="47" t="str">
        <f t="shared" si="13"/>
        <v>t</v>
      </c>
      <c r="BQ9" s="47" t="str">
        <f t="shared" si="13"/>
        <v>d</v>
      </c>
      <c r="BR9" s="47" t="str">
        <f t="shared" si="13"/>
        <v>d</v>
      </c>
      <c r="BS9" s="47" t="str">
        <f t="shared" si="14"/>
        <v>t</v>
      </c>
      <c r="BT9" s="104" t="str">
        <f t="shared" si="14"/>
        <v>t</v>
      </c>
      <c r="BX9" s="141"/>
      <c r="BY9" s="141"/>
      <c r="BZ9" s="141"/>
      <c r="CA9" s="141"/>
    </row>
    <row r="10" spans="1:79" ht="15.75" thickBot="1">
      <c r="A10" s="7" t="s">
        <v>4</v>
      </c>
      <c r="B10" t="s">
        <v>21</v>
      </c>
      <c r="C10" s="124">
        <f>'X-M-GDP-Pop'!N146</f>
        <v>3633.774206063717</v>
      </c>
      <c r="D10" s="169">
        <f>'X-M-GDP-Pop'!O146</f>
        <v>7974.1284907172358</v>
      </c>
      <c r="E10" s="169">
        <f>'X-M-GDP-Pop'!P146</f>
        <v>11607.902696780953</v>
      </c>
      <c r="F10" s="125">
        <f t="shared" si="15"/>
        <v>2347.4226337183836</v>
      </c>
      <c r="G10" s="125">
        <f t="shared" si="16"/>
        <v>13955.325330499338</v>
      </c>
      <c r="H10" s="124">
        <f>'X-M-GDP-Pop'!S146</f>
        <v>17473.756502000295</v>
      </c>
      <c r="I10" s="133">
        <f t="shared" si="17"/>
        <v>-5865.8538052193417</v>
      </c>
      <c r="J10" s="134">
        <f t="shared" si="18"/>
        <v>-3518.4311715009571</v>
      </c>
      <c r="K10" s="165">
        <f>'X-M-GDP-Pop'!V146</f>
        <v>2.1668567996681598</v>
      </c>
      <c r="L10" s="124">
        <f>'X-M-GDP-Pop'!W146</f>
        <v>40020.534599993247</v>
      </c>
      <c r="M10" s="135">
        <f t="shared" si="19"/>
        <v>36502.103428492293</v>
      </c>
      <c r="N10" s="133">
        <f t="shared" si="20"/>
        <v>16845.646391622351</v>
      </c>
      <c r="O10" s="133">
        <f t="shared" si="1"/>
        <v>18744.833389729454</v>
      </c>
      <c r="P10" s="133">
        <f t="shared" si="2"/>
        <v>14342.157223833223</v>
      </c>
      <c r="Q10" s="133">
        <f t="shared" si="21"/>
        <v>15023.785853708261</v>
      </c>
      <c r="R10" s="134">
        <f t="shared" si="3"/>
        <v>13134.702392613613</v>
      </c>
      <c r="S10" s="133">
        <f t="shared" si="4"/>
        <v>-4339.0541093866814</v>
      </c>
      <c r="T10" s="133">
        <f t="shared" si="5"/>
        <v>-5610.1309971158407</v>
      </c>
      <c r="U10" s="133">
        <f t="shared" si="6"/>
        <v>-1207.4548312196093</v>
      </c>
      <c r="V10" s="133">
        <f t="shared" si="7"/>
        <v>-1889.0834610946476</v>
      </c>
      <c r="W10" s="238"/>
      <c r="Y10" s="238"/>
      <c r="Z10" s="238"/>
      <c r="AC10" s="10">
        <f t="shared" si="8"/>
        <v>14342.157223833223</v>
      </c>
      <c r="AD10" s="10">
        <f t="shared" si="8"/>
        <v>15023.785853708261</v>
      </c>
      <c r="AE10" s="10">
        <f t="shared" si="9"/>
        <v>18744.833389729454</v>
      </c>
      <c r="AF10" s="10">
        <f t="shared" si="10"/>
        <v>17473.756502000295</v>
      </c>
      <c r="AH10" s="47" t="s">
        <v>21</v>
      </c>
      <c r="AI10" s="47">
        <v>1</v>
      </c>
      <c r="AJ10" s="114">
        <f t="shared" si="11"/>
        <v>1617.819511400518</v>
      </c>
      <c r="AK10" s="110">
        <f t="shared" si="11"/>
        <v>11.376921910948681</v>
      </c>
      <c r="AL10" s="110">
        <f t="shared" si="11"/>
        <v>43.942700759843135</v>
      </c>
      <c r="AM10" s="110">
        <f t="shared" si="11"/>
        <v>89.487578149545101</v>
      </c>
      <c r="AN10" s="110">
        <f t="shared" si="11"/>
        <v>9558.2900372949989</v>
      </c>
      <c r="AO10" s="110">
        <f t="shared" si="11"/>
        <v>27.169464374036373</v>
      </c>
      <c r="AP10" s="110">
        <f t="shared" si="11"/>
        <v>8.1974952078714303</v>
      </c>
      <c r="AQ10" s="110">
        <f t="shared" si="11"/>
        <v>19.606584501065786</v>
      </c>
      <c r="AR10" s="110">
        <f t="shared" si="11"/>
        <v>396.69478917393781</v>
      </c>
      <c r="AS10" s="110">
        <f t="shared" si="11"/>
        <v>206.79416062755118</v>
      </c>
      <c r="AT10" s="110">
        <f t="shared" si="11"/>
        <v>1.5048939507632471</v>
      </c>
      <c r="AU10" s="110">
        <f t="shared" si="11"/>
        <v>134.82958814531096</v>
      </c>
      <c r="AV10" s="110">
        <f t="shared" si="11"/>
        <v>374.38939247933979</v>
      </c>
      <c r="AW10" s="110">
        <f t="shared" si="11"/>
        <v>248.55135197039516</v>
      </c>
      <c r="AX10" s="110">
        <f t="shared" si="11"/>
        <v>3.7569363173430026</v>
      </c>
      <c r="AY10" s="110">
        <f t="shared" si="11"/>
        <v>478.53644187761222</v>
      </c>
      <c r="AZ10" s="110">
        <f t="shared" si="11"/>
        <v>2.6695765501002193</v>
      </c>
      <c r="BA10" s="115">
        <f t="shared" si="11"/>
        <v>3.827750735541029</v>
      </c>
      <c r="BB10">
        <f t="shared" si="12"/>
        <v>1</v>
      </c>
      <c r="BC10" s="103" t="str">
        <f t="shared" si="13"/>
        <v>t</v>
      </c>
      <c r="BD10" s="47" t="str">
        <f t="shared" si="13"/>
        <v>t</v>
      </c>
      <c r="BE10" s="47" t="str">
        <f t="shared" si="13"/>
        <v>t</v>
      </c>
      <c r="BF10" s="47" t="str">
        <f t="shared" si="13"/>
        <v>t</v>
      </c>
      <c r="BG10" s="47" t="str">
        <f t="shared" si="13"/>
        <v>t</v>
      </c>
      <c r="BH10" s="47" t="str">
        <f t="shared" si="13"/>
        <v>t</v>
      </c>
      <c r="BI10" s="47" t="str">
        <f t="shared" si="13"/>
        <v>t</v>
      </c>
      <c r="BJ10" s="47" t="str">
        <f t="shared" si="13"/>
        <v>t</v>
      </c>
      <c r="BK10" s="47" t="str">
        <f t="shared" si="13"/>
        <v>t</v>
      </c>
      <c r="BL10" s="47" t="str">
        <f t="shared" si="13"/>
        <v>t</v>
      </c>
      <c r="BM10" s="47" t="str">
        <f t="shared" si="13"/>
        <v>t</v>
      </c>
      <c r="BN10" s="47" t="str">
        <f t="shared" si="13"/>
        <v>t</v>
      </c>
      <c r="BO10" s="47" t="str">
        <f t="shared" si="13"/>
        <v>t</v>
      </c>
      <c r="BP10" s="47" t="str">
        <f t="shared" si="13"/>
        <v>t</v>
      </c>
      <c r="BQ10" s="47" t="str">
        <f t="shared" si="13"/>
        <v>d</v>
      </c>
      <c r="BR10" s="47" t="str">
        <f t="shared" si="13"/>
        <v>d</v>
      </c>
      <c r="BS10" s="47" t="str">
        <f t="shared" si="14"/>
        <v>t</v>
      </c>
      <c r="BT10" s="104" t="str">
        <f t="shared" si="14"/>
        <v>t</v>
      </c>
      <c r="BX10" s="141"/>
      <c r="BY10" s="141"/>
      <c r="BZ10" s="141"/>
      <c r="CA10" s="141"/>
    </row>
    <row r="11" spans="1:79" ht="15.75" thickBot="1">
      <c r="A11" s="7" t="s">
        <v>5</v>
      </c>
      <c r="B11" t="s">
        <v>22</v>
      </c>
      <c r="C11" s="124">
        <f>'X-M-GDP-Pop'!N147</f>
        <v>1204.9869412499872</v>
      </c>
      <c r="D11" s="169">
        <f>'X-M-GDP-Pop'!O147</f>
        <v>3493.7236120980047</v>
      </c>
      <c r="E11" s="169">
        <f>'X-M-GDP-Pop'!P147</f>
        <v>4698.7105533479917</v>
      </c>
      <c r="F11" s="125">
        <f t="shared" si="15"/>
        <v>647.67348535659642</v>
      </c>
      <c r="G11" s="125">
        <f t="shared" si="16"/>
        <v>5346.3840387045884</v>
      </c>
      <c r="H11" s="124">
        <f>'X-M-GDP-Pop'!S147</f>
        <v>5803.1606610441386</v>
      </c>
      <c r="I11" s="133">
        <f t="shared" si="17"/>
        <v>-1104.4501076961469</v>
      </c>
      <c r="J11" s="134">
        <f t="shared" si="18"/>
        <v>-456.77662233955016</v>
      </c>
      <c r="K11" s="165">
        <f>'X-M-GDP-Pop'!V147</f>
        <v>0.59785386557624998</v>
      </c>
      <c r="L11" s="124">
        <f>'X-M-GDP-Pop'!W147</f>
        <v>11767.110639390261</v>
      </c>
      <c r="M11" s="135">
        <f t="shared" si="19"/>
        <v>11310.334017050711</v>
      </c>
      <c r="N11" s="133">
        <f t="shared" si="20"/>
        <v>18918.225118690309</v>
      </c>
      <c r="O11" s="133">
        <f t="shared" si="1"/>
        <v>5171.8558897610328</v>
      </c>
      <c r="P11" s="133">
        <f t="shared" si="2"/>
        <v>5462.3754192135348</v>
      </c>
      <c r="Q11" s="133">
        <f t="shared" si="21"/>
        <v>5656.5791280610983</v>
      </c>
      <c r="R11" s="134">
        <f t="shared" si="3"/>
        <v>4914.8475084922175</v>
      </c>
      <c r="S11" s="133">
        <f t="shared" si="4"/>
        <v>-888.31315255192112</v>
      </c>
      <c r="T11" s="133">
        <f t="shared" si="5"/>
        <v>-257.00838126881536</v>
      </c>
      <c r="U11" s="133">
        <f t="shared" si="6"/>
        <v>-547.52791072131731</v>
      </c>
      <c r="V11" s="133">
        <f t="shared" si="7"/>
        <v>-741.73161956888089</v>
      </c>
      <c r="W11" s="238"/>
      <c r="Y11" s="238"/>
      <c r="Z11" s="238"/>
      <c r="AC11" s="10">
        <f t="shared" si="8"/>
        <v>5462.3754192135348</v>
      </c>
      <c r="AD11" s="10">
        <f t="shared" si="8"/>
        <v>5656.5791280610983</v>
      </c>
      <c r="AE11" s="10">
        <f t="shared" si="9"/>
        <v>5171.8558897610328</v>
      </c>
      <c r="AF11" s="10">
        <f t="shared" si="10"/>
        <v>5803.1606610441386</v>
      </c>
      <c r="AH11" s="47" t="s">
        <v>22</v>
      </c>
      <c r="AI11" s="47">
        <v>1</v>
      </c>
      <c r="AJ11" s="114">
        <f t="shared" si="11"/>
        <v>72.263765776649024</v>
      </c>
      <c r="AK11" s="110">
        <f t="shared" si="11"/>
        <v>79.8936244073426</v>
      </c>
      <c r="AL11" s="110">
        <f t="shared" si="11"/>
        <v>158.80583659159174</v>
      </c>
      <c r="AM11" s="110">
        <f t="shared" si="11"/>
        <v>0</v>
      </c>
      <c r="AN11" s="110">
        <f t="shared" si="11"/>
        <v>9.9984501042854568</v>
      </c>
      <c r="AO11" s="110">
        <f t="shared" si="11"/>
        <v>3034.138955061841</v>
      </c>
      <c r="AP11" s="110">
        <f t="shared" si="11"/>
        <v>352.90155300494752</v>
      </c>
      <c r="AQ11" s="110">
        <f t="shared" si="11"/>
        <v>38.861630633354935</v>
      </c>
      <c r="AR11" s="110">
        <f t="shared" si="11"/>
        <v>145.41554259467105</v>
      </c>
      <c r="AS11" s="110">
        <f t="shared" si="11"/>
        <v>77.616690203801923</v>
      </c>
      <c r="AT11" s="110">
        <f t="shared" si="11"/>
        <v>2.779753601706862</v>
      </c>
      <c r="AU11" s="110">
        <f t="shared" si="11"/>
        <v>94.385455855048718</v>
      </c>
      <c r="AV11" s="110">
        <f t="shared" si="11"/>
        <v>139.78803335873084</v>
      </c>
      <c r="AW11" s="110">
        <f t="shared" si="11"/>
        <v>0.9052765235871465</v>
      </c>
      <c r="AX11" s="110">
        <f t="shared" si="11"/>
        <v>43.467476721370495</v>
      </c>
      <c r="AY11" s="110">
        <f t="shared" si="11"/>
        <v>437.66057001491907</v>
      </c>
      <c r="AZ11" s="110">
        <f t="shared" si="11"/>
        <v>40.696136223619376</v>
      </c>
      <c r="BA11" s="115">
        <f t="shared" si="11"/>
        <v>23.465140120326961</v>
      </c>
      <c r="BB11">
        <f t="shared" si="12"/>
        <v>1</v>
      </c>
      <c r="BC11" s="103" t="str">
        <f t="shared" si="13"/>
        <v>t</v>
      </c>
      <c r="BD11" s="47" t="str">
        <f t="shared" si="13"/>
        <v>t</v>
      </c>
      <c r="BE11" s="47" t="str">
        <f t="shared" si="13"/>
        <v>t</v>
      </c>
      <c r="BF11" s="47" t="str">
        <f t="shared" si="13"/>
        <v>t</v>
      </c>
      <c r="BG11" s="47" t="str">
        <f t="shared" si="13"/>
        <v>t</v>
      </c>
      <c r="BH11" s="47" t="str">
        <f t="shared" si="13"/>
        <v>t</v>
      </c>
      <c r="BI11" s="47" t="str">
        <f t="shared" si="13"/>
        <v>t</v>
      </c>
      <c r="BJ11" s="47" t="str">
        <f t="shared" si="13"/>
        <v>t</v>
      </c>
      <c r="BK11" s="47" t="str">
        <f t="shared" si="13"/>
        <v>t</v>
      </c>
      <c r="BL11" s="47" t="str">
        <f t="shared" si="13"/>
        <v>t</v>
      </c>
      <c r="BM11" s="47" t="str">
        <f t="shared" si="13"/>
        <v>t</v>
      </c>
      <c r="BN11" s="47" t="str">
        <f t="shared" si="13"/>
        <v>t</v>
      </c>
      <c r="BO11" s="47" t="str">
        <f t="shared" si="13"/>
        <v>t</v>
      </c>
      <c r="BP11" s="47" t="str">
        <f t="shared" si="13"/>
        <v>t</v>
      </c>
      <c r="BQ11" s="47" t="str">
        <f t="shared" si="13"/>
        <v>d</v>
      </c>
      <c r="BR11" s="47" t="str">
        <f t="shared" si="13"/>
        <v>d</v>
      </c>
      <c r="BS11" s="47" t="str">
        <f t="shared" si="14"/>
        <v>t</v>
      </c>
      <c r="BT11" s="104" t="str">
        <f t="shared" si="14"/>
        <v>t</v>
      </c>
      <c r="BX11" s="141"/>
      <c r="BY11" s="141"/>
      <c r="BZ11" s="141"/>
      <c r="CA11" s="141"/>
    </row>
    <row r="12" spans="1:79" ht="15.75" thickBot="1">
      <c r="A12" s="7" t="s">
        <v>6</v>
      </c>
      <c r="B12" t="s">
        <v>36</v>
      </c>
      <c r="C12" s="124">
        <f>'X-M-GDP-Pop'!N148</f>
        <v>4754.8391780355141</v>
      </c>
      <c r="D12" s="169">
        <f>'X-M-GDP-Pop'!O148</f>
        <v>13788.888951459156</v>
      </c>
      <c r="E12" s="169">
        <f>'X-M-GDP-Pop'!P148</f>
        <v>18543.72812949467</v>
      </c>
      <c r="F12" s="125">
        <f t="shared" si="15"/>
        <v>2971.8755656085809</v>
      </c>
      <c r="G12" s="125">
        <f t="shared" si="16"/>
        <v>21515.603695103251</v>
      </c>
      <c r="H12" s="124">
        <f>'X-M-GDP-Pop'!S148</f>
        <v>25881.91983574929</v>
      </c>
      <c r="I12" s="133">
        <f t="shared" si="17"/>
        <v>-7338.1917062546199</v>
      </c>
      <c r="J12" s="134">
        <f t="shared" si="18"/>
        <v>-4366.3161406460385</v>
      </c>
      <c r="K12" s="165">
        <f>'X-M-GDP-Pop'!V148</f>
        <v>2.7432762573759701</v>
      </c>
      <c r="L12" s="124">
        <f>'X-M-GDP-Pop'!W148</f>
        <v>52154.131352791599</v>
      </c>
      <c r="M12" s="135">
        <f t="shared" si="19"/>
        <v>47787.815212145564</v>
      </c>
      <c r="N12" s="133">
        <f t="shared" si="20"/>
        <v>17419.979152174819</v>
      </c>
      <c r="O12" s="133">
        <f t="shared" si="1"/>
        <v>23731.266595184381</v>
      </c>
      <c r="P12" s="133">
        <f t="shared" si="2"/>
        <v>23028.286645890046</v>
      </c>
      <c r="Q12" s="133">
        <f t="shared" si="21"/>
        <v>24241.444663720249</v>
      </c>
      <c r="R12" s="134">
        <f t="shared" si="3"/>
        <v>19954.376369136389</v>
      </c>
      <c r="S12" s="133">
        <f t="shared" si="4"/>
        <v>-5927.5434666129004</v>
      </c>
      <c r="T12" s="133">
        <f t="shared" si="5"/>
        <v>-3776.8902260479917</v>
      </c>
      <c r="U12" s="133">
        <f t="shared" si="6"/>
        <v>-3073.9102767536569</v>
      </c>
      <c r="V12" s="133">
        <f t="shared" si="7"/>
        <v>-4287.0682945838598</v>
      </c>
      <c r="W12" s="238"/>
      <c r="Y12" s="238"/>
      <c r="Z12" s="238"/>
      <c r="AC12" s="10">
        <f t="shared" si="8"/>
        <v>23028.286645890046</v>
      </c>
      <c r="AD12" s="10">
        <f t="shared" si="8"/>
        <v>24241.444663720249</v>
      </c>
      <c r="AE12" s="10">
        <f t="shared" si="9"/>
        <v>23731.266595184381</v>
      </c>
      <c r="AF12" s="10">
        <f t="shared" si="10"/>
        <v>25881.91983574929</v>
      </c>
      <c r="AH12" s="47" t="s">
        <v>36</v>
      </c>
      <c r="AI12" s="47">
        <v>1</v>
      </c>
      <c r="AJ12" s="114">
        <f t="shared" si="11"/>
        <v>364.41376011544673</v>
      </c>
      <c r="AK12" s="110">
        <f t="shared" si="11"/>
        <v>358.97378664631071</v>
      </c>
      <c r="AL12" s="110">
        <f t="shared" si="11"/>
        <v>854.77660859546347</v>
      </c>
      <c r="AM12" s="110">
        <f t="shared" si="11"/>
        <v>5.7392891175146641</v>
      </c>
      <c r="AN12" s="110">
        <f t="shared" si="11"/>
        <v>126.06669089079946</v>
      </c>
      <c r="AO12" s="110">
        <f t="shared" si="11"/>
        <v>461.31555840865622</v>
      </c>
      <c r="AP12" s="110">
        <f t="shared" si="11"/>
        <v>13150.285915078839</v>
      </c>
      <c r="AQ12" s="110">
        <f t="shared" si="11"/>
        <v>773.35206822338739</v>
      </c>
      <c r="AR12" s="110">
        <f t="shared" si="11"/>
        <v>622.08972025082176</v>
      </c>
      <c r="AS12" s="110">
        <f t="shared" si="11"/>
        <v>651.29314931056183</v>
      </c>
      <c r="AT12" s="110">
        <f t="shared" si="11"/>
        <v>259.47765715801643</v>
      </c>
      <c r="AU12" s="110">
        <f t="shared" si="11"/>
        <v>728.68839189478581</v>
      </c>
      <c r="AV12" s="110">
        <f t="shared" si="11"/>
        <v>1494.6176372390162</v>
      </c>
      <c r="AW12" s="110">
        <f t="shared" si="11"/>
        <v>96.412887754627775</v>
      </c>
      <c r="AX12" s="110">
        <f t="shared" si="11"/>
        <v>118.67364633372033</v>
      </c>
      <c r="AY12" s="110">
        <f t="shared" si="11"/>
        <v>663.86372629626067</v>
      </c>
      <c r="AZ12" s="110">
        <f t="shared" si="11"/>
        <v>160.81098255980794</v>
      </c>
      <c r="BA12" s="115">
        <f t="shared" si="11"/>
        <v>16.72666743100222</v>
      </c>
      <c r="BB12">
        <f t="shared" si="12"/>
        <v>1</v>
      </c>
      <c r="BC12" s="103" t="str">
        <f t="shared" si="13"/>
        <v>t</v>
      </c>
      <c r="BD12" s="47" t="str">
        <f t="shared" si="13"/>
        <v>t</v>
      </c>
      <c r="BE12" s="47" t="str">
        <f t="shared" si="13"/>
        <v>t</v>
      </c>
      <c r="BF12" s="47" t="str">
        <f t="shared" si="13"/>
        <v>t</v>
      </c>
      <c r="BG12" s="47" t="str">
        <f t="shared" si="13"/>
        <v>t</v>
      </c>
      <c r="BH12" s="47" t="str">
        <f t="shared" si="13"/>
        <v>t</v>
      </c>
      <c r="BI12" s="47" t="str">
        <f t="shared" si="13"/>
        <v>t</v>
      </c>
      <c r="BJ12" s="47" t="str">
        <f t="shared" si="13"/>
        <v>t</v>
      </c>
      <c r="BK12" s="47" t="str">
        <f t="shared" si="13"/>
        <v>t</v>
      </c>
      <c r="BL12" s="47" t="str">
        <f t="shared" si="13"/>
        <v>t</v>
      </c>
      <c r="BM12" s="47" t="str">
        <f t="shared" si="13"/>
        <v>t</v>
      </c>
      <c r="BN12" s="47" t="str">
        <f t="shared" si="13"/>
        <v>t</v>
      </c>
      <c r="BO12" s="47" t="str">
        <f t="shared" si="13"/>
        <v>t</v>
      </c>
      <c r="BP12" s="47" t="str">
        <f t="shared" si="13"/>
        <v>t</v>
      </c>
      <c r="BQ12" s="47" t="str">
        <f t="shared" si="13"/>
        <v>d</v>
      </c>
      <c r="BR12" s="47" t="str">
        <f t="shared" si="13"/>
        <v>d</v>
      </c>
      <c r="BS12" s="47" t="str">
        <f t="shared" si="14"/>
        <v>t</v>
      </c>
      <c r="BT12" s="104" t="str">
        <f t="shared" si="14"/>
        <v>t</v>
      </c>
      <c r="BX12" s="141"/>
      <c r="BY12" s="141"/>
      <c r="BZ12" s="141"/>
      <c r="CA12" s="141"/>
    </row>
    <row r="13" spans="1:79" ht="15.75" thickBot="1">
      <c r="A13" s="7" t="s">
        <v>7</v>
      </c>
      <c r="B13" t="s">
        <v>23</v>
      </c>
      <c r="C13" s="124">
        <f>'X-M-GDP-Pop'!N149</f>
        <v>3742.2742445172348</v>
      </c>
      <c r="D13" s="169">
        <f>'X-M-GDP-Pop'!O149</f>
        <v>9423.570059908192</v>
      </c>
      <c r="E13" s="169">
        <f>'X-M-GDP-Pop'!P149</f>
        <v>13165.844304425427</v>
      </c>
      <c r="F13" s="125">
        <f t="shared" si="15"/>
        <v>2405.5687305958909</v>
      </c>
      <c r="G13" s="125">
        <f t="shared" si="16"/>
        <v>15571.413035021318</v>
      </c>
      <c r="H13" s="124">
        <f>'X-M-GDP-Pop'!S149</f>
        <v>17903.22026672331</v>
      </c>
      <c r="I13" s="133">
        <f t="shared" si="17"/>
        <v>-4737.3759622978832</v>
      </c>
      <c r="J13" s="134">
        <f t="shared" si="18"/>
        <v>-2331.8072317019924</v>
      </c>
      <c r="K13" s="165">
        <f>'X-M-GDP-Pop'!V149</f>
        <v>2.2205302471264097</v>
      </c>
      <c r="L13" s="124">
        <f>'X-M-GDP-Pop'!W149</f>
        <v>36868.583478043598</v>
      </c>
      <c r="M13" s="135">
        <f t="shared" si="19"/>
        <v>34536.776246341607</v>
      </c>
      <c r="N13" s="133">
        <f t="shared" si="20"/>
        <v>15553.391488828258</v>
      </c>
      <c r="O13" s="133">
        <f t="shared" si="1"/>
        <v>19209.146412265771</v>
      </c>
      <c r="P13" s="133">
        <f t="shared" si="2"/>
        <v>16712.436795666337</v>
      </c>
      <c r="Q13" s="133">
        <f t="shared" si="21"/>
        <v>18558.88609351006</v>
      </c>
      <c r="R13" s="134">
        <f t="shared" si="3"/>
        <v>14063.360111816623</v>
      </c>
      <c r="S13" s="133">
        <f t="shared" si="4"/>
        <v>-3839.860154906688</v>
      </c>
      <c r="T13" s="133">
        <f t="shared" si="5"/>
        <v>-5145.7863004491483</v>
      </c>
      <c r="U13" s="133">
        <f t="shared" si="6"/>
        <v>-2649.0766838497148</v>
      </c>
      <c r="V13" s="133">
        <f t="shared" si="7"/>
        <v>-4495.5259816934376</v>
      </c>
      <c r="W13" s="238"/>
      <c r="Y13" s="238"/>
      <c r="Z13" s="238"/>
      <c r="AC13" s="10">
        <f t="shared" si="8"/>
        <v>16712.436795666337</v>
      </c>
      <c r="AD13" s="10">
        <f t="shared" si="8"/>
        <v>18558.88609351006</v>
      </c>
      <c r="AE13" s="10">
        <f t="shared" si="9"/>
        <v>19209.146412265771</v>
      </c>
      <c r="AF13" s="10">
        <f t="shared" si="10"/>
        <v>17903.22026672331</v>
      </c>
      <c r="AH13" s="47" t="s">
        <v>23</v>
      </c>
      <c r="AI13" s="47">
        <v>1</v>
      </c>
      <c r="AJ13" s="114">
        <f t="shared" si="11"/>
        <v>1489.4014793552649</v>
      </c>
      <c r="AK13" s="110">
        <f t="shared" si="11"/>
        <v>141.43098557926825</v>
      </c>
      <c r="AL13" s="110">
        <f t="shared" si="11"/>
        <v>63.092991254487472</v>
      </c>
      <c r="AM13" s="110">
        <f t="shared" si="11"/>
        <v>16.037186359049059</v>
      </c>
      <c r="AN13" s="110">
        <f t="shared" si="11"/>
        <v>51.049198414440333</v>
      </c>
      <c r="AO13" s="110">
        <f t="shared" si="11"/>
        <v>48.574295037580725</v>
      </c>
      <c r="AP13" s="110">
        <f t="shared" si="11"/>
        <v>583.18211451380944</v>
      </c>
      <c r="AQ13" s="110">
        <f t="shared" si="11"/>
        <v>7491.0126206297837</v>
      </c>
      <c r="AR13" s="110">
        <f t="shared" si="11"/>
        <v>471.60565656038648</v>
      </c>
      <c r="AS13" s="110">
        <f t="shared" si="11"/>
        <v>1192.5876873544366</v>
      </c>
      <c r="AT13" s="110">
        <f t="shared" si="11"/>
        <v>540.26269433117295</v>
      </c>
      <c r="AU13" s="110">
        <f t="shared" si="11"/>
        <v>174.85791326004579</v>
      </c>
      <c r="AV13" s="110">
        <f t="shared" si="11"/>
        <v>2829.6010039182338</v>
      </c>
      <c r="AW13" s="110">
        <f t="shared" si="11"/>
        <v>262.31849652600857</v>
      </c>
      <c r="AX13" s="110">
        <f t="shared" si="11"/>
        <v>36.10169906734501</v>
      </c>
      <c r="AY13" s="110">
        <f t="shared" si="11"/>
        <v>88.441321220152957</v>
      </c>
      <c r="AZ13" s="110">
        <f t="shared" si="11"/>
        <v>13.94902824850916</v>
      </c>
      <c r="BA13" s="115">
        <f t="shared" si="11"/>
        <v>5.5181695635669907</v>
      </c>
      <c r="BB13">
        <f t="shared" si="12"/>
        <v>1</v>
      </c>
      <c r="BC13" s="103" t="str">
        <f t="shared" si="13"/>
        <v>t</v>
      </c>
      <c r="BD13" s="47" t="str">
        <f t="shared" si="13"/>
        <v>t</v>
      </c>
      <c r="BE13" s="47" t="str">
        <f t="shared" si="13"/>
        <v>t</v>
      </c>
      <c r="BF13" s="47" t="str">
        <f t="shared" si="13"/>
        <v>t</v>
      </c>
      <c r="BG13" s="47" t="str">
        <f t="shared" si="13"/>
        <v>t</v>
      </c>
      <c r="BH13" s="47" t="str">
        <f t="shared" si="13"/>
        <v>t</v>
      </c>
      <c r="BI13" s="47" t="str">
        <f t="shared" si="13"/>
        <v>t</v>
      </c>
      <c r="BJ13" s="47" t="str">
        <f t="shared" si="13"/>
        <v>t</v>
      </c>
      <c r="BK13" s="47" t="str">
        <f t="shared" si="13"/>
        <v>t</v>
      </c>
      <c r="BL13" s="47" t="str">
        <f t="shared" si="13"/>
        <v>t</v>
      </c>
      <c r="BM13" s="47" t="str">
        <f t="shared" si="13"/>
        <v>t</v>
      </c>
      <c r="BN13" s="47" t="str">
        <f t="shared" si="13"/>
        <v>t</v>
      </c>
      <c r="BO13" s="47" t="str">
        <f t="shared" si="13"/>
        <v>t</v>
      </c>
      <c r="BP13" s="47" t="str">
        <f t="shared" si="13"/>
        <v>t</v>
      </c>
      <c r="BQ13" s="47" t="str">
        <f t="shared" si="13"/>
        <v>d</v>
      </c>
      <c r="BR13" s="47" t="str">
        <f t="shared" si="13"/>
        <v>d</v>
      </c>
      <c r="BS13" s="47" t="str">
        <f t="shared" si="14"/>
        <v>t</v>
      </c>
      <c r="BT13" s="104" t="str">
        <f t="shared" si="14"/>
        <v>t</v>
      </c>
      <c r="BX13" s="141"/>
      <c r="BY13" s="141"/>
      <c r="BZ13" s="141"/>
      <c r="CA13" s="141"/>
    </row>
    <row r="14" spans="1:79" ht="15.75" thickBot="1">
      <c r="A14" s="7" t="s">
        <v>8</v>
      </c>
      <c r="B14" t="s">
        <v>24</v>
      </c>
      <c r="C14" s="124">
        <f>'X-M-GDP-Pop'!N150</f>
        <v>15606.829546852796</v>
      </c>
      <c r="D14" s="169">
        <f>'X-M-GDP-Pop'!O150</f>
        <v>51458.481901220708</v>
      </c>
      <c r="E14" s="169">
        <f>'X-M-GDP-Pop'!P150</f>
        <v>67065.311448073509</v>
      </c>
      <c r="F14" s="125">
        <f t="shared" si="15"/>
        <v>8055.6096581331749</v>
      </c>
      <c r="G14" s="125">
        <f t="shared" si="16"/>
        <v>75120.92110620669</v>
      </c>
      <c r="H14" s="124">
        <f>'X-M-GDP-Pop'!S150</f>
        <v>66460.654582686213</v>
      </c>
      <c r="I14" s="133">
        <f t="shared" si="17"/>
        <v>604.65686538729642</v>
      </c>
      <c r="J14" s="134">
        <f t="shared" si="18"/>
        <v>8660.2665235204768</v>
      </c>
      <c r="K14" s="165">
        <f>'X-M-GDP-Pop'!V150</f>
        <v>7.4359650079494202</v>
      </c>
      <c r="L14" s="124">
        <f>'X-M-GDP-Pop'!W150</f>
        <v>194435.11189719549</v>
      </c>
      <c r="M14" s="135">
        <f t="shared" si="19"/>
        <v>203095.37842071598</v>
      </c>
      <c r="N14" s="133">
        <f t="shared" si="20"/>
        <v>27312.578556192344</v>
      </c>
      <c r="O14" s="133">
        <f t="shared" si="1"/>
        <v>64326.320588982249</v>
      </c>
      <c r="P14" s="133">
        <f t="shared" si="2"/>
        <v>74654.117297534976</v>
      </c>
      <c r="Q14" s="133">
        <f t="shared" si="21"/>
        <v>72398.417011007579</v>
      </c>
      <c r="R14" s="134">
        <f t="shared" si="3"/>
        <v>71457.781498554032</v>
      </c>
      <c r="S14" s="133">
        <f t="shared" si="4"/>
        <v>4997.1269158678188</v>
      </c>
      <c r="T14" s="133">
        <f t="shared" si="5"/>
        <v>7131.4609095717824</v>
      </c>
      <c r="U14" s="133">
        <f t="shared" si="6"/>
        <v>-3196.3357989809447</v>
      </c>
      <c r="V14" s="133">
        <f t="shared" si="7"/>
        <v>-940.63551245354756</v>
      </c>
      <c r="W14" s="238"/>
      <c r="Y14" s="238"/>
      <c r="Z14" s="238"/>
      <c r="AC14" s="10">
        <f t="shared" si="8"/>
        <v>74654.117297534976</v>
      </c>
      <c r="AD14" s="10">
        <f t="shared" si="8"/>
        <v>72398.417011007579</v>
      </c>
      <c r="AE14" s="10">
        <f t="shared" si="9"/>
        <v>64326.320588982249</v>
      </c>
      <c r="AF14" s="10">
        <f t="shared" si="10"/>
        <v>66460.654582686213</v>
      </c>
      <c r="AH14" s="47" t="s">
        <v>24</v>
      </c>
      <c r="AI14" s="47">
        <v>1</v>
      </c>
      <c r="AJ14" s="114">
        <f t="shared" si="11"/>
        <v>2418.5397788560431</v>
      </c>
      <c r="AK14" s="110">
        <f t="shared" si="11"/>
        <v>3916.6172221870547</v>
      </c>
      <c r="AL14" s="110">
        <f t="shared" si="11"/>
        <v>331.6773933702105</v>
      </c>
      <c r="AM14" s="110">
        <f t="shared" si="11"/>
        <v>1267.4532092853674</v>
      </c>
      <c r="AN14" s="110">
        <f t="shared" si="11"/>
        <v>973.60508241940397</v>
      </c>
      <c r="AO14" s="110">
        <f t="shared" si="11"/>
        <v>253.46644321219782</v>
      </c>
      <c r="AP14" s="110">
        <f t="shared" si="11"/>
        <v>1024.7577922279904</v>
      </c>
      <c r="AQ14" s="110">
        <f t="shared" si="11"/>
        <v>1421.8619576320232</v>
      </c>
      <c r="AR14" s="110">
        <f t="shared" si="11"/>
        <v>55493.204897978569</v>
      </c>
      <c r="AS14" s="110">
        <f t="shared" si="11"/>
        <v>4264.1044154393949</v>
      </c>
      <c r="AT14" s="110">
        <f t="shared" si="11"/>
        <v>109.05954818170324</v>
      </c>
      <c r="AU14" s="110">
        <f t="shared" si="11"/>
        <v>409.72128194507843</v>
      </c>
      <c r="AV14" s="110">
        <f t="shared" si="11"/>
        <v>2129.1170294688764</v>
      </c>
      <c r="AW14" s="110">
        <f t="shared" si="11"/>
        <v>769.88014787246061</v>
      </c>
      <c r="AX14" s="110">
        <f t="shared" si="11"/>
        <v>477.79394950068416</v>
      </c>
      <c r="AY14" s="110">
        <f t="shared" si="11"/>
        <v>657.005312972958</v>
      </c>
      <c r="AZ14" s="110">
        <f t="shared" si="11"/>
        <v>367.83960939631578</v>
      </c>
      <c r="BA14" s="115">
        <f t="shared" si="11"/>
        <v>74.145358842711659</v>
      </c>
      <c r="BB14">
        <f t="shared" si="12"/>
        <v>1</v>
      </c>
      <c r="BC14" s="103" t="str">
        <f t="shared" si="13"/>
        <v>t</v>
      </c>
      <c r="BD14" s="47" t="str">
        <f t="shared" si="13"/>
        <v>t</v>
      </c>
      <c r="BE14" s="47" t="str">
        <f t="shared" si="13"/>
        <v>t</v>
      </c>
      <c r="BF14" s="47" t="str">
        <f t="shared" si="13"/>
        <v>t</v>
      </c>
      <c r="BG14" s="47" t="str">
        <f t="shared" si="13"/>
        <v>t</v>
      </c>
      <c r="BH14" s="47" t="str">
        <f t="shared" si="13"/>
        <v>t</v>
      </c>
      <c r="BI14" s="47" t="str">
        <f t="shared" si="13"/>
        <v>t</v>
      </c>
      <c r="BJ14" s="47" t="str">
        <f t="shared" si="13"/>
        <v>t</v>
      </c>
      <c r="BK14" s="47" t="str">
        <f t="shared" si="13"/>
        <v>t</v>
      </c>
      <c r="BL14" s="47" t="str">
        <f t="shared" si="13"/>
        <v>t</v>
      </c>
      <c r="BM14" s="47" t="str">
        <f t="shared" si="13"/>
        <v>t</v>
      </c>
      <c r="BN14" s="47" t="str">
        <f t="shared" si="13"/>
        <v>t</v>
      </c>
      <c r="BO14" s="47" t="str">
        <f t="shared" si="13"/>
        <v>t</v>
      </c>
      <c r="BP14" s="47" t="str">
        <f t="shared" si="13"/>
        <v>t</v>
      </c>
      <c r="BQ14" s="47" t="str">
        <f t="shared" si="13"/>
        <v>d</v>
      </c>
      <c r="BR14" s="47" t="str">
        <f t="shared" si="13"/>
        <v>d</v>
      </c>
      <c r="BS14" s="47" t="str">
        <f t="shared" si="14"/>
        <v>t</v>
      </c>
      <c r="BT14" s="104" t="str">
        <f t="shared" si="14"/>
        <v>t</v>
      </c>
      <c r="BX14" s="141"/>
      <c r="BY14" s="141"/>
      <c r="BZ14" s="141"/>
      <c r="CA14" s="141"/>
    </row>
    <row r="15" spans="1:79" ht="15.75" thickBot="1">
      <c r="A15" s="7" t="s">
        <v>9</v>
      </c>
      <c r="B15" t="s">
        <v>25</v>
      </c>
      <c r="C15" s="124">
        <f>'X-M-GDP-Pop'!N151</f>
        <v>9236.5289861126839</v>
      </c>
      <c r="D15" s="169">
        <f>'X-M-GDP-Pop'!O151</f>
        <v>24749.947148556857</v>
      </c>
      <c r="E15" s="169">
        <f>'X-M-GDP-Pop'!P151</f>
        <v>33986.476134669545</v>
      </c>
      <c r="F15" s="125">
        <f t="shared" si="15"/>
        <v>5312.3731916060106</v>
      </c>
      <c r="G15" s="125">
        <f t="shared" si="16"/>
        <v>39298.849326275558</v>
      </c>
      <c r="H15" s="124">
        <f>'X-M-GDP-Pop'!S151</f>
        <v>38071.964604503068</v>
      </c>
      <c r="I15" s="133">
        <f t="shared" si="17"/>
        <v>-4085.4884698335227</v>
      </c>
      <c r="J15" s="134">
        <f t="shared" si="18"/>
        <v>1226.8847217724906</v>
      </c>
      <c r="K15" s="165">
        <f>'X-M-GDP-Pop'!V151</f>
        <v>4.9037407270681106</v>
      </c>
      <c r="L15" s="124">
        <f>'X-M-GDP-Pop'!W151</f>
        <v>95966.607353477651</v>
      </c>
      <c r="M15" s="135">
        <f t="shared" si="19"/>
        <v>97193.492075250135</v>
      </c>
      <c r="N15" s="133">
        <f t="shared" si="20"/>
        <v>19820.275476383311</v>
      </c>
      <c r="O15" s="133">
        <f t="shared" si="1"/>
        <v>42420.801840435161</v>
      </c>
      <c r="P15" s="133">
        <f t="shared" si="2"/>
        <v>40544.689486422998</v>
      </c>
      <c r="Q15" s="133">
        <f t="shared" si="21"/>
        <v>41372.516503044339</v>
      </c>
      <c r="R15" s="134">
        <f t="shared" si="3"/>
        <v>37069.27343774469</v>
      </c>
      <c r="S15" s="133">
        <f t="shared" si="4"/>
        <v>-1002.6911667583772</v>
      </c>
      <c r="T15" s="133">
        <f t="shared" si="5"/>
        <v>-5351.5284026904701</v>
      </c>
      <c r="U15" s="133">
        <f t="shared" si="6"/>
        <v>-3475.4160486783076</v>
      </c>
      <c r="V15" s="133">
        <f t="shared" si="7"/>
        <v>-4303.2430652996482</v>
      </c>
      <c r="W15" s="238"/>
      <c r="Y15" s="238"/>
      <c r="Z15" s="238"/>
      <c r="AC15" s="10">
        <f t="shared" si="8"/>
        <v>40544.689486422998</v>
      </c>
      <c r="AD15" s="10">
        <f t="shared" si="8"/>
        <v>41372.516503044339</v>
      </c>
      <c r="AE15" s="10">
        <f t="shared" si="9"/>
        <v>42420.801840435161</v>
      </c>
      <c r="AF15" s="10">
        <f t="shared" si="10"/>
        <v>38071.964604503068</v>
      </c>
      <c r="AH15" s="47" t="s">
        <v>25</v>
      </c>
      <c r="AI15" s="47">
        <v>1</v>
      </c>
      <c r="AJ15" s="114">
        <f t="shared" si="11"/>
        <v>1329.6808338735568</v>
      </c>
      <c r="AK15" s="110">
        <f t="shared" si="11"/>
        <v>624.88888798202447</v>
      </c>
      <c r="AL15" s="110">
        <f t="shared" si="11"/>
        <v>67.205093375327976</v>
      </c>
      <c r="AM15" s="110">
        <f t="shared" si="11"/>
        <v>901.55378747657255</v>
      </c>
      <c r="AN15" s="110">
        <f t="shared" si="11"/>
        <v>270.70514187169721</v>
      </c>
      <c r="AO15" s="110">
        <f t="shared" si="11"/>
        <v>150.38508236381878</v>
      </c>
      <c r="AP15" s="110">
        <f t="shared" si="11"/>
        <v>456.09288826401109</v>
      </c>
      <c r="AQ15" s="110">
        <f t="shared" si="11"/>
        <v>1308.9638136153051</v>
      </c>
      <c r="AR15" s="110">
        <f t="shared" si="11"/>
        <v>2342.268183664939</v>
      </c>
      <c r="AS15" s="110">
        <f t="shared" si="11"/>
        <v>27352.40788752454</v>
      </c>
      <c r="AT15" s="110">
        <f t="shared" si="11"/>
        <v>71.859950951170646</v>
      </c>
      <c r="AU15" s="110">
        <f t="shared" si="11"/>
        <v>151.68711554514167</v>
      </c>
      <c r="AV15" s="110">
        <f t="shared" si="11"/>
        <v>1230.4513834529857</v>
      </c>
      <c r="AW15" s="110">
        <f t="shared" si="11"/>
        <v>976.3021110452305</v>
      </c>
      <c r="AX15" s="110">
        <f t="shared" si="11"/>
        <v>59.379043913416048</v>
      </c>
      <c r="AY15" s="110">
        <f t="shared" si="11"/>
        <v>212.41202360399615</v>
      </c>
      <c r="AZ15" s="110">
        <f t="shared" si="11"/>
        <v>77.175722767326292</v>
      </c>
      <c r="BA15" s="115">
        <f t="shared" si="11"/>
        <v>25.880875000258865</v>
      </c>
      <c r="BB15">
        <f t="shared" si="12"/>
        <v>1</v>
      </c>
      <c r="BC15" s="103" t="str">
        <f t="shared" si="13"/>
        <v>t</v>
      </c>
      <c r="BD15" s="47" t="str">
        <f t="shared" si="13"/>
        <v>t</v>
      </c>
      <c r="BE15" s="47" t="str">
        <f t="shared" si="13"/>
        <v>t</v>
      </c>
      <c r="BF15" s="47" t="str">
        <f t="shared" si="13"/>
        <v>t</v>
      </c>
      <c r="BG15" s="47" t="str">
        <f t="shared" si="13"/>
        <v>t</v>
      </c>
      <c r="BH15" s="47" t="str">
        <f t="shared" si="13"/>
        <v>t</v>
      </c>
      <c r="BI15" s="47" t="str">
        <f t="shared" si="13"/>
        <v>t</v>
      </c>
      <c r="BJ15" s="47" t="str">
        <f t="shared" si="13"/>
        <v>t</v>
      </c>
      <c r="BK15" s="47" t="str">
        <f t="shared" si="13"/>
        <v>t</v>
      </c>
      <c r="BL15" s="47" t="str">
        <f t="shared" si="13"/>
        <v>t</v>
      </c>
      <c r="BM15" s="47" t="str">
        <f t="shared" si="13"/>
        <v>t</v>
      </c>
      <c r="BN15" s="47" t="str">
        <f t="shared" si="13"/>
        <v>t</v>
      </c>
      <c r="BO15" s="47" t="str">
        <f t="shared" si="13"/>
        <v>t</v>
      </c>
      <c r="BP15" s="47" t="str">
        <f t="shared" si="13"/>
        <v>t</v>
      </c>
      <c r="BQ15" s="47" t="str">
        <f t="shared" si="13"/>
        <v>d</v>
      </c>
      <c r="BR15" s="47" t="str">
        <f t="shared" si="13"/>
        <v>d</v>
      </c>
      <c r="BS15" s="47" t="str">
        <f t="shared" si="14"/>
        <v>t</v>
      </c>
      <c r="BT15" s="104" t="str">
        <f t="shared" si="14"/>
        <v>t</v>
      </c>
      <c r="BX15" s="141"/>
      <c r="BY15" s="141"/>
      <c r="BZ15" s="141"/>
      <c r="CA15" s="141"/>
    </row>
    <row r="16" spans="1:79" ht="15.75" thickBot="1">
      <c r="A16" s="7" t="s">
        <v>10</v>
      </c>
      <c r="B16" t="s">
        <v>18</v>
      </c>
      <c r="C16" s="124">
        <f>'X-M-GDP-Pop'!N152</f>
        <v>1890.1384705985804</v>
      </c>
      <c r="D16" s="169">
        <f>'X-M-GDP-Pop'!O152</f>
        <v>4685.98814755689</v>
      </c>
      <c r="E16" s="169">
        <f>'X-M-GDP-Pop'!P152</f>
        <v>6576.1266181554702</v>
      </c>
      <c r="F16" s="125">
        <f t="shared" si="15"/>
        <v>1278.7153705079766</v>
      </c>
      <c r="G16" s="125">
        <f t="shared" si="16"/>
        <v>7854.8419886634465</v>
      </c>
      <c r="H16" s="124">
        <f>'X-M-GDP-Pop'!S152</f>
        <v>10504.368115447565</v>
      </c>
      <c r="I16" s="133">
        <f t="shared" si="17"/>
        <v>-3928.2414972920951</v>
      </c>
      <c r="J16" s="134">
        <f t="shared" si="18"/>
        <v>-2649.5261267841188</v>
      </c>
      <c r="K16" s="165">
        <f>'X-M-GDP-Pop'!V152</f>
        <v>1.18035544840785</v>
      </c>
      <c r="L16" s="124">
        <f>'X-M-GDP-Pop'!W152</f>
        <v>16855.403673807115</v>
      </c>
      <c r="M16" s="135">
        <f t="shared" si="19"/>
        <v>14205.877547022996</v>
      </c>
      <c r="N16" s="133">
        <f t="shared" si="20"/>
        <v>12035.253928115404</v>
      </c>
      <c r="O16" s="133">
        <f t="shared" si="1"/>
        <v>10210.903749824602</v>
      </c>
      <c r="P16" s="133">
        <f t="shared" si="2"/>
        <v>8024.0477205892139</v>
      </c>
      <c r="Q16" s="133">
        <f t="shared" si="21"/>
        <v>8814.5285553553185</v>
      </c>
      <c r="R16" s="134">
        <f t="shared" si="3"/>
        <v>7269.5282591224914</v>
      </c>
      <c r="S16" s="133">
        <f t="shared" si="4"/>
        <v>-3234.8398563250739</v>
      </c>
      <c r="T16" s="133">
        <f t="shared" si="5"/>
        <v>-2941.3754907021103</v>
      </c>
      <c r="U16" s="133">
        <f t="shared" si="6"/>
        <v>-754.51946146672253</v>
      </c>
      <c r="V16" s="133">
        <f t="shared" si="7"/>
        <v>-1545.0002962328272</v>
      </c>
      <c r="W16" s="238"/>
      <c r="Y16" s="238"/>
      <c r="Z16" s="238"/>
      <c r="AC16" s="10">
        <f t="shared" si="8"/>
        <v>8024.0477205892139</v>
      </c>
      <c r="AD16" s="10">
        <f t="shared" si="8"/>
        <v>8814.5285553553185</v>
      </c>
      <c r="AE16" s="10">
        <f t="shared" si="9"/>
        <v>10210.903749824602</v>
      </c>
      <c r="AF16" s="10">
        <f t="shared" si="10"/>
        <v>10504.368115447565</v>
      </c>
      <c r="AH16" s="47" t="s">
        <v>18</v>
      </c>
      <c r="AI16" s="47">
        <v>1</v>
      </c>
      <c r="AJ16" s="114">
        <f t="shared" si="11"/>
        <v>987.25515051413413</v>
      </c>
      <c r="AK16" s="110">
        <f t="shared" si="11"/>
        <v>7.3049847304440698</v>
      </c>
      <c r="AL16" s="110">
        <f t="shared" si="11"/>
        <v>23.843817982246915</v>
      </c>
      <c r="AM16" s="110">
        <f t="shared" si="11"/>
        <v>0</v>
      </c>
      <c r="AN16" s="110">
        <f t="shared" si="11"/>
        <v>22.202917308897995</v>
      </c>
      <c r="AO16" s="110">
        <f t="shared" si="11"/>
        <v>9.9438912436533435</v>
      </c>
      <c r="AP16" s="110">
        <f t="shared" si="11"/>
        <v>286.4663676479758</v>
      </c>
      <c r="AQ16" s="110">
        <f t="shared" si="11"/>
        <v>222.82918185627278</v>
      </c>
      <c r="AR16" s="110">
        <f t="shared" si="11"/>
        <v>105.62268760018851</v>
      </c>
      <c r="AS16" s="110">
        <f t="shared" si="11"/>
        <v>94.334183304153044</v>
      </c>
      <c r="AT16" s="110">
        <f t="shared" si="11"/>
        <v>4718.6328875390673</v>
      </c>
      <c r="AU16" s="110">
        <f t="shared" si="11"/>
        <v>52.612412925259164</v>
      </c>
      <c r="AV16" s="110">
        <f t="shared" si="11"/>
        <v>744.70193969631032</v>
      </c>
      <c r="AW16" s="110">
        <f t="shared" si="11"/>
        <v>39.793139682156564</v>
      </c>
      <c r="AX16" s="110">
        <f t="shared" si="11"/>
        <v>6.4488258608596283</v>
      </c>
      <c r="AY16" s="110">
        <f t="shared" si="11"/>
        <v>17.000149744860508</v>
      </c>
      <c r="AZ16" s="110">
        <f t="shared" si="11"/>
        <v>9.0487565981248874</v>
      </c>
      <c r="BA16" s="115">
        <f t="shared" si="11"/>
        <v>1.5404493034274391</v>
      </c>
      <c r="BB16">
        <f t="shared" si="12"/>
        <v>1</v>
      </c>
      <c r="BC16" s="103" t="str">
        <f t="shared" si="13"/>
        <v>t</v>
      </c>
      <c r="BD16" s="47" t="str">
        <f t="shared" si="13"/>
        <v>t</v>
      </c>
      <c r="BE16" s="47" t="str">
        <f t="shared" si="13"/>
        <v>t</v>
      </c>
      <c r="BF16" s="47" t="str">
        <f t="shared" si="13"/>
        <v>t</v>
      </c>
      <c r="BG16" s="47" t="str">
        <f t="shared" si="13"/>
        <v>t</v>
      </c>
      <c r="BH16" s="47" t="str">
        <f t="shared" si="13"/>
        <v>t</v>
      </c>
      <c r="BI16" s="47" t="str">
        <f t="shared" si="13"/>
        <v>t</v>
      </c>
      <c r="BJ16" s="47" t="str">
        <f t="shared" si="13"/>
        <v>t</v>
      </c>
      <c r="BK16" s="47" t="str">
        <f t="shared" si="13"/>
        <v>t</v>
      </c>
      <c r="BL16" s="47" t="str">
        <f t="shared" si="13"/>
        <v>t</v>
      </c>
      <c r="BM16" s="47" t="str">
        <f t="shared" si="13"/>
        <v>t</v>
      </c>
      <c r="BN16" s="47" t="str">
        <f t="shared" si="13"/>
        <v>t</v>
      </c>
      <c r="BO16" s="47" t="str">
        <f t="shared" si="13"/>
        <v>t</v>
      </c>
      <c r="BP16" s="47" t="str">
        <f t="shared" si="13"/>
        <v>t</v>
      </c>
      <c r="BQ16" s="47" t="str">
        <f t="shared" si="13"/>
        <v>d</v>
      </c>
      <c r="BR16" s="47" t="str">
        <f t="shared" si="13"/>
        <v>d</v>
      </c>
      <c r="BS16" s="47" t="str">
        <f t="shared" si="14"/>
        <v>t</v>
      </c>
      <c r="BT16" s="104" t="str">
        <f t="shared" si="14"/>
        <v>t</v>
      </c>
      <c r="BX16" s="141"/>
      <c r="BY16" s="141"/>
      <c r="BZ16" s="141"/>
      <c r="CA16" s="141"/>
    </row>
    <row r="17" spans="1:79" ht="15.75" thickBot="1">
      <c r="A17" s="7" t="s">
        <v>11</v>
      </c>
      <c r="B17" t="s">
        <v>26</v>
      </c>
      <c r="C17" s="124">
        <f>'X-M-GDP-Pop'!N153</f>
        <v>5193.7631467262836</v>
      </c>
      <c r="D17" s="169">
        <f>'X-M-GDP-Pop'!O153</f>
        <v>14031.007320228666</v>
      </c>
      <c r="E17" s="169">
        <f>'X-M-GDP-Pop'!P153</f>
        <v>19224.770466954949</v>
      </c>
      <c r="F17" s="125">
        <f t="shared" si="15"/>
        <v>3228.9466419005262</v>
      </c>
      <c r="G17" s="125">
        <f t="shared" si="16"/>
        <v>22453.717108855475</v>
      </c>
      <c r="H17" s="124">
        <f>'X-M-GDP-Pop'!S153</f>
        <v>25878.115976755587</v>
      </c>
      <c r="I17" s="133">
        <f t="shared" si="17"/>
        <v>-6653.345509800638</v>
      </c>
      <c r="J17" s="134">
        <f t="shared" si="18"/>
        <v>-3424.3988679001122</v>
      </c>
      <c r="K17" s="165">
        <f>'X-M-GDP-Pop'!V153</f>
        <v>2.98057319813983</v>
      </c>
      <c r="L17" s="124">
        <f>'X-M-GDP-Pop'!W153</f>
        <v>53945.038216772366</v>
      </c>
      <c r="M17" s="135">
        <f t="shared" si="19"/>
        <v>50520.639348872253</v>
      </c>
      <c r="N17" s="133">
        <f t="shared" si="20"/>
        <v>16949.974380901662</v>
      </c>
      <c r="O17" s="133">
        <f t="shared" si="1"/>
        <v>25784.051818089858</v>
      </c>
      <c r="P17" s="133">
        <f t="shared" si="2"/>
        <v>22654.929221781887</v>
      </c>
      <c r="Q17" s="133">
        <f t="shared" si="21"/>
        <v>23397.792292004873</v>
      </c>
      <c r="R17" s="134">
        <f t="shared" si="3"/>
        <v>21377.212850116219</v>
      </c>
      <c r="S17" s="133">
        <f t="shared" si="4"/>
        <v>-4500.9031266393686</v>
      </c>
      <c r="T17" s="133">
        <f t="shared" si="5"/>
        <v>-4406.8389679736392</v>
      </c>
      <c r="U17" s="133">
        <f t="shared" si="6"/>
        <v>-1277.7163716656687</v>
      </c>
      <c r="V17" s="133">
        <f t="shared" si="7"/>
        <v>-2020.5794418886544</v>
      </c>
      <c r="W17" s="238"/>
      <c r="Y17" s="238"/>
      <c r="Z17" s="238"/>
      <c r="AC17" s="10">
        <f t="shared" si="8"/>
        <v>22654.929221781887</v>
      </c>
      <c r="AD17" s="10">
        <f t="shared" si="8"/>
        <v>23397.792292004873</v>
      </c>
      <c r="AE17" s="10">
        <f t="shared" si="9"/>
        <v>25784.051818089858</v>
      </c>
      <c r="AF17" s="10">
        <f t="shared" si="10"/>
        <v>25878.115976755587</v>
      </c>
      <c r="AH17" s="47" t="s">
        <v>26</v>
      </c>
      <c r="AI17" s="47">
        <v>1</v>
      </c>
      <c r="AJ17" s="114">
        <f t="shared" si="11"/>
        <v>741.47730988106014</v>
      </c>
      <c r="AK17" s="110">
        <f t="shared" si="11"/>
        <v>185.77929122746053</v>
      </c>
      <c r="AL17" s="110">
        <f t="shared" si="11"/>
        <v>1090.4673410891824</v>
      </c>
      <c r="AM17" s="110">
        <f t="shared" si="11"/>
        <v>75.216185939419887</v>
      </c>
      <c r="AN17" s="110">
        <f t="shared" si="11"/>
        <v>231.58939956734216</v>
      </c>
      <c r="AO17" s="110">
        <f t="shared" si="11"/>
        <v>316.79017052120986</v>
      </c>
      <c r="AP17" s="110">
        <f t="shared" si="11"/>
        <v>1433.6828821421561</v>
      </c>
      <c r="AQ17" s="110">
        <f t="shared" si="11"/>
        <v>146.30669461935685</v>
      </c>
      <c r="AR17" s="110">
        <f t="shared" si="11"/>
        <v>528.48964331184277</v>
      </c>
      <c r="AS17" s="110">
        <f t="shared" si="11"/>
        <v>290.8288277585861</v>
      </c>
      <c r="AT17" s="110">
        <f t="shared" si="11"/>
        <v>16.65696402620868</v>
      </c>
      <c r="AU17" s="110">
        <f t="shared" si="11"/>
        <v>16685.626795469114</v>
      </c>
      <c r="AV17" s="110">
        <f t="shared" si="11"/>
        <v>504.51464215912722</v>
      </c>
      <c r="AW17" s="110">
        <f t="shared" si="11"/>
        <v>37.361750529719473</v>
      </c>
      <c r="AX17" s="110">
        <f t="shared" si="11"/>
        <v>26.750151466939922</v>
      </c>
      <c r="AY17" s="110">
        <f t="shared" si="11"/>
        <v>251.57583748827088</v>
      </c>
      <c r="AZ17" s="110">
        <f t="shared" si="11"/>
        <v>2.2907817610045522</v>
      </c>
      <c r="BA17" s="115">
        <f t="shared" si="11"/>
        <v>37.494273892240535</v>
      </c>
      <c r="BB17">
        <f t="shared" si="12"/>
        <v>1</v>
      </c>
      <c r="BC17" s="103" t="str">
        <f t="shared" si="13"/>
        <v>t</v>
      </c>
      <c r="BD17" s="47" t="str">
        <f t="shared" si="13"/>
        <v>t</v>
      </c>
      <c r="BE17" s="47" t="str">
        <f t="shared" si="13"/>
        <v>t</v>
      </c>
      <c r="BF17" s="47" t="str">
        <f t="shared" si="13"/>
        <v>t</v>
      </c>
      <c r="BG17" s="47" t="str">
        <f t="shared" si="13"/>
        <v>t</v>
      </c>
      <c r="BH17" s="47" t="str">
        <f t="shared" si="13"/>
        <v>t</v>
      </c>
      <c r="BI17" s="47" t="str">
        <f t="shared" si="13"/>
        <v>t</v>
      </c>
      <c r="BJ17" s="47" t="str">
        <f t="shared" si="13"/>
        <v>t</v>
      </c>
      <c r="BK17" s="47" t="str">
        <f t="shared" si="13"/>
        <v>t</v>
      </c>
      <c r="BL17" s="47" t="str">
        <f t="shared" si="13"/>
        <v>t</v>
      </c>
      <c r="BM17" s="47" t="str">
        <f t="shared" si="13"/>
        <v>t</v>
      </c>
      <c r="BN17" s="47" t="str">
        <f t="shared" si="13"/>
        <v>t</v>
      </c>
      <c r="BO17" s="47" t="str">
        <f t="shared" si="13"/>
        <v>t</v>
      </c>
      <c r="BP17" s="47" t="str">
        <f t="shared" si="13"/>
        <v>t</v>
      </c>
      <c r="BQ17" s="47" t="str">
        <f t="shared" si="13"/>
        <v>d</v>
      </c>
      <c r="BR17" s="47" t="str">
        <f t="shared" si="13"/>
        <v>d</v>
      </c>
      <c r="BS17" s="47" t="str">
        <f t="shared" si="14"/>
        <v>t</v>
      </c>
      <c r="BT17" s="104" t="str">
        <f t="shared" si="14"/>
        <v>t</v>
      </c>
      <c r="BX17" s="141"/>
      <c r="BY17" s="141"/>
      <c r="BZ17" s="141"/>
      <c r="CA17" s="141"/>
    </row>
    <row r="18" spans="1:79" ht="15.75" thickBot="1">
      <c r="A18" s="7" t="s">
        <v>12</v>
      </c>
      <c r="B18" t="s">
        <v>27</v>
      </c>
      <c r="C18" s="124">
        <f>'X-M-GDP-Pop'!N154</f>
        <v>14368.477167484602</v>
      </c>
      <c r="D18" s="169">
        <f>'X-M-GDP-Pop'!O154</f>
        <v>49584.458440317016</v>
      </c>
      <c r="E18" s="169">
        <f>'X-M-GDP-Pop'!P154</f>
        <v>63952.935607801614</v>
      </c>
      <c r="F18" s="125">
        <f t="shared" si="15"/>
        <v>6755.9357875930373</v>
      </c>
      <c r="G18" s="125">
        <f t="shared" si="16"/>
        <v>70708.871395394657</v>
      </c>
      <c r="H18" s="124">
        <f>'X-M-GDP-Pop'!S154</f>
        <v>53403.408781226324</v>
      </c>
      <c r="I18" s="133">
        <f t="shared" si="17"/>
        <v>10549.526826575289</v>
      </c>
      <c r="J18" s="134">
        <f>G18-H18</f>
        <v>17305.462614168333</v>
      </c>
      <c r="K18" s="165">
        <f>'X-M-GDP-Pop'!V154</f>
        <v>6.2362632059479699</v>
      </c>
      <c r="L18" s="124">
        <f>'X-M-GDP-Pop'!W154</f>
        <v>194000.54024223218</v>
      </c>
      <c r="M18" s="135">
        <f t="shared" si="19"/>
        <v>211306.0028564005</v>
      </c>
      <c r="N18" s="133">
        <f t="shared" si="20"/>
        <v>33883.432414280214</v>
      </c>
      <c r="O18" s="133">
        <f t="shared" si="1"/>
        <v>53948.057291047975</v>
      </c>
      <c r="P18" s="133">
        <f t="shared" si="2"/>
        <v>64024.151866483087</v>
      </c>
      <c r="Q18" s="133">
        <f t="shared" si="21"/>
        <v>57629.828956764155</v>
      </c>
      <c r="R18" s="134">
        <f t="shared" si="3"/>
        <v>65209.633133716328</v>
      </c>
      <c r="S18" s="133">
        <f t="shared" si="4"/>
        <v>11806.224352490004</v>
      </c>
      <c r="T18" s="133">
        <f t="shared" si="5"/>
        <v>11261.575842668353</v>
      </c>
      <c r="U18" s="133">
        <f t="shared" si="6"/>
        <v>1185.4812672332409</v>
      </c>
      <c r="V18" s="133">
        <f t="shared" si="7"/>
        <v>7579.8041769521733</v>
      </c>
      <c r="W18" s="238"/>
      <c r="Y18" s="238"/>
      <c r="Z18" s="238"/>
      <c r="AC18" s="10">
        <f t="shared" si="8"/>
        <v>64024.151866483087</v>
      </c>
      <c r="AD18" s="10">
        <f t="shared" si="8"/>
        <v>57629.828956764155</v>
      </c>
      <c r="AE18" s="10">
        <f t="shared" si="9"/>
        <v>53948.057291047975</v>
      </c>
      <c r="AF18" s="10">
        <f t="shared" si="10"/>
        <v>53403.408781226324</v>
      </c>
      <c r="AH18" s="47" t="s">
        <v>27</v>
      </c>
      <c r="AI18" s="47">
        <v>1</v>
      </c>
      <c r="AJ18" s="114">
        <f t="shared" si="11"/>
        <v>4875.4666375243123</v>
      </c>
      <c r="AK18" s="110">
        <f t="shared" si="11"/>
        <v>1369.3046791115205</v>
      </c>
      <c r="AL18" s="110">
        <f t="shared" si="11"/>
        <v>959.9886541917848</v>
      </c>
      <c r="AM18" s="110">
        <f t="shared" si="11"/>
        <v>462.6032790120164</v>
      </c>
      <c r="AN18" s="110">
        <f t="shared" si="11"/>
        <v>1987.4329472776781</v>
      </c>
      <c r="AO18" s="110">
        <f t="shared" si="11"/>
        <v>587.83126830578442</v>
      </c>
      <c r="AP18" s="110">
        <f t="shared" si="11"/>
        <v>2906.7253775667104</v>
      </c>
      <c r="AQ18" s="110">
        <f t="shared" si="11"/>
        <v>3983.7409653374348</v>
      </c>
      <c r="AR18" s="110">
        <f t="shared" si="11"/>
        <v>4571.0924305067483</v>
      </c>
      <c r="AS18" s="110">
        <f t="shared" si="11"/>
        <v>3503.2188364575768</v>
      </c>
      <c r="AT18" s="110">
        <f t="shared" si="11"/>
        <v>737.25335258514065</v>
      </c>
      <c r="AU18" s="110">
        <f t="shared" si="11"/>
        <v>2280.7125453589842</v>
      </c>
      <c r="AV18" s="110">
        <f t="shared" si="11"/>
        <v>41243.030744342228</v>
      </c>
      <c r="AW18" s="110">
        <f t="shared" si="11"/>
        <v>1070.770579978212</v>
      </c>
      <c r="AX18" s="110">
        <f t="shared" si="11"/>
        <v>389.23314035961948</v>
      </c>
      <c r="AY18" s="110">
        <f t="shared" si="11"/>
        <v>1280.0177300497687</v>
      </c>
      <c r="AZ18" s="110">
        <f t="shared" si="11"/>
        <v>212.76432852781207</v>
      </c>
      <c r="BA18" s="115">
        <f t="shared" si="11"/>
        <v>103.0165029900236</v>
      </c>
      <c r="BB18">
        <f t="shared" si="12"/>
        <v>1</v>
      </c>
      <c r="BC18" s="103" t="str">
        <f t="shared" si="13"/>
        <v>t</v>
      </c>
      <c r="BD18" s="47" t="str">
        <f t="shared" si="13"/>
        <v>t</v>
      </c>
      <c r="BE18" s="47" t="str">
        <f t="shared" si="13"/>
        <v>t</v>
      </c>
      <c r="BF18" s="47" t="str">
        <f t="shared" si="13"/>
        <v>t</v>
      </c>
      <c r="BG18" s="47" t="str">
        <f t="shared" si="13"/>
        <v>t</v>
      </c>
      <c r="BH18" s="47" t="str">
        <f t="shared" si="13"/>
        <v>t</v>
      </c>
      <c r="BI18" s="47" t="str">
        <f t="shared" si="13"/>
        <v>t</v>
      </c>
      <c r="BJ18" s="47" t="str">
        <f t="shared" si="13"/>
        <v>t</v>
      </c>
      <c r="BK18" s="47" t="str">
        <f t="shared" si="13"/>
        <v>t</v>
      </c>
      <c r="BL18" s="47" t="str">
        <f t="shared" si="13"/>
        <v>t</v>
      </c>
      <c r="BM18" s="47" t="str">
        <f t="shared" si="13"/>
        <v>t</v>
      </c>
      <c r="BN18" s="47" t="str">
        <f t="shared" si="13"/>
        <v>t</v>
      </c>
      <c r="BO18" s="47" t="str">
        <f t="shared" si="13"/>
        <v>t</v>
      </c>
      <c r="BP18" s="47" t="str">
        <f t="shared" si="13"/>
        <v>t</v>
      </c>
      <c r="BQ18" s="47" t="str">
        <f t="shared" si="13"/>
        <v>d</v>
      </c>
      <c r="BR18" s="47" t="str">
        <f t="shared" si="13"/>
        <v>d</v>
      </c>
      <c r="BS18" s="47" t="str">
        <f t="shared" si="14"/>
        <v>t</v>
      </c>
      <c r="BT18" s="104" t="str">
        <f t="shared" si="14"/>
        <v>t</v>
      </c>
      <c r="BX18" s="141"/>
      <c r="BY18" s="141"/>
      <c r="BZ18" s="141"/>
      <c r="CA18" s="141"/>
    </row>
    <row r="19" spans="1:79" ht="15.75" thickBot="1">
      <c r="A19" s="7" t="s">
        <v>13</v>
      </c>
      <c r="B19" t="s">
        <v>28</v>
      </c>
      <c r="C19" s="124">
        <f>'X-M-GDP-Pop'!N155</f>
        <v>2497.8059093758607</v>
      </c>
      <c r="D19" s="169">
        <f>'X-M-GDP-Pop'!O155</f>
        <v>6637.1466288013326</v>
      </c>
      <c r="E19" s="169">
        <f>'X-M-GDP-Pop'!P155</f>
        <v>9134.9525381771946</v>
      </c>
      <c r="F19" s="125">
        <f t="shared" si="15"/>
        <v>1562.9044601806459</v>
      </c>
      <c r="G19" s="125">
        <f t="shared" si="16"/>
        <v>10697.85699835784</v>
      </c>
      <c r="H19" s="124">
        <f>'X-M-GDP-Pop'!S155</f>
        <v>10907.41807036524</v>
      </c>
      <c r="I19" s="133">
        <f t="shared" si="17"/>
        <v>-1772.4655321880455</v>
      </c>
      <c r="J19" s="134">
        <f t="shared" si="18"/>
        <v>-209.56107200740007</v>
      </c>
      <c r="K19" s="165">
        <f>'X-M-GDP-Pop'!V155</f>
        <v>1.4426844608760001</v>
      </c>
      <c r="L19" s="124">
        <f>'X-M-GDP-Pop'!W155</f>
        <v>26676.656218492124</v>
      </c>
      <c r="M19" s="135">
        <f t="shared" si="19"/>
        <v>26467.095146484724</v>
      </c>
      <c r="N19" s="133">
        <f t="shared" si="20"/>
        <v>18345.726916898977</v>
      </c>
      <c r="O19" s="133">
        <f t="shared" si="1"/>
        <v>12480.23397633555</v>
      </c>
      <c r="P19" s="133">
        <f t="shared" si="2"/>
        <v>11804.109924155255</v>
      </c>
      <c r="Q19" s="133">
        <f t="shared" si="21"/>
        <v>12023.844603906069</v>
      </c>
      <c r="R19" s="134">
        <f t="shared" si="3"/>
        <v>9966.4407707512783</v>
      </c>
      <c r="S19" s="133">
        <f t="shared" si="4"/>
        <v>-940.9772996139618</v>
      </c>
      <c r="T19" s="133">
        <f t="shared" si="5"/>
        <v>-2513.7932055842721</v>
      </c>
      <c r="U19" s="133">
        <f t="shared" si="6"/>
        <v>-1837.6691534039765</v>
      </c>
      <c r="V19" s="133">
        <f t="shared" si="7"/>
        <v>-2057.4038331547908</v>
      </c>
      <c r="W19" s="238"/>
      <c r="Y19" s="238"/>
      <c r="Z19" s="238"/>
      <c r="AC19" s="10">
        <f t="shared" si="8"/>
        <v>11804.109924155255</v>
      </c>
      <c r="AD19" s="10">
        <f t="shared" si="8"/>
        <v>12023.844603906069</v>
      </c>
      <c r="AE19" s="10">
        <f t="shared" si="9"/>
        <v>12480.23397633555</v>
      </c>
      <c r="AF19" s="10">
        <f t="shared" si="10"/>
        <v>10907.41807036524</v>
      </c>
      <c r="AH19" s="47" t="s">
        <v>28</v>
      </c>
      <c r="AI19" s="47">
        <v>1</v>
      </c>
      <c r="AJ19" s="114">
        <f t="shared" si="11"/>
        <v>1300.1613209380603</v>
      </c>
      <c r="AK19" s="110">
        <f t="shared" si="11"/>
        <v>25.021138875489477</v>
      </c>
      <c r="AL19" s="110">
        <f t="shared" si="11"/>
        <v>25.474495573062324</v>
      </c>
      <c r="AM19" s="110">
        <f t="shared" si="11"/>
        <v>40.941508983861993</v>
      </c>
      <c r="AN19" s="110">
        <f t="shared" si="11"/>
        <v>51.367371894671521</v>
      </c>
      <c r="AO19" s="110">
        <f t="shared" si="11"/>
        <v>12.444200763029619</v>
      </c>
      <c r="AP19" s="110">
        <f t="shared" si="11"/>
        <v>56.718003425754574</v>
      </c>
      <c r="AQ19" s="110">
        <f t="shared" si="11"/>
        <v>300.76022460558352</v>
      </c>
      <c r="AR19" s="110">
        <f t="shared" si="11"/>
        <v>252.15966884158678</v>
      </c>
      <c r="AS19" s="110">
        <f t="shared" si="11"/>
        <v>1633.8242177027266</v>
      </c>
      <c r="AT19" s="110">
        <f t="shared" si="11"/>
        <v>43.39838547367885</v>
      </c>
      <c r="AU19" s="110">
        <f t="shared" si="11"/>
        <v>99.686186764026502</v>
      </c>
      <c r="AV19" s="110">
        <f t="shared" si="11"/>
        <v>291.37400946764905</v>
      </c>
      <c r="AW19" s="110">
        <f t="shared" si="11"/>
        <v>6778.8062159188539</v>
      </c>
      <c r="AX19" s="110">
        <f t="shared" si="11"/>
        <v>17.056662357122349</v>
      </c>
      <c r="AY19" s="110">
        <f t="shared" si="11"/>
        <v>23.993011374976781</v>
      </c>
      <c r="AZ19" s="110">
        <f t="shared" si="11"/>
        <v>5.958379411770796</v>
      </c>
      <c r="BA19" s="115">
        <f t="shared" si="11"/>
        <v>14.313440976240106</v>
      </c>
      <c r="BB19">
        <f t="shared" si="12"/>
        <v>1</v>
      </c>
      <c r="BC19" s="103" t="str">
        <f t="shared" si="13"/>
        <v>t</v>
      </c>
      <c r="BD19" s="47" t="str">
        <f t="shared" si="13"/>
        <v>t</v>
      </c>
      <c r="BE19" s="47" t="str">
        <f t="shared" si="13"/>
        <v>t</v>
      </c>
      <c r="BF19" s="47" t="str">
        <f t="shared" si="13"/>
        <v>t</v>
      </c>
      <c r="BG19" s="47" t="str">
        <f t="shared" si="13"/>
        <v>t</v>
      </c>
      <c r="BH19" s="47" t="str">
        <f t="shared" si="13"/>
        <v>t</v>
      </c>
      <c r="BI19" s="47" t="str">
        <f t="shared" si="13"/>
        <v>t</v>
      </c>
      <c r="BJ19" s="47" t="str">
        <f t="shared" si="13"/>
        <v>t</v>
      </c>
      <c r="BK19" s="47" t="str">
        <f t="shared" si="13"/>
        <v>t</v>
      </c>
      <c r="BL19" s="47" t="str">
        <f t="shared" si="13"/>
        <v>t</v>
      </c>
      <c r="BM19" s="47" t="str">
        <f t="shared" si="13"/>
        <v>t</v>
      </c>
      <c r="BN19" s="47" t="str">
        <f t="shared" si="13"/>
        <v>t</v>
      </c>
      <c r="BO19" s="47" t="str">
        <f t="shared" si="13"/>
        <v>t</v>
      </c>
      <c r="BP19" s="47" t="str">
        <f t="shared" si="13"/>
        <v>t</v>
      </c>
      <c r="BQ19" s="47" t="str">
        <f t="shared" si="13"/>
        <v>d</v>
      </c>
      <c r="BR19" s="47" t="str">
        <f t="shared" si="13"/>
        <v>d</v>
      </c>
      <c r="BS19" s="47" t="str">
        <f t="shared" si="14"/>
        <v>t</v>
      </c>
      <c r="BT19" s="104" t="str">
        <f t="shared" si="14"/>
        <v>t</v>
      </c>
      <c r="BX19" s="141"/>
      <c r="BY19" s="141"/>
      <c r="BZ19" s="141"/>
      <c r="CA19" s="141"/>
    </row>
    <row r="20" spans="1:79" ht="15.75" thickBot="1">
      <c r="A20" s="7" t="s">
        <v>14</v>
      </c>
      <c r="B20" t="s">
        <v>29</v>
      </c>
      <c r="C20" s="124">
        <f>'X-M-GDP-Pop'!N156</f>
        <v>1374.9198305768628</v>
      </c>
      <c r="D20" s="169">
        <f>'X-M-GDP-Pop'!O156</f>
        <v>4062.9782935811454</v>
      </c>
      <c r="E20" s="169">
        <f>'X-M-GDP-Pop'!P156</f>
        <v>5437.8981241580077</v>
      </c>
      <c r="F20" s="125">
        <f t="shared" si="15"/>
        <v>696.53401513019924</v>
      </c>
      <c r="G20" s="125">
        <f t="shared" si="16"/>
        <v>6134.4321392882066</v>
      </c>
      <c r="H20" s="124">
        <f>'X-M-GDP-Pop'!S156</f>
        <v>5961.1280054109639</v>
      </c>
      <c r="I20" s="133">
        <f t="shared" si="17"/>
        <v>-523.22988125295615</v>
      </c>
      <c r="J20" s="134">
        <f t="shared" si="18"/>
        <v>173.30413387724275</v>
      </c>
      <c r="K20" s="165">
        <f>'X-M-GDP-Pop'!V156</f>
        <v>0.64295599999999997</v>
      </c>
      <c r="L20" s="124">
        <f>'X-M-GDP-Pop'!W156</f>
        <v>17468.599914404058</v>
      </c>
      <c r="M20" s="135">
        <f t="shared" si="19"/>
        <v>17641.9040482813</v>
      </c>
      <c r="N20" s="133">
        <f t="shared" si="20"/>
        <v>27438.742384053185</v>
      </c>
      <c r="O20" s="133">
        <f t="shared" si="1"/>
        <v>5562.0210337723256</v>
      </c>
      <c r="P20" s="133">
        <f t="shared" si="2"/>
        <v>6639.777035047362</v>
      </c>
      <c r="Q20" s="133">
        <f t="shared" si="21"/>
        <v>6454.0947828016469</v>
      </c>
      <c r="R20" s="134">
        <f t="shared" si="3"/>
        <v>5703.6257796552381</v>
      </c>
      <c r="S20" s="133">
        <f t="shared" si="4"/>
        <v>-257.5022257557257</v>
      </c>
      <c r="T20" s="133">
        <f t="shared" si="5"/>
        <v>141.60474588291254</v>
      </c>
      <c r="U20" s="133">
        <f t="shared" si="6"/>
        <v>-936.15125539212386</v>
      </c>
      <c r="V20" s="133">
        <f t="shared" si="7"/>
        <v>-750.4690031464088</v>
      </c>
      <c r="W20" s="238"/>
      <c r="Y20" s="238"/>
      <c r="Z20" s="238"/>
      <c r="AC20" s="10">
        <f t="shared" si="8"/>
        <v>0</v>
      </c>
      <c r="AD20" s="10">
        <f t="shared" si="8"/>
        <v>0</v>
      </c>
      <c r="AE20" s="10">
        <f t="shared" si="9"/>
        <v>0</v>
      </c>
      <c r="AF20" s="10">
        <f t="shared" si="10"/>
        <v>0</v>
      </c>
      <c r="AH20" s="47" t="s">
        <v>29</v>
      </c>
      <c r="AI20" s="47">
        <v>0</v>
      </c>
      <c r="AJ20" s="114">
        <f t="shared" si="11"/>
        <v>22.246416136256428</v>
      </c>
      <c r="AK20" s="110">
        <f t="shared" si="11"/>
        <v>84.524421497784402</v>
      </c>
      <c r="AL20" s="110">
        <f t="shared" si="11"/>
        <v>5.0129148940905761</v>
      </c>
      <c r="AM20" s="110">
        <f t="shared" ref="AM20:BA23" si="22">IF(AND($AI20=1,AM$5=1),IF($AH20=AM$4,E73+E95+E$99+$T73+$F20,E73+E95),IF(AND($AI20=1,AM$5=0),$AJ$3*E73,IF(AND($AI20=0,AM$5=1),$AJ$3*E95,"")))</f>
        <v>0.78079379218767575</v>
      </c>
      <c r="AN20" s="110">
        <f t="shared" si="22"/>
        <v>8.5486673174894552</v>
      </c>
      <c r="AO20" s="110">
        <f t="shared" si="22"/>
        <v>24.874359235956756</v>
      </c>
      <c r="AP20" s="110">
        <f t="shared" si="22"/>
        <v>52.328471618571349</v>
      </c>
      <c r="AQ20" s="110">
        <f t="shared" si="22"/>
        <v>17.202203986017182</v>
      </c>
      <c r="AR20" s="110">
        <f t="shared" si="22"/>
        <v>98.163223110505811</v>
      </c>
      <c r="AS20" s="110">
        <f t="shared" si="22"/>
        <v>28.22450875718814</v>
      </c>
      <c r="AT20" s="110">
        <f t="shared" si="22"/>
        <v>5.1938616253507535</v>
      </c>
      <c r="AU20" s="110">
        <f t="shared" si="22"/>
        <v>17.792400909945222</v>
      </c>
      <c r="AV20" s="110">
        <f t="shared" si="22"/>
        <v>50.393154383513398</v>
      </c>
      <c r="AW20" s="110">
        <f t="shared" si="22"/>
        <v>11.860907254507392</v>
      </c>
      <c r="AX20" s="110" t="str">
        <f t="shared" si="22"/>
        <v/>
      </c>
      <c r="AY20" s="110" t="str">
        <f t="shared" si="22"/>
        <v/>
      </c>
      <c r="AZ20" s="110">
        <f t="shared" si="22"/>
        <v>38.225970973880337</v>
      </c>
      <c r="BA20" s="115">
        <f t="shared" si="22"/>
        <v>0.19711288880830721</v>
      </c>
      <c r="BB20">
        <f t="shared" si="12"/>
        <v>0</v>
      </c>
      <c r="BC20" s="103" t="str">
        <f t="shared" si="13"/>
        <v>i</v>
      </c>
      <c r="BD20" s="47" t="str">
        <f t="shared" si="13"/>
        <v>i</v>
      </c>
      <c r="BE20" s="47" t="str">
        <f t="shared" si="13"/>
        <v>i</v>
      </c>
      <c r="BF20" s="47" t="str">
        <f t="shared" si="13"/>
        <v>i</v>
      </c>
      <c r="BG20" s="47" t="str">
        <f t="shared" si="13"/>
        <v>i</v>
      </c>
      <c r="BH20" s="47" t="str">
        <f t="shared" si="13"/>
        <v>i</v>
      </c>
      <c r="BI20" s="47" t="str">
        <f t="shared" si="13"/>
        <v>i</v>
      </c>
      <c r="BJ20" s="47" t="str">
        <f t="shared" si="13"/>
        <v>i</v>
      </c>
      <c r="BK20" s="47" t="str">
        <f t="shared" si="13"/>
        <v>i</v>
      </c>
      <c r="BL20" s="47" t="str">
        <f t="shared" si="13"/>
        <v>i</v>
      </c>
      <c r="BM20" s="47" t="str">
        <f t="shared" si="13"/>
        <v>i</v>
      </c>
      <c r="BN20" s="47" t="str">
        <f t="shared" si="13"/>
        <v>i</v>
      </c>
      <c r="BO20" s="47" t="str">
        <f t="shared" si="13"/>
        <v>i</v>
      </c>
      <c r="BP20" s="47" t="str">
        <f t="shared" si="13"/>
        <v>i</v>
      </c>
      <c r="BQ20" s="47" t="str">
        <f t="shared" si="13"/>
        <v/>
      </c>
      <c r="BR20" s="47" t="str">
        <f t="shared" si="13"/>
        <v/>
      </c>
      <c r="BS20" s="47" t="str">
        <f t="shared" si="14"/>
        <v>i</v>
      </c>
      <c r="BT20" s="104" t="str">
        <f t="shared" si="14"/>
        <v>i</v>
      </c>
      <c r="BX20" s="141"/>
      <c r="BY20" s="141"/>
      <c r="BZ20" s="141"/>
      <c r="CA20" s="141"/>
    </row>
    <row r="21" spans="1:79" ht="15.75" thickBot="1">
      <c r="A21" s="7" t="s">
        <v>15</v>
      </c>
      <c r="B21" t="s">
        <v>30</v>
      </c>
      <c r="C21" s="124">
        <f>'X-M-GDP-Pop'!N157</f>
        <v>5091.0844468779142</v>
      </c>
      <c r="D21" s="169">
        <f>'X-M-GDP-Pop'!O157</f>
        <v>15294.223758494481</v>
      </c>
      <c r="E21" s="169">
        <f>'X-M-GDP-Pop'!P157</f>
        <v>20385.308205372396</v>
      </c>
      <c r="F21" s="125">
        <f t="shared" si="15"/>
        <v>2417.4981012568128</v>
      </c>
      <c r="G21" s="125">
        <f t="shared" si="16"/>
        <v>22802.806306629209</v>
      </c>
      <c r="H21" s="124">
        <f>'X-M-GDP-Pop'!S157</f>
        <v>24893.664409416775</v>
      </c>
      <c r="I21" s="133">
        <f t="shared" si="17"/>
        <v>-4508.3562040443794</v>
      </c>
      <c r="J21" s="134">
        <f t="shared" si="18"/>
        <v>-2090.8581027875662</v>
      </c>
      <c r="K21" s="165">
        <f>'X-M-GDP-Pop'!V157</f>
        <v>2.2315420000000001</v>
      </c>
      <c r="L21" s="124">
        <f>'X-M-GDP-Pop'!W157</f>
        <v>62570.709772711736</v>
      </c>
      <c r="M21" s="135">
        <f t="shared" si="19"/>
        <v>60479.851669924174</v>
      </c>
      <c r="N21" s="133">
        <f t="shared" si="20"/>
        <v>27102.269045316723</v>
      </c>
      <c r="O21" s="133">
        <f t="shared" si="1"/>
        <v>19304.405809645395</v>
      </c>
      <c r="P21" s="133">
        <f t="shared" si="2"/>
        <v>23630.876028611492</v>
      </c>
      <c r="Q21" s="133">
        <f t="shared" si="21"/>
        <v>22838.362738450269</v>
      </c>
      <c r="R21" s="134">
        <f t="shared" si="3"/>
        <v>21577.957882609251</v>
      </c>
      <c r="S21" s="133">
        <f t="shared" si="4"/>
        <v>-3315.7065268075239</v>
      </c>
      <c r="T21" s="133">
        <f t="shared" si="5"/>
        <v>2273.5520729638556</v>
      </c>
      <c r="U21" s="133">
        <f t="shared" si="6"/>
        <v>-2052.918146002241</v>
      </c>
      <c r="V21" s="133">
        <f t="shared" si="7"/>
        <v>-1260.4048558410177</v>
      </c>
      <c r="W21" s="238"/>
      <c r="Y21" s="238"/>
      <c r="Z21" s="238"/>
      <c r="AC21" s="10">
        <f t="shared" si="8"/>
        <v>0</v>
      </c>
      <c r="AD21" s="10">
        <f t="shared" si="8"/>
        <v>0</v>
      </c>
      <c r="AE21" s="10">
        <f t="shared" si="9"/>
        <v>0</v>
      </c>
      <c r="AF21" s="10">
        <f t="shared" si="10"/>
        <v>0</v>
      </c>
      <c r="AH21" s="47" t="s">
        <v>30</v>
      </c>
      <c r="AI21" s="47">
        <v>0</v>
      </c>
      <c r="AJ21" s="114">
        <f t="shared" ref="AJ21:AL23" si="23">IF(AND($AI21=1,AJ$5=1),IF($AH21=AJ$4,B74+B96+B$99+$T74+$F21,B74+B96),IF(AND($AI21=1,AJ$5=0),$AJ$3*B74,IF(AND($AI21=0,AJ$5=1),$AJ$3*B96,"")))</f>
        <v>66.282073484584643</v>
      </c>
      <c r="AK21" s="110">
        <f t="shared" si="23"/>
        <v>107.42463295488079</v>
      </c>
      <c r="AL21" s="110">
        <f t="shared" si="23"/>
        <v>34.70576969463805</v>
      </c>
      <c r="AM21" s="110">
        <f t="shared" si="22"/>
        <v>6.5607969687204442</v>
      </c>
      <c r="AN21" s="110">
        <f t="shared" si="22"/>
        <v>27.657400387830769</v>
      </c>
      <c r="AO21" s="110">
        <f t="shared" si="22"/>
        <v>81.568857281451344</v>
      </c>
      <c r="AP21" s="110">
        <f t="shared" si="22"/>
        <v>305.03157851207516</v>
      </c>
      <c r="AQ21" s="110">
        <f t="shared" si="22"/>
        <v>33.889057667201094</v>
      </c>
      <c r="AR21" s="110">
        <f t="shared" si="22"/>
        <v>179.93205797601618</v>
      </c>
      <c r="AS21" s="110">
        <f t="shared" si="22"/>
        <v>80.043755484268743</v>
      </c>
      <c r="AT21" s="110">
        <f t="shared" si="22"/>
        <v>24.150051931271886</v>
      </c>
      <c r="AU21" s="110">
        <f t="shared" si="22"/>
        <v>124.01723974900163</v>
      </c>
      <c r="AV21" s="110">
        <f t="shared" si="22"/>
        <v>89.373111316196827</v>
      </c>
      <c r="AW21" s="110">
        <f t="shared" si="22"/>
        <v>5.1162111254608158</v>
      </c>
      <c r="AX21" s="110" t="str">
        <f t="shared" si="22"/>
        <v/>
      </c>
      <c r="AY21" s="110" t="str">
        <f t="shared" si="22"/>
        <v/>
      </c>
      <c r="AZ21" s="110">
        <f t="shared" si="22"/>
        <v>37.40513665552951</v>
      </c>
      <c r="BA21" s="115">
        <f t="shared" si="22"/>
        <v>2.3959983929485902</v>
      </c>
      <c r="BB21">
        <f t="shared" si="12"/>
        <v>0</v>
      </c>
      <c r="BC21" s="103" t="str">
        <f t="shared" si="13"/>
        <v>i</v>
      </c>
      <c r="BD21" s="47" t="str">
        <f t="shared" si="13"/>
        <v>i</v>
      </c>
      <c r="BE21" s="47" t="str">
        <f t="shared" si="13"/>
        <v>i</v>
      </c>
      <c r="BF21" s="47" t="str">
        <f t="shared" si="13"/>
        <v>i</v>
      </c>
      <c r="BG21" s="47" t="str">
        <f t="shared" si="13"/>
        <v>i</v>
      </c>
      <c r="BH21" s="47" t="str">
        <f t="shared" si="13"/>
        <v>i</v>
      </c>
      <c r="BI21" s="47" t="str">
        <f t="shared" si="13"/>
        <v>i</v>
      </c>
      <c r="BJ21" s="47" t="str">
        <f t="shared" si="13"/>
        <v>i</v>
      </c>
      <c r="BK21" s="47" t="str">
        <f t="shared" si="13"/>
        <v>i</v>
      </c>
      <c r="BL21" s="47" t="str">
        <f t="shared" si="13"/>
        <v>i</v>
      </c>
      <c r="BM21" s="47" t="str">
        <f t="shared" si="13"/>
        <v>i</v>
      </c>
      <c r="BN21" s="47" t="str">
        <f t="shared" si="13"/>
        <v>i</v>
      </c>
      <c r="BO21" s="47" t="str">
        <f t="shared" si="13"/>
        <v>i</v>
      </c>
      <c r="BP21" s="47" t="str">
        <f t="shared" si="13"/>
        <v>i</v>
      </c>
      <c r="BQ21" s="47" t="str">
        <f t="shared" si="13"/>
        <v/>
      </c>
      <c r="BR21" s="47" t="str">
        <f t="shared" ref="BR21" si="24">IF(AND($BB21=1,BR$5=1),"t",IF(AND($BB21=0,BR$5=0),"",IF(AND($BB21=1,BR$5=0),"d","i")))</f>
        <v/>
      </c>
      <c r="BS21" s="47" t="str">
        <f t="shared" si="14"/>
        <v>i</v>
      </c>
      <c r="BT21" s="104" t="str">
        <f t="shared" si="14"/>
        <v>i</v>
      </c>
      <c r="BX21" s="141"/>
      <c r="BY21" s="141"/>
      <c r="BZ21" s="141"/>
      <c r="CA21" s="141"/>
    </row>
    <row r="22" spans="1:79" ht="15.75" thickBot="1">
      <c r="A22" s="7" t="s">
        <v>16</v>
      </c>
      <c r="B22" t="s">
        <v>31</v>
      </c>
      <c r="C22" s="124">
        <f>'X-M-GDP-Pop'!N158</f>
        <v>627.29109119106738</v>
      </c>
      <c r="D22" s="169">
        <f>'X-M-GDP-Pop'!O158</f>
        <v>1890.1397332211523</v>
      </c>
      <c r="E22" s="169">
        <f>'X-M-GDP-Pop'!P158</f>
        <v>2517.4308244122199</v>
      </c>
      <c r="F22" s="125">
        <f t="shared" si="15"/>
        <v>359.67369358535342</v>
      </c>
      <c r="G22" s="125">
        <f t="shared" si="16"/>
        <v>2877.1045179975731</v>
      </c>
      <c r="H22" s="124">
        <f>'X-M-GDP-Pop'!S158</f>
        <v>2933.9414859790377</v>
      </c>
      <c r="I22" s="133">
        <f t="shared" si="17"/>
        <v>-416.51066156681782</v>
      </c>
      <c r="J22" s="134">
        <f t="shared" si="18"/>
        <v>-56.836967981464568</v>
      </c>
      <c r="K22" s="165">
        <f>'X-M-GDP-Pop'!V158</f>
        <v>0.33200727359975002</v>
      </c>
      <c r="L22" s="124">
        <f>'X-M-GDP-Pop'!W158</f>
        <v>7583.2122248080859</v>
      </c>
      <c r="M22" s="135">
        <f t="shared" si="19"/>
        <v>7526.3752568266209</v>
      </c>
      <c r="N22" s="133">
        <f t="shared" si="20"/>
        <v>22669.308341419084</v>
      </c>
      <c r="O22" s="133">
        <f t="shared" si="1"/>
        <v>2872.0961296375071</v>
      </c>
      <c r="P22" s="133">
        <f t="shared" si="2"/>
        <v>3006.1618014684864</v>
      </c>
      <c r="Q22" s="133">
        <f t="shared" si="21"/>
        <v>3011.610250351911</v>
      </c>
      <c r="R22" s="134">
        <f t="shared" si="3"/>
        <v>2618.7118337612674</v>
      </c>
      <c r="S22" s="133">
        <f t="shared" si="4"/>
        <v>-315.22965221777031</v>
      </c>
      <c r="T22" s="133">
        <f t="shared" si="5"/>
        <v>-253.38429587623978</v>
      </c>
      <c r="U22" s="133">
        <f t="shared" si="6"/>
        <v>-387.449967707219</v>
      </c>
      <c r="V22" s="133">
        <f t="shared" si="7"/>
        <v>-392.89841659064359</v>
      </c>
      <c r="W22" s="238"/>
      <c r="Y22" s="238"/>
      <c r="Z22" s="238"/>
      <c r="AC22" s="10">
        <f t="shared" si="8"/>
        <v>3006.1618014684864</v>
      </c>
      <c r="AD22" s="10">
        <f t="shared" si="8"/>
        <v>3011.610250351911</v>
      </c>
      <c r="AE22" s="10">
        <f t="shared" si="9"/>
        <v>2872.0961296375071</v>
      </c>
      <c r="AF22" s="10">
        <f t="shared" si="10"/>
        <v>2933.9414859790377</v>
      </c>
      <c r="AH22" s="47" t="s">
        <v>31</v>
      </c>
      <c r="AI22" s="47">
        <v>1</v>
      </c>
      <c r="AJ22" s="114">
        <f t="shared" si="23"/>
        <v>90.025266032991397</v>
      </c>
      <c r="AK22" s="110">
        <f t="shared" si="23"/>
        <v>52.13511842106179</v>
      </c>
      <c r="AL22" s="110">
        <f t="shared" si="23"/>
        <v>4.7464837370860549</v>
      </c>
      <c r="AM22" s="110">
        <f t="shared" si="22"/>
        <v>0</v>
      </c>
      <c r="AN22" s="110">
        <f t="shared" si="22"/>
        <v>4.2104723580431394</v>
      </c>
      <c r="AO22" s="110">
        <f t="shared" si="22"/>
        <v>9.7144648096235109</v>
      </c>
      <c r="AP22" s="110">
        <f t="shared" si="22"/>
        <v>395.31459813326171</v>
      </c>
      <c r="AQ22" s="110">
        <f t="shared" si="22"/>
        <v>34.61832884068118</v>
      </c>
      <c r="AR22" s="110">
        <f t="shared" si="22"/>
        <v>93.972833574236518</v>
      </c>
      <c r="AS22" s="110">
        <f t="shared" si="22"/>
        <v>243.03298123311532</v>
      </c>
      <c r="AT22" s="110">
        <f t="shared" si="22"/>
        <v>5.4058012617978246</v>
      </c>
      <c r="AU22" s="110">
        <f t="shared" si="22"/>
        <v>22.249056142529962</v>
      </c>
      <c r="AV22" s="110">
        <f t="shared" si="22"/>
        <v>112.46916573703504</v>
      </c>
      <c r="AW22" s="110">
        <f t="shared" si="22"/>
        <v>1.9395750172450561</v>
      </c>
      <c r="AX22" s="110">
        <f t="shared" si="22"/>
        <v>98.997437495463629</v>
      </c>
      <c r="AY22" s="110">
        <f t="shared" si="22"/>
        <v>156.40523801932426</v>
      </c>
      <c r="AZ22" s="110">
        <f t="shared" si="22"/>
        <v>1492.5931917359912</v>
      </c>
      <c r="BA22" s="115">
        <f t="shared" si="22"/>
        <v>0.45093150369199653</v>
      </c>
      <c r="BB22">
        <f t="shared" si="12"/>
        <v>1</v>
      </c>
      <c r="BC22" s="103" t="str">
        <f t="shared" ref="BC22:BR23" si="25">IF(AND($BB22=1,BC$5=1),"t",IF(AND($BB22=0,BC$5=0),"",IF(AND($BB22=1,BC$5=0),"d","i")))</f>
        <v>t</v>
      </c>
      <c r="BD22" s="47" t="str">
        <f t="shared" si="25"/>
        <v>t</v>
      </c>
      <c r="BE22" s="47" t="str">
        <f t="shared" si="25"/>
        <v>t</v>
      </c>
      <c r="BF22" s="47" t="str">
        <f t="shared" si="25"/>
        <v>t</v>
      </c>
      <c r="BG22" s="47" t="str">
        <f t="shared" si="25"/>
        <v>t</v>
      </c>
      <c r="BH22" s="47" t="str">
        <f t="shared" si="25"/>
        <v>t</v>
      </c>
      <c r="BI22" s="47" t="str">
        <f t="shared" si="25"/>
        <v>t</v>
      </c>
      <c r="BJ22" s="47" t="str">
        <f t="shared" si="25"/>
        <v>t</v>
      </c>
      <c r="BK22" s="47" t="str">
        <f t="shared" si="25"/>
        <v>t</v>
      </c>
      <c r="BL22" s="47" t="str">
        <f t="shared" si="25"/>
        <v>t</v>
      </c>
      <c r="BM22" s="47" t="str">
        <f t="shared" si="25"/>
        <v>t</v>
      </c>
      <c r="BN22" s="47" t="str">
        <f t="shared" si="25"/>
        <v>t</v>
      </c>
      <c r="BO22" s="47" t="str">
        <f t="shared" si="25"/>
        <v>t</v>
      </c>
      <c r="BP22" s="47" t="str">
        <f t="shared" si="25"/>
        <v>t</v>
      </c>
      <c r="BQ22" s="47" t="str">
        <f t="shared" si="25"/>
        <v>d</v>
      </c>
      <c r="BR22" s="47" t="str">
        <f t="shared" si="25"/>
        <v>d</v>
      </c>
      <c r="BS22" s="47" t="str">
        <f t="shared" ref="BS22:BT23" si="26">IF(AND($BB22=1,BS$5=1),"t",IF(AND($BB22=0,BS$5=0),"",IF(AND($BB22=1,BS$5=0),"d","i")))</f>
        <v>t</v>
      </c>
      <c r="BT22" s="104" t="str">
        <f t="shared" si="26"/>
        <v>t</v>
      </c>
      <c r="BX22" s="141"/>
      <c r="BY22" s="141"/>
      <c r="BZ22" s="141"/>
      <c r="CA22" s="141"/>
    </row>
    <row r="23" spans="1:79" ht="15.75" thickBot="1">
      <c r="A23" s="7" t="s">
        <v>17</v>
      </c>
      <c r="B23" t="s">
        <v>32</v>
      </c>
      <c r="C23" s="124">
        <f>'X-M-GDP-Pop'!N159</f>
        <v>288.28284057342307</v>
      </c>
      <c r="D23" s="169">
        <f>'X-M-GDP-Pop'!O159</f>
        <v>647.01476752910355</v>
      </c>
      <c r="E23" s="169">
        <f>'X-M-GDP-Pop'!P159</f>
        <v>935.29760810252662</v>
      </c>
      <c r="F23" s="125">
        <f t="shared" si="15"/>
        <v>168.99311718499064</v>
      </c>
      <c r="G23" s="125">
        <f t="shared" si="16"/>
        <v>1104.2907252875173</v>
      </c>
      <c r="H23" s="124">
        <f>'X-M-GDP-Pop'!S159</f>
        <v>1772.9377631847517</v>
      </c>
      <c r="I23" s="133">
        <f t="shared" si="17"/>
        <v>-837.64015508222508</v>
      </c>
      <c r="J23" s="134">
        <f t="shared" si="18"/>
        <v>-668.64703789723444</v>
      </c>
      <c r="K23" s="165">
        <f>'X-M-GDP-Pop'!V159</f>
        <v>0.15599401650540001</v>
      </c>
      <c r="L23" s="124">
        <f>'X-M-GDP-Pop'!W159</f>
        <v>2972.1835535524456</v>
      </c>
      <c r="M23" s="135">
        <f t="shared" si="19"/>
        <v>2303.5365156552111</v>
      </c>
      <c r="N23" s="133">
        <f t="shared" si="20"/>
        <v>14766.826108201849</v>
      </c>
      <c r="O23" s="133">
        <f t="shared" si="1"/>
        <v>1349.4578181798788</v>
      </c>
      <c r="P23" s="133">
        <f t="shared" si="2"/>
        <v>1191.8484875394131</v>
      </c>
      <c r="Q23" s="133">
        <f t="shared" si="21"/>
        <v>1288.7119163438274</v>
      </c>
      <c r="R23" s="134">
        <f t="shared" si="3"/>
        <v>961.04992190858866</v>
      </c>
      <c r="S23" s="133">
        <f t="shared" si="4"/>
        <v>-811.88784127616304</v>
      </c>
      <c r="T23" s="133">
        <f t="shared" si="5"/>
        <v>-388.40789627129016</v>
      </c>
      <c r="U23" s="133">
        <f t="shared" si="6"/>
        <v>-230.79856563082444</v>
      </c>
      <c r="V23" s="133">
        <f t="shared" si="7"/>
        <v>-327.66199443523874</v>
      </c>
      <c r="W23" s="238"/>
      <c r="Y23" s="238"/>
      <c r="Z23" s="238"/>
      <c r="AC23" s="10">
        <f t="shared" si="8"/>
        <v>1191.8484875394131</v>
      </c>
      <c r="AD23" s="10">
        <f t="shared" si="8"/>
        <v>1288.7119163438274</v>
      </c>
      <c r="AE23" s="10">
        <f t="shared" si="9"/>
        <v>1349.4578181798788</v>
      </c>
      <c r="AF23" s="10">
        <f t="shared" si="10"/>
        <v>1772.9377631847517</v>
      </c>
      <c r="AH23" s="47" t="s">
        <v>32</v>
      </c>
      <c r="AI23" s="47">
        <v>1</v>
      </c>
      <c r="AJ23" s="116">
        <f t="shared" si="23"/>
        <v>304.59661868497864</v>
      </c>
      <c r="AK23" s="117">
        <f t="shared" si="23"/>
        <v>2.2086094798385769</v>
      </c>
      <c r="AL23" s="117">
        <f t="shared" si="23"/>
        <v>0.85855990713753838</v>
      </c>
      <c r="AM23" s="117">
        <f t="shared" si="22"/>
        <v>0.83968945753930213</v>
      </c>
      <c r="AN23" s="117">
        <f t="shared" si="22"/>
        <v>8.0262085045707803</v>
      </c>
      <c r="AO23" s="117">
        <f t="shared" si="22"/>
        <v>0.84492204296090412</v>
      </c>
      <c r="AP23" s="117">
        <f t="shared" si="22"/>
        <v>14.330771201038562</v>
      </c>
      <c r="AQ23" s="117">
        <f t="shared" si="22"/>
        <v>2.6195330095350178</v>
      </c>
      <c r="AR23" s="117">
        <f t="shared" si="22"/>
        <v>13.068231790998846</v>
      </c>
      <c r="AS23" s="117">
        <f t="shared" si="22"/>
        <v>19.532520124375356</v>
      </c>
      <c r="AT23" s="117">
        <f t="shared" si="22"/>
        <v>1.1521584763498742</v>
      </c>
      <c r="AU23" s="117">
        <f t="shared" si="22"/>
        <v>10.41943548794973</v>
      </c>
      <c r="AV23" s="117">
        <f t="shared" si="22"/>
        <v>47.078215300945644</v>
      </c>
      <c r="AW23" s="117">
        <f t="shared" si="22"/>
        <v>51.130328699808814</v>
      </c>
      <c r="AX23" s="117">
        <f t="shared" si="22"/>
        <v>0.32222810667280916</v>
      </c>
      <c r="AY23" s="117">
        <f t="shared" si="22"/>
        <v>68.017070561434139</v>
      </c>
      <c r="AZ23" s="117">
        <f t="shared" si="22"/>
        <v>0.27135706097768958</v>
      </c>
      <c r="BA23" s="118">
        <f t="shared" si="22"/>
        <v>336.78248391808091</v>
      </c>
      <c r="BB23">
        <f t="shared" si="12"/>
        <v>1</v>
      </c>
      <c r="BC23" s="105" t="str">
        <f t="shared" si="25"/>
        <v>t</v>
      </c>
      <c r="BD23" s="106" t="str">
        <f t="shared" si="25"/>
        <v>t</v>
      </c>
      <c r="BE23" s="106" t="str">
        <f t="shared" si="25"/>
        <v>t</v>
      </c>
      <c r="BF23" s="106" t="str">
        <f t="shared" si="25"/>
        <v>t</v>
      </c>
      <c r="BG23" s="106" t="str">
        <f t="shared" si="25"/>
        <v>t</v>
      </c>
      <c r="BH23" s="106" t="str">
        <f t="shared" si="25"/>
        <v>t</v>
      </c>
      <c r="BI23" s="106" t="str">
        <f t="shared" si="25"/>
        <v>t</v>
      </c>
      <c r="BJ23" s="106" t="str">
        <f t="shared" si="25"/>
        <v>t</v>
      </c>
      <c r="BK23" s="106" t="str">
        <f t="shared" si="25"/>
        <v>t</v>
      </c>
      <c r="BL23" s="106" t="str">
        <f t="shared" si="25"/>
        <v>t</v>
      </c>
      <c r="BM23" s="106" t="str">
        <f t="shared" si="25"/>
        <v>t</v>
      </c>
      <c r="BN23" s="106" t="str">
        <f t="shared" si="25"/>
        <v>t</v>
      </c>
      <c r="BO23" s="106" t="str">
        <f t="shared" si="25"/>
        <v>t</v>
      </c>
      <c r="BP23" s="106" t="str">
        <f t="shared" si="25"/>
        <v>t</v>
      </c>
      <c r="BQ23" s="106" t="str">
        <f t="shared" si="25"/>
        <v>d</v>
      </c>
      <c r="BR23" s="106" t="str">
        <f t="shared" si="25"/>
        <v>d</v>
      </c>
      <c r="BS23" s="106" t="str">
        <f t="shared" si="26"/>
        <v>t</v>
      </c>
      <c r="BT23" s="107" t="str">
        <f t="shared" si="26"/>
        <v>t</v>
      </c>
      <c r="BX23" s="141"/>
      <c r="BY23" s="141"/>
      <c r="BZ23" s="141"/>
      <c r="CA23" s="141"/>
    </row>
    <row r="24" spans="1:79" ht="15">
      <c r="A24" s="4" t="s">
        <v>33</v>
      </c>
      <c r="B24" s="4"/>
      <c r="C24" s="126">
        <f t="shared" ref="C24:M24" si="27">SUM(C6:C23)</f>
        <v>91423.605876835078</v>
      </c>
      <c r="D24" s="126">
        <f t="shared" si="27"/>
        <v>265224.9745175055</v>
      </c>
      <c r="E24" s="126">
        <f t="shared" si="27"/>
        <v>356648.58039434068</v>
      </c>
      <c r="F24" s="126">
        <f t="shared" si="27"/>
        <v>51057.1432501499</v>
      </c>
      <c r="G24" s="126">
        <f t="shared" si="27"/>
        <v>407705.72364449064</v>
      </c>
      <c r="H24" s="126">
        <f t="shared" si="27"/>
        <v>407705.72364449059</v>
      </c>
      <c r="I24" s="171">
        <f t="shared" si="27"/>
        <v>-51057.143250149966</v>
      </c>
      <c r="J24" s="126">
        <f t="shared" si="27"/>
        <v>-3.6834535421803594E-11</v>
      </c>
      <c r="K24" s="137">
        <f t="shared" si="27"/>
        <v>47.129782440570573</v>
      </c>
      <c r="L24" s="126">
        <f t="shared" si="27"/>
        <v>1031272</v>
      </c>
      <c r="M24" s="126">
        <f t="shared" si="27"/>
        <v>1031271.9999999999</v>
      </c>
      <c r="N24" s="137">
        <f t="shared" si="20"/>
        <v>21881.535339154325</v>
      </c>
      <c r="O24" s="136">
        <f t="shared" ref="O24:V24" si="28">SUM(O6:O23)</f>
        <v>407705.72364449064</v>
      </c>
      <c r="P24" s="136">
        <f t="shared" si="28"/>
        <v>407705.72364449047</v>
      </c>
      <c r="Q24" s="136">
        <f t="shared" si="28"/>
        <v>407705.72364449053</v>
      </c>
      <c r="R24" s="136">
        <f t="shared" si="28"/>
        <v>381783.48222607729</v>
      </c>
      <c r="S24" s="136">
        <f t="shared" si="28"/>
        <v>-25922.24141841329</v>
      </c>
      <c r="T24" s="136">
        <f t="shared" si="28"/>
        <v>-25922.241418413345</v>
      </c>
      <c r="U24" s="136">
        <f t="shared" si="28"/>
        <v>-25922.241418413203</v>
      </c>
      <c r="V24" s="136">
        <f t="shared" si="28"/>
        <v>-25922.241418413247</v>
      </c>
      <c r="BX24" s="141"/>
      <c r="BY24" s="141"/>
      <c r="BZ24" s="141"/>
      <c r="CA24" s="141"/>
    </row>
    <row r="25" spans="1:79" ht="15">
      <c r="A25" s="4"/>
      <c r="B25" s="4"/>
      <c r="C25" s="6"/>
      <c r="F25" s="6"/>
      <c r="J25" s="6"/>
      <c r="K25" s="6"/>
      <c r="M25" s="6"/>
      <c r="O25" s="6"/>
      <c r="P25" s="6"/>
      <c r="S25" s="6"/>
      <c r="AC25" s="48">
        <f>SUM(AC6:AC23)</f>
        <v>377435.07058083161</v>
      </c>
      <c r="AD25" s="48">
        <f>SUM(AD6:AD23)</f>
        <v>378413.2661232386</v>
      </c>
      <c r="AE25" s="48">
        <f>SUM(AE6:AE23)</f>
        <v>382839.29680107295</v>
      </c>
      <c r="AF25" s="48">
        <f>SUM(AF6:AF23)</f>
        <v>376850.93122966285</v>
      </c>
    </row>
    <row r="26" spans="1:79" ht="18.75" customHeight="1">
      <c r="A26" s="4"/>
      <c r="B26" s="4"/>
      <c r="E26" s="6" t="s">
        <v>169</v>
      </c>
      <c r="F26" s="108" t="s">
        <v>317</v>
      </c>
      <c r="G26" s="136">
        <f>H24-E24</f>
        <v>51057.143250149908</v>
      </c>
      <c r="J26" s="6"/>
      <c r="M26" s="6"/>
      <c r="N26" s="6"/>
      <c r="O26" s="6"/>
      <c r="P26" s="6"/>
      <c r="R26" t="s">
        <v>178</v>
      </c>
      <c r="S26" s="11">
        <f>MAX(S6:S23)</f>
        <v>11806.224352490004</v>
      </c>
      <c r="T26" s="11">
        <f>MAX(T6:T23)</f>
        <v>11261.575842668353</v>
      </c>
      <c r="U26" s="11">
        <f>MAX(U6:U23)</f>
        <v>1185.4812672332409</v>
      </c>
      <c r="V26" s="11">
        <f>MAX(V6:V23)</f>
        <v>7579.8041769521733</v>
      </c>
      <c r="AE26" s="67"/>
      <c r="AF26" s="67"/>
      <c r="BC26" s="11"/>
    </row>
    <row r="27" spans="1:79" ht="15">
      <c r="A27" s="4"/>
      <c r="B27" s="4"/>
      <c r="C27" s="6"/>
      <c r="F27" s="6"/>
      <c r="J27" s="6"/>
      <c r="K27" s="6"/>
      <c r="L27" s="11"/>
      <c r="M27" s="6"/>
      <c r="N27" s="11"/>
      <c r="O27" s="6"/>
      <c r="P27" s="6"/>
      <c r="R27" t="s">
        <v>179</v>
      </c>
      <c r="S27" t="str">
        <f>INDEX($B$6:$B$23,MATCH(S26,S6:S23,0),1)</f>
        <v>Ma</v>
      </c>
      <c r="T27" t="str">
        <f>INDEX($B$6:$B$23,MATCH(T26,T6:T23,0),1)</f>
        <v>Ma</v>
      </c>
      <c r="U27" t="str">
        <f>INDEX($B$6:$B$23,MATCH(U26,U6:U23,0),1)</f>
        <v>Ma</v>
      </c>
      <c r="V27" t="str">
        <f>INDEX($B$6:$B$23,MATCH(V26,V6:V23,0),1)</f>
        <v>Ma</v>
      </c>
      <c r="AH27" s="138">
        <f>SUM(AJ6:BA23)</f>
        <v>376850.93122966302</v>
      </c>
      <c r="AJ27" s="138">
        <f>$AH$27-AC25</f>
        <v>-584.1393511685892</v>
      </c>
      <c r="AK27" s="138">
        <f>$AH$27-AD25</f>
        <v>-1562.3348935755785</v>
      </c>
      <c r="AL27" s="138">
        <f>$AH$27-AE25</f>
        <v>-5988.3655714099295</v>
      </c>
      <c r="AM27" s="138">
        <f>$AH$27-AF25</f>
        <v>0</v>
      </c>
      <c r="AN27" s="138">
        <f>AM27/SUMPRODUCT(AI6:AI23,K6:K23)</f>
        <v>0</v>
      </c>
    </row>
    <row r="28" spans="1:79" ht="15.75" customHeight="1">
      <c r="B28" t="s">
        <v>51</v>
      </c>
      <c r="J28" s="11"/>
      <c r="L28" s="11"/>
      <c r="M28" s="6"/>
      <c r="AG28" s="14"/>
    </row>
    <row r="29" spans="1:79" ht="15.75" customHeight="1">
      <c r="B29" s="43" t="s">
        <v>84</v>
      </c>
      <c r="J29" s="11"/>
      <c r="L29" s="11"/>
      <c r="M29" s="6"/>
    </row>
    <row r="31" spans="1:79" ht="17.25" customHeight="1" thickBot="1">
      <c r="A31" t="s">
        <v>210</v>
      </c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</row>
    <row r="32" spans="1:79" ht="49.5" thickBot="1">
      <c r="A32" s="210" t="s">
        <v>259</v>
      </c>
      <c r="B32" s="23" t="s">
        <v>0</v>
      </c>
      <c r="C32" s="23" t="s">
        <v>1</v>
      </c>
      <c r="D32" s="23" t="s">
        <v>2</v>
      </c>
      <c r="E32" s="23" t="s">
        <v>3</v>
      </c>
      <c r="F32" s="23" t="s">
        <v>4</v>
      </c>
      <c r="G32" s="23" t="s">
        <v>5</v>
      </c>
      <c r="H32" s="23" t="s">
        <v>6</v>
      </c>
      <c r="I32" s="23" t="s">
        <v>7</v>
      </c>
      <c r="J32" s="23" t="s">
        <v>8</v>
      </c>
      <c r="K32" s="23" t="s">
        <v>9</v>
      </c>
      <c r="L32" s="23" t="s">
        <v>10</v>
      </c>
      <c r="M32" s="23" t="s">
        <v>11</v>
      </c>
      <c r="N32" s="23" t="s">
        <v>12</v>
      </c>
      <c r="O32" s="23" t="s">
        <v>13</v>
      </c>
      <c r="P32" s="23" t="s">
        <v>14</v>
      </c>
      <c r="Q32" s="23" t="s">
        <v>15</v>
      </c>
      <c r="R32" s="23" t="s">
        <v>16</v>
      </c>
      <c r="S32" s="23" t="s">
        <v>17</v>
      </c>
      <c r="T32" s="17" t="s">
        <v>207</v>
      </c>
      <c r="U32" s="17" t="s">
        <v>172</v>
      </c>
      <c r="V32" s="17" t="s">
        <v>189</v>
      </c>
      <c r="W32" s="17" t="s">
        <v>220</v>
      </c>
      <c r="X32" s="93" t="s">
        <v>249</v>
      </c>
      <c r="Y32" s="17" t="s">
        <v>191</v>
      </c>
      <c r="AA32" s="95" t="s">
        <v>163</v>
      </c>
      <c r="AB32" s="94" t="s">
        <v>162</v>
      </c>
      <c r="AD32" s="17" t="s">
        <v>208</v>
      </c>
      <c r="AE32" s="17" t="s">
        <v>207</v>
      </c>
      <c r="AF32" s="17" t="s">
        <v>211</v>
      </c>
      <c r="AG32" s="163" t="s">
        <v>212</v>
      </c>
      <c r="AH32" s="163" t="s">
        <v>213</v>
      </c>
    </row>
    <row r="33" spans="1:42" ht="13.5" thickBot="1">
      <c r="A33" s="22" t="s">
        <v>0</v>
      </c>
      <c r="B33" s="123">
        <v>34504.607576833623</v>
      </c>
      <c r="C33" s="123">
        <v>331.5782856882347</v>
      </c>
      <c r="D33" s="123">
        <v>710.66083561963421</v>
      </c>
      <c r="E33" s="123">
        <v>1440.0848383217249</v>
      </c>
      <c r="F33" s="123">
        <v>3206.1893406588006</v>
      </c>
      <c r="G33" s="123">
        <v>171.54460482136975</v>
      </c>
      <c r="H33" s="123">
        <v>1764.0293039886878</v>
      </c>
      <c r="I33" s="123">
        <v>3094.7396342441443</v>
      </c>
      <c r="J33" s="123">
        <v>8073.4457039261097</v>
      </c>
      <c r="K33" s="123">
        <v>4894.0711602385336</v>
      </c>
      <c r="L33" s="123">
        <v>4078.3935842225164</v>
      </c>
      <c r="M33" s="123">
        <v>977.01615396849422</v>
      </c>
      <c r="N33" s="123">
        <v>4890.8563803468278</v>
      </c>
      <c r="O33" s="123">
        <v>4886.0294230465488</v>
      </c>
      <c r="P33" s="123">
        <v>296.36243749491678</v>
      </c>
      <c r="Q33" s="123">
        <v>992.23759232696239</v>
      </c>
      <c r="R33" s="123">
        <v>121.29974861693032</v>
      </c>
      <c r="S33" s="123">
        <v>1824.9120715461718</v>
      </c>
      <c r="T33" s="129">
        <f t="shared" ref="T33:T50" si="29">SUM(B33:S33)-INDEX(IntTrad,Z33,Z33)</f>
        <v>36654.606374434225</v>
      </c>
      <c r="U33" s="123">
        <v>26124.613130769994</v>
      </c>
      <c r="V33" s="130">
        <f>SUM(B33:S33,U33)</f>
        <v>102382.67180668024</v>
      </c>
      <c r="W33" s="109">
        <f t="shared" ref="W33:W50" si="30">D6</f>
        <v>36295.636242257991</v>
      </c>
      <c r="X33" s="162">
        <f>W33/V33</f>
        <v>0.35450956301269121</v>
      </c>
      <c r="Y33" s="129">
        <v>30625.796068090003</v>
      </c>
      <c r="Z33" s="45">
        <v>1</v>
      </c>
      <c r="AA33" s="88">
        <f t="array" ref="AA33:AA50">TRANSPOSE(B53:S53)</f>
        <v>99792.792601784007</v>
      </c>
      <c r="AB33" s="132">
        <f t="array" ref="AB33:AB50">TRANSPOSE(B55:S55)</f>
        <v>0.14899858111506861</v>
      </c>
      <c r="AD33" s="12">
        <f t="array" ref="AD33:AD50">TRANSPOSE(B51:S51)</f>
        <v>29563.544232217988</v>
      </c>
      <c r="AE33" s="12">
        <f t="shared" ref="AE33:AE50" si="31">T33</f>
        <v>36654.606374434225</v>
      </c>
      <c r="AF33" s="12">
        <f t="shared" ref="AF33:AF50" si="32">AD33-AE33</f>
        <v>-7091.0621422162367</v>
      </c>
      <c r="AG33" s="12">
        <f t="shared" ref="AG33:AG50" si="33">Y33-U33</f>
        <v>4501.1829373200089</v>
      </c>
      <c r="AH33" s="12">
        <f>AF33+AG33</f>
        <v>-2589.8792048962277</v>
      </c>
      <c r="AP33" s="12"/>
    </row>
    <row r="34" spans="1:42" ht="13.5" thickBot="1">
      <c r="A34" s="15" t="s">
        <v>1</v>
      </c>
      <c r="B34" s="123">
        <v>394.1623246079655</v>
      </c>
      <c r="C34" s="123">
        <v>9541.8765819092114</v>
      </c>
      <c r="D34" s="123">
        <v>190.06682304802149</v>
      </c>
      <c r="E34" s="123">
        <v>38.020473147446161</v>
      </c>
      <c r="F34" s="123">
        <v>239.63853157201663</v>
      </c>
      <c r="G34" s="123">
        <v>222.68068057971897</v>
      </c>
      <c r="H34" s="123">
        <v>1416.0575511950783</v>
      </c>
      <c r="I34" s="123">
        <v>1198.3843645734266</v>
      </c>
      <c r="J34" s="123">
        <v>5693.8581625945881</v>
      </c>
      <c r="K34" s="123">
        <v>2245.6039613466919</v>
      </c>
      <c r="L34" s="123">
        <v>78.483687153754914</v>
      </c>
      <c r="M34" s="123">
        <v>355.66013921322337</v>
      </c>
      <c r="N34" s="123">
        <v>1412.464520078438</v>
      </c>
      <c r="O34" s="123">
        <v>88.972430020958498</v>
      </c>
      <c r="P34" s="123">
        <v>805.93792120871115</v>
      </c>
      <c r="Q34" s="123">
        <v>1576.3659114161446</v>
      </c>
      <c r="R34" s="123">
        <v>180.27490837325979</v>
      </c>
      <c r="S34" s="123">
        <v>53.215087149935279</v>
      </c>
      <c r="T34" s="129">
        <f t="shared" si="29"/>
        <v>14808.148585584491</v>
      </c>
      <c r="U34" s="123">
        <v>8866.9198726699906</v>
      </c>
      <c r="V34" s="130">
        <f t="shared" ref="V34:V50" si="34">SUM(B34:S34,U34)</f>
        <v>34598.643931858591</v>
      </c>
      <c r="W34" s="109">
        <f t="shared" si="30"/>
        <v>8218.2163561137204</v>
      </c>
      <c r="X34" s="162">
        <f t="shared" ref="X34:X50" si="35">W34/V34</f>
        <v>0.23753001338143051</v>
      </c>
      <c r="Y34" s="129">
        <v>6965.6950956900018</v>
      </c>
      <c r="Z34" s="45">
        <v>2</v>
      </c>
      <c r="AA34" s="88">
        <v>38827.651216395025</v>
      </c>
      <c r="AB34" s="132">
        <v>6.9201452926575896E-2</v>
      </c>
      <c r="AD34" s="12">
        <v>20938.380647100916</v>
      </c>
      <c r="AE34" s="12">
        <f t="shared" si="31"/>
        <v>14808.148585584491</v>
      </c>
      <c r="AF34" s="12">
        <f t="shared" si="32"/>
        <v>6130.2320615164244</v>
      </c>
      <c r="AG34" s="12">
        <f t="shared" si="33"/>
        <v>-1901.2247769799887</v>
      </c>
      <c r="AH34" s="12">
        <f t="shared" ref="AH34:AH50" si="36">AF34+AG34</f>
        <v>4229.0072845364357</v>
      </c>
      <c r="AP34" s="12"/>
    </row>
    <row r="35" spans="1:42" ht="13.5" thickBot="1">
      <c r="A35" s="15" t="s">
        <v>2</v>
      </c>
      <c r="B35" s="123">
        <v>400.95887438362018</v>
      </c>
      <c r="C35" s="123">
        <v>277.89731561918325</v>
      </c>
      <c r="D35" s="123">
        <v>7256.0565148694841</v>
      </c>
      <c r="E35" s="123">
        <v>9.8575057514518605</v>
      </c>
      <c r="F35" s="123">
        <v>59.876594873073529</v>
      </c>
      <c r="G35" s="123">
        <v>920.41635061435773</v>
      </c>
      <c r="H35" s="123">
        <v>2298.3740546461859</v>
      </c>
      <c r="I35" s="123">
        <v>72.691732030693913</v>
      </c>
      <c r="J35" s="123">
        <v>230.63030099026557</v>
      </c>
      <c r="K35" s="123">
        <v>460.18074343556322</v>
      </c>
      <c r="L35" s="123">
        <v>160.46913825720111</v>
      </c>
      <c r="M35" s="123">
        <v>906.33021657107054</v>
      </c>
      <c r="N35" s="123">
        <v>200.71467282588222</v>
      </c>
      <c r="O35" s="123">
        <v>107.5707499858087</v>
      </c>
      <c r="P35" s="123">
        <v>353.26186262119086</v>
      </c>
      <c r="Q35" s="123">
        <v>494.53899301591179</v>
      </c>
      <c r="R35" s="123">
        <v>381.26534916690713</v>
      </c>
      <c r="S35" s="123">
        <v>1.7377223376871376</v>
      </c>
      <c r="T35" s="129">
        <f t="shared" si="29"/>
        <v>7708.2357075257569</v>
      </c>
      <c r="U35" s="123">
        <v>3843.5521219799989</v>
      </c>
      <c r="V35" s="130">
        <f t="shared" si="34"/>
        <v>18436.380813975542</v>
      </c>
      <c r="W35" s="109">
        <f t="shared" si="30"/>
        <v>6350.5517696405386</v>
      </c>
      <c r="X35" s="162">
        <f t="shared" si="35"/>
        <v>0.34445761528350277</v>
      </c>
      <c r="Y35" s="129">
        <v>3440.6498470700035</v>
      </c>
      <c r="Z35" s="45">
        <v>3</v>
      </c>
      <c r="AA35" s="88">
        <v>21639.461675136132</v>
      </c>
      <c r="AB35" s="132">
        <v>9.6048495484610336E-2</v>
      </c>
      <c r="AD35" s="12">
        <v>11314.218843596344</v>
      </c>
      <c r="AE35" s="12">
        <f t="shared" si="31"/>
        <v>7708.2357075257569</v>
      </c>
      <c r="AF35" s="12">
        <f t="shared" si="32"/>
        <v>3605.9831360705866</v>
      </c>
      <c r="AG35" s="12">
        <f t="shared" si="33"/>
        <v>-402.90227490999541</v>
      </c>
      <c r="AH35" s="12">
        <f t="shared" si="36"/>
        <v>3203.0808611605912</v>
      </c>
      <c r="AP35" s="12"/>
    </row>
    <row r="36" spans="1:42" ht="13.5" thickBot="1">
      <c r="A36" s="15" t="s">
        <v>3</v>
      </c>
      <c r="B36" s="123">
        <v>220.96291354224002</v>
      </c>
      <c r="C36" s="123">
        <v>1.120483055142365</v>
      </c>
      <c r="D36" s="123">
        <v>153.71135613471961</v>
      </c>
      <c r="E36" s="123">
        <v>11277.225768040753</v>
      </c>
      <c r="F36" s="123">
        <v>199.64798784026618</v>
      </c>
      <c r="G36" s="123">
        <v>1.7706576725188983</v>
      </c>
      <c r="H36" s="123">
        <v>18.190014603802464</v>
      </c>
      <c r="I36" s="123">
        <v>106.46344332453403</v>
      </c>
      <c r="J36" s="123">
        <v>818.19805971327867</v>
      </c>
      <c r="K36" s="123">
        <v>256.05937543089226</v>
      </c>
      <c r="L36" s="123">
        <v>0</v>
      </c>
      <c r="M36" s="123">
        <v>198.6293761379454</v>
      </c>
      <c r="N36" s="123">
        <v>141.16342680009234</v>
      </c>
      <c r="O36" s="123">
        <v>28.250868729902372</v>
      </c>
      <c r="P36" s="123">
        <v>0</v>
      </c>
      <c r="Q36" s="123">
        <v>9.6106473409647659</v>
      </c>
      <c r="R36" s="123">
        <v>0</v>
      </c>
      <c r="S36" s="123">
        <v>9.8349482101200643</v>
      </c>
      <c r="T36" s="129">
        <f t="shared" si="29"/>
        <v>1503.3480266488586</v>
      </c>
      <c r="U36" s="123">
        <v>834.04802982000001</v>
      </c>
      <c r="V36" s="130">
        <f t="shared" si="34"/>
        <v>14274.887356397174</v>
      </c>
      <c r="W36" s="109">
        <f t="shared" si="30"/>
        <v>6638.872895803358</v>
      </c>
      <c r="X36" s="162">
        <f t="shared" si="35"/>
        <v>0.4650735750169126</v>
      </c>
      <c r="Y36" s="129">
        <v>1383.5194988500004</v>
      </c>
      <c r="Z36" s="45">
        <v>4</v>
      </c>
      <c r="AA36" s="88">
        <v>21124.226961079177</v>
      </c>
      <c r="AB36" s="132">
        <v>0.1078504674620976</v>
      </c>
      <c r="AD36" s="12">
        <v>7803.2161623008615</v>
      </c>
      <c r="AE36" s="12">
        <f t="shared" si="31"/>
        <v>1503.3480266488586</v>
      </c>
      <c r="AF36" s="12">
        <f t="shared" si="32"/>
        <v>6299.8681356520028</v>
      </c>
      <c r="AG36" s="12">
        <f t="shared" si="33"/>
        <v>549.47146903000043</v>
      </c>
      <c r="AH36" s="12">
        <f t="shared" si="36"/>
        <v>6849.3396046820035</v>
      </c>
      <c r="AP36" s="12"/>
    </row>
    <row r="37" spans="1:42" ht="13.5" thickBot="1">
      <c r="A37" s="15" t="s">
        <v>4</v>
      </c>
      <c r="B37" s="123">
        <v>3431.755132055463</v>
      </c>
      <c r="C37" s="123">
        <v>29.050243665382144</v>
      </c>
      <c r="D37" s="123">
        <v>105.00645606343639</v>
      </c>
      <c r="E37" s="123">
        <v>207.97611368146062</v>
      </c>
      <c r="F37" s="123">
        <v>13131.463154555284</v>
      </c>
      <c r="G37" s="123">
        <v>64.069704624116511</v>
      </c>
      <c r="H37" s="123">
        <v>20.311657341014357</v>
      </c>
      <c r="I37" s="123">
        <v>46.741568031488242</v>
      </c>
      <c r="J37" s="123">
        <v>963.43297759147936</v>
      </c>
      <c r="K37" s="123">
        <v>486.42980849414539</v>
      </c>
      <c r="L37" s="123">
        <v>3.3372450260870883</v>
      </c>
      <c r="M37" s="123">
        <v>314.87757757370252</v>
      </c>
      <c r="N37" s="123">
        <v>829.25452524198545</v>
      </c>
      <c r="O37" s="123">
        <v>623.52959083902226</v>
      </c>
      <c r="P37" s="123">
        <v>14.325634686106575</v>
      </c>
      <c r="Q37" s="123">
        <v>1824.715052709812</v>
      </c>
      <c r="R37" s="123">
        <v>6.6042509971236978</v>
      </c>
      <c r="S37" s="123">
        <v>9.3736712673825515</v>
      </c>
      <c r="T37" s="129">
        <f t="shared" si="29"/>
        <v>7872.9041631917207</v>
      </c>
      <c r="U37" s="123">
        <v>2619.2709917600005</v>
      </c>
      <c r="V37" s="130">
        <f t="shared" si="34"/>
        <v>24731.525356204485</v>
      </c>
      <c r="W37" s="109">
        <f t="shared" si="30"/>
        <v>7974.1284907172358</v>
      </c>
      <c r="X37" s="162">
        <f t="shared" si="35"/>
        <v>0.32242768595414345</v>
      </c>
      <c r="Y37" s="129">
        <v>4362.9122304700013</v>
      </c>
      <c r="Z37" s="45">
        <v>5</v>
      </c>
      <c r="AA37" s="88">
        <v>29811.841022257875</v>
      </c>
      <c r="AB37" s="132">
        <v>0.12189029866859608</v>
      </c>
      <c r="AD37" s="12">
        <v>11209.578590535108</v>
      </c>
      <c r="AE37" s="12">
        <f t="shared" si="31"/>
        <v>7872.9041631917207</v>
      </c>
      <c r="AF37" s="12">
        <f t="shared" si="32"/>
        <v>3336.6744273433869</v>
      </c>
      <c r="AG37" s="12">
        <f t="shared" si="33"/>
        <v>1743.6412387100008</v>
      </c>
      <c r="AH37" s="12">
        <f t="shared" si="36"/>
        <v>5080.3156660533878</v>
      </c>
      <c r="AP37" s="12"/>
    </row>
    <row r="38" spans="1:42" ht="13.5" thickBot="1">
      <c r="A38" s="15" t="s">
        <v>5</v>
      </c>
      <c r="B38" s="123">
        <v>140.80180071347871</v>
      </c>
      <c r="C38" s="123">
        <v>184.32738770448751</v>
      </c>
      <c r="D38" s="123">
        <v>345.01982489306022</v>
      </c>
      <c r="E38" s="123">
        <v>0</v>
      </c>
      <c r="F38" s="123">
        <v>20.56777413923767</v>
      </c>
      <c r="G38" s="123">
        <v>2821.0678586956765</v>
      </c>
      <c r="H38" s="123">
        <v>792.34299936485206</v>
      </c>
      <c r="I38" s="123">
        <v>84.248842967968017</v>
      </c>
      <c r="J38" s="123">
        <v>320.61249057329292</v>
      </c>
      <c r="K38" s="123">
        <v>166.22748081899908</v>
      </c>
      <c r="L38" s="123">
        <v>5.6413846035876514</v>
      </c>
      <c r="M38" s="123">
        <v>200.81969323243609</v>
      </c>
      <c r="N38" s="123">
        <v>283.38406911145205</v>
      </c>
      <c r="O38" s="123">
        <v>2.0554653614015583</v>
      </c>
      <c r="P38" s="123">
        <v>146.7232376696596</v>
      </c>
      <c r="Q38" s="123">
        <v>1477.3108695625483</v>
      </c>
      <c r="R38" s="123">
        <v>91.241810855142319</v>
      </c>
      <c r="S38" s="123">
        <v>52.12675124138778</v>
      </c>
      <c r="T38" s="129">
        <f t="shared" si="29"/>
        <v>3583.0248665232857</v>
      </c>
      <c r="U38" s="123">
        <v>2457.5129806300001</v>
      </c>
      <c r="V38" s="130">
        <f t="shared" si="34"/>
        <v>9592.0327221386688</v>
      </c>
      <c r="W38" s="109">
        <f t="shared" si="30"/>
        <v>3493.7236120980047</v>
      </c>
      <c r="X38" s="162">
        <f t="shared" si="35"/>
        <v>0.36423182794554038</v>
      </c>
      <c r="Y38" s="129">
        <v>1742.77254163</v>
      </c>
      <c r="Z38" s="45">
        <v>6</v>
      </c>
      <c r="AA38" s="88">
        <v>11856.217625367997</v>
      </c>
      <c r="AB38" s="132">
        <v>0.10163333529503989</v>
      </c>
      <c r="AD38" s="12">
        <v>6561.9502087526153</v>
      </c>
      <c r="AE38" s="12">
        <f t="shared" si="31"/>
        <v>3583.0248665232857</v>
      </c>
      <c r="AF38" s="12">
        <f t="shared" si="32"/>
        <v>2978.9253422293295</v>
      </c>
      <c r="AG38" s="12">
        <f t="shared" si="33"/>
        <v>-714.74043900000015</v>
      </c>
      <c r="AH38" s="12">
        <f t="shared" si="36"/>
        <v>2264.1849032293294</v>
      </c>
      <c r="AP38" s="12"/>
    </row>
    <row r="39" spans="1:42" ht="13.5" thickBot="1">
      <c r="A39" s="15" t="s">
        <v>6</v>
      </c>
      <c r="B39" s="123">
        <v>887.03258497097602</v>
      </c>
      <c r="C39" s="123">
        <v>1084.4268133401154</v>
      </c>
      <c r="D39" s="123">
        <v>2388.4892411830542</v>
      </c>
      <c r="E39" s="123">
        <v>15.525216373982444</v>
      </c>
      <c r="F39" s="123">
        <v>328.54239665732342</v>
      </c>
      <c r="G39" s="123">
        <v>1269.2397401259266</v>
      </c>
      <c r="H39" s="123">
        <v>17760.306427794334</v>
      </c>
      <c r="I39" s="123">
        <v>2154.9944612656959</v>
      </c>
      <c r="J39" s="123">
        <v>1771.5860633588418</v>
      </c>
      <c r="K39" s="123">
        <v>1786.6969568555123</v>
      </c>
      <c r="L39" s="123">
        <v>664.75434597589094</v>
      </c>
      <c r="M39" s="123">
        <v>1982.3184767892399</v>
      </c>
      <c r="N39" s="123">
        <v>3823.7816669477097</v>
      </c>
      <c r="O39" s="123">
        <v>285.23077346223488</v>
      </c>
      <c r="P39" s="123">
        <v>557.25735182366361</v>
      </c>
      <c r="Q39" s="123">
        <v>3117.3133506602876</v>
      </c>
      <c r="R39" s="123">
        <v>467.99334968340941</v>
      </c>
      <c r="S39" s="123">
        <v>48.099906329425437</v>
      </c>
      <c r="T39" s="129">
        <f t="shared" si="29"/>
        <v>19371.571199991246</v>
      </c>
      <c r="U39" s="123">
        <v>12270.967133749999</v>
      </c>
      <c r="V39" s="130">
        <f t="shared" si="34"/>
        <v>52664.556257347627</v>
      </c>
      <c r="W39" s="109">
        <f t="shared" si="30"/>
        <v>13788.888951459156</v>
      </c>
      <c r="X39" s="162">
        <f t="shared" si="35"/>
        <v>0.26182483877921908</v>
      </c>
      <c r="Y39" s="129">
        <v>10770.159086209998</v>
      </c>
      <c r="Z39" s="45">
        <v>7</v>
      </c>
      <c r="AA39" s="88">
        <v>58587.399368529594</v>
      </c>
      <c r="AB39" s="132">
        <v>8.1158051548360602E-2</v>
      </c>
      <c r="AD39" s="12">
        <v>26795.22235871321</v>
      </c>
      <c r="AE39" s="12">
        <f t="shared" si="31"/>
        <v>19371.571199991246</v>
      </c>
      <c r="AF39" s="12">
        <f t="shared" si="32"/>
        <v>7423.6511587219647</v>
      </c>
      <c r="AG39" s="12">
        <f t="shared" si="33"/>
        <v>-1500.8080475400002</v>
      </c>
      <c r="AH39" s="12">
        <f t="shared" si="36"/>
        <v>5922.8431111819646</v>
      </c>
      <c r="AP39" s="12"/>
    </row>
    <row r="40" spans="1:42" ht="13.5" thickBot="1">
      <c r="A40" s="15" t="s">
        <v>7</v>
      </c>
      <c r="B40" s="123">
        <v>3469.7563233749906</v>
      </c>
      <c r="C40" s="123">
        <v>404.71833682853025</v>
      </c>
      <c r="D40" s="123">
        <v>167.66566868805458</v>
      </c>
      <c r="E40" s="123">
        <v>41.3218404031171</v>
      </c>
      <c r="F40" s="123">
        <v>126.94252392360751</v>
      </c>
      <c r="G40" s="123">
        <v>127.19539093293676</v>
      </c>
      <c r="H40" s="123">
        <v>1613.6215932537627</v>
      </c>
      <c r="I40" s="123">
        <v>8393.5219861600181</v>
      </c>
      <c r="J40" s="123">
        <v>1276.0669664956661</v>
      </c>
      <c r="K40" s="123">
        <v>3114.1912211897579</v>
      </c>
      <c r="L40" s="123">
        <v>1321.694413765566</v>
      </c>
      <c r="M40" s="123">
        <v>452.97271529946647</v>
      </c>
      <c r="N40" s="123">
        <v>6913.2139104603193</v>
      </c>
      <c r="O40" s="123">
        <v>735.92735397527201</v>
      </c>
      <c r="P40" s="123">
        <v>158.37563011568301</v>
      </c>
      <c r="Q40" s="123">
        <v>387.98589369371058</v>
      </c>
      <c r="R40" s="123">
        <v>38.528209424593847</v>
      </c>
      <c r="S40" s="123">
        <v>15.069657934765036</v>
      </c>
      <c r="T40" s="129">
        <f t="shared" si="29"/>
        <v>19043.493819740615</v>
      </c>
      <c r="U40" s="123">
        <v>4866.3480284900006</v>
      </c>
      <c r="V40" s="130">
        <f t="shared" si="34"/>
        <v>33625.117664409816</v>
      </c>
      <c r="W40" s="109">
        <f t="shared" si="30"/>
        <v>9423.570059908192</v>
      </c>
      <c r="X40" s="162">
        <f t="shared" si="35"/>
        <v>0.28025389097396319</v>
      </c>
      <c r="Y40" s="129">
        <v>5717.2733029400006</v>
      </c>
      <c r="Z40" s="45">
        <v>8</v>
      </c>
      <c r="AA40" s="88">
        <v>38564.183525391694</v>
      </c>
      <c r="AB40" s="132">
        <v>9.7040152348959255E-2</v>
      </c>
      <c r="AD40" s="12">
        <v>23131.634406272489</v>
      </c>
      <c r="AE40" s="12">
        <f t="shared" si="31"/>
        <v>19043.493819740615</v>
      </c>
      <c r="AF40" s="12">
        <f t="shared" si="32"/>
        <v>4088.1405865318739</v>
      </c>
      <c r="AG40" s="12">
        <f t="shared" si="33"/>
        <v>850.92527444999996</v>
      </c>
      <c r="AH40" s="12">
        <f t="shared" si="36"/>
        <v>4939.0658609818738</v>
      </c>
      <c r="AP40" s="12"/>
    </row>
    <row r="41" spans="1:42" ht="13.5" thickBot="1">
      <c r="A41" s="15" t="s">
        <v>8</v>
      </c>
      <c r="B41" s="123">
        <v>5584.6892973125687</v>
      </c>
      <c r="C41" s="123">
        <v>11086.784311204985</v>
      </c>
      <c r="D41" s="123">
        <v>872.56878170648838</v>
      </c>
      <c r="E41" s="123">
        <v>3233.975366785221</v>
      </c>
      <c r="F41" s="123">
        <v>2398.2910770424601</v>
      </c>
      <c r="G41" s="123">
        <v>657.15805664163713</v>
      </c>
      <c r="H41" s="123">
        <v>2805.82136687507</v>
      </c>
      <c r="I41" s="123">
        <v>3730.8665099678274</v>
      </c>
      <c r="J41" s="123">
        <v>66072.979650280235</v>
      </c>
      <c r="K41" s="123">
        <v>11025.016046150213</v>
      </c>
      <c r="L41" s="123">
        <v>264.33624412281364</v>
      </c>
      <c r="M41" s="123">
        <v>1051.0074205141391</v>
      </c>
      <c r="N41" s="123">
        <v>5153.7880184806909</v>
      </c>
      <c r="O41" s="123">
        <v>2137.0135126685191</v>
      </c>
      <c r="P41" s="123">
        <v>2067.9088293150417</v>
      </c>
      <c r="Q41" s="123">
        <v>2843.541842720063</v>
      </c>
      <c r="R41" s="123">
        <v>1005.4086315415304</v>
      </c>
      <c r="S41" s="123">
        <v>200.39765474681977</v>
      </c>
      <c r="T41" s="129">
        <f t="shared" si="29"/>
        <v>50158.662232925199</v>
      </c>
      <c r="U41" s="123">
        <v>58957.1994323701</v>
      </c>
      <c r="V41" s="130">
        <f t="shared" si="34"/>
        <v>181148.75205044643</v>
      </c>
      <c r="W41" s="109">
        <f t="shared" si="30"/>
        <v>51458.481901220708</v>
      </c>
      <c r="X41" s="162">
        <f t="shared" si="35"/>
        <v>0.28406754845813409</v>
      </c>
      <c r="Y41" s="129">
        <v>67380.841914449964</v>
      </c>
      <c r="Z41" s="45">
        <v>9</v>
      </c>
      <c r="AA41" s="88">
        <v>174722.30863784585</v>
      </c>
      <c r="AB41" s="132">
        <v>8.932362254439824E-2</v>
      </c>
      <c r="AD41" s="12">
        <v>35308.576338244748</v>
      </c>
      <c r="AE41" s="12">
        <f t="shared" si="31"/>
        <v>50158.662232925199</v>
      </c>
      <c r="AF41" s="12">
        <f t="shared" si="32"/>
        <v>-14850.085894680451</v>
      </c>
      <c r="AG41" s="12">
        <f t="shared" si="33"/>
        <v>8423.6424820798638</v>
      </c>
      <c r="AH41" s="12">
        <f t="shared" si="36"/>
        <v>-6426.4434126005872</v>
      </c>
      <c r="AP41" s="12"/>
    </row>
    <row r="42" spans="1:42" ht="13.5" thickBot="1">
      <c r="A42" s="15" t="s">
        <v>9</v>
      </c>
      <c r="B42" s="123">
        <v>2852.7536770763204</v>
      </c>
      <c r="C42" s="123">
        <v>1617.5957612689622</v>
      </c>
      <c r="D42" s="123">
        <v>162.66344764733225</v>
      </c>
      <c r="E42" s="123">
        <v>2121.5216022858913</v>
      </c>
      <c r="F42" s="123">
        <v>616.64596979282692</v>
      </c>
      <c r="G42" s="123">
        <v>359.13791900831069</v>
      </c>
      <c r="H42" s="123">
        <v>1145.2029804178758</v>
      </c>
      <c r="I42" s="123">
        <v>3160.6344960869978</v>
      </c>
      <c r="J42" s="123">
        <v>5763.0387057113448</v>
      </c>
      <c r="K42" s="123">
        <v>29569.857374512019</v>
      </c>
      <c r="L42" s="123">
        <v>161.25942334520394</v>
      </c>
      <c r="M42" s="123">
        <v>358.70445460150421</v>
      </c>
      <c r="N42" s="123">
        <v>2757.9004161168323</v>
      </c>
      <c r="O42" s="123">
        <v>2482.3467578348541</v>
      </c>
      <c r="P42" s="123">
        <v>230.21915396361683</v>
      </c>
      <c r="Q42" s="123">
        <v>823.5450277225342</v>
      </c>
      <c r="R42" s="123">
        <v>193.47183769824468</v>
      </c>
      <c r="S42" s="123">
        <v>64.215856999914308</v>
      </c>
      <c r="T42" s="129">
        <f t="shared" si="29"/>
        <v>23116.361187602473</v>
      </c>
      <c r="U42" s="123">
        <v>23608.792089480019</v>
      </c>
      <c r="V42" s="130">
        <f t="shared" si="34"/>
        <v>78049.506951570598</v>
      </c>
      <c r="W42" s="109">
        <f t="shared" si="30"/>
        <v>24749.947148556857</v>
      </c>
      <c r="X42" s="162">
        <f t="shared" si="35"/>
        <v>0.31710574627862925</v>
      </c>
      <c r="Y42" s="129">
        <v>20837.576294240011</v>
      </c>
      <c r="Z42" s="45">
        <v>10</v>
      </c>
      <c r="AA42" s="88">
        <v>89938.104133961402</v>
      </c>
      <c r="AB42" s="132">
        <v>0.10269872903207987</v>
      </c>
      <c r="AD42" s="12">
        <v>37776.174165233271</v>
      </c>
      <c r="AE42" s="12">
        <f t="shared" si="31"/>
        <v>23116.361187602473</v>
      </c>
      <c r="AF42" s="12">
        <f t="shared" si="32"/>
        <v>14659.812977630798</v>
      </c>
      <c r="AG42" s="12">
        <f t="shared" si="33"/>
        <v>-2771.2157952400084</v>
      </c>
      <c r="AH42" s="12">
        <f t="shared" si="36"/>
        <v>11888.597182390789</v>
      </c>
      <c r="AP42" s="12"/>
    </row>
    <row r="43" spans="1:42" ht="13.5" thickBot="1">
      <c r="A43" s="15" t="s">
        <v>10</v>
      </c>
      <c r="B43" s="123">
        <v>1792.048282659593</v>
      </c>
      <c r="C43" s="123">
        <v>15.50584569854583</v>
      </c>
      <c r="D43" s="123">
        <v>47.883123211981832</v>
      </c>
      <c r="E43" s="123">
        <v>0</v>
      </c>
      <c r="F43" s="123">
        <v>42.388117233032226</v>
      </c>
      <c r="G43" s="123">
        <v>19.747827897265502</v>
      </c>
      <c r="H43" s="123">
        <v>593.01426170899049</v>
      </c>
      <c r="I43" s="123">
        <v>446.59589268896684</v>
      </c>
      <c r="J43" s="123">
        <v>215.01509241280311</v>
      </c>
      <c r="K43" s="123">
        <v>186.9451297206376</v>
      </c>
      <c r="L43" s="123">
        <v>4949.5768093066345</v>
      </c>
      <c r="M43" s="123">
        <v>103.63314984701337</v>
      </c>
      <c r="N43" s="123">
        <v>1402.5586285254922</v>
      </c>
      <c r="O43" s="123">
        <v>83.231398294688006</v>
      </c>
      <c r="P43" s="123">
        <v>19.727133210311379</v>
      </c>
      <c r="Q43" s="123">
        <v>52.00391913938271</v>
      </c>
      <c r="R43" s="123">
        <v>18.70723963217408</v>
      </c>
      <c r="S43" s="123">
        <v>3.157733780914826</v>
      </c>
      <c r="T43" s="129">
        <f t="shared" si="29"/>
        <v>4708.8488427762004</v>
      </c>
      <c r="U43" s="123">
        <v>1667.5515882000009</v>
      </c>
      <c r="V43" s="130">
        <f t="shared" si="34"/>
        <v>11659.291173168429</v>
      </c>
      <c r="W43" s="109">
        <f t="shared" si="30"/>
        <v>4685.98814755689</v>
      </c>
      <c r="X43" s="162">
        <f t="shared" si="35"/>
        <v>0.40191020860176924</v>
      </c>
      <c r="Y43" s="129">
        <v>1123.2428426000001</v>
      </c>
      <c r="Z43" s="45">
        <v>11</v>
      </c>
      <c r="AA43" s="88">
        <v>14707.953259687536</v>
      </c>
      <c r="AB43" s="132">
        <v>0.12851131882361827</v>
      </c>
      <c r="AD43" s="12">
        <v>8301.8196748953087</v>
      </c>
      <c r="AE43" s="12">
        <f t="shared" si="31"/>
        <v>4708.8488427762004</v>
      </c>
      <c r="AF43" s="12">
        <f t="shared" si="32"/>
        <v>3592.9708321191083</v>
      </c>
      <c r="AG43" s="12">
        <f t="shared" si="33"/>
        <v>-544.30874560000075</v>
      </c>
      <c r="AH43" s="12">
        <f t="shared" si="36"/>
        <v>3048.6620865191076</v>
      </c>
      <c r="AP43" s="12"/>
    </row>
    <row r="44" spans="1:42" ht="13.5" thickBot="1">
      <c r="A44" s="15" t="s">
        <v>11</v>
      </c>
      <c r="B44" s="123">
        <v>1884.1836720351514</v>
      </c>
      <c r="C44" s="123">
        <v>592.1630581390084</v>
      </c>
      <c r="D44" s="123">
        <v>3201.8232000817525</v>
      </c>
      <c r="E44" s="123">
        <v>213.45253789026737</v>
      </c>
      <c r="F44" s="123">
        <v>632.03470275750431</v>
      </c>
      <c r="G44" s="123">
        <v>915.15046946669338</v>
      </c>
      <c r="H44" s="123">
        <v>4402.0327335330448</v>
      </c>
      <c r="I44" s="123">
        <v>428.33758758391201</v>
      </c>
      <c r="J44" s="123">
        <v>1583.0051688894596</v>
      </c>
      <c r="K44" s="123">
        <v>837.57493473688055</v>
      </c>
      <c r="L44" s="123">
        <v>44.651972709306222</v>
      </c>
      <c r="M44" s="123">
        <v>20900.420105662008</v>
      </c>
      <c r="N44" s="123">
        <v>1350.4938992423727</v>
      </c>
      <c r="O44" s="123">
        <v>116.49307078342004</v>
      </c>
      <c r="P44" s="123">
        <v>134.4959224888878</v>
      </c>
      <c r="Q44" s="123">
        <v>1264.8872056188834</v>
      </c>
      <c r="R44" s="123">
        <v>7.020009221714484</v>
      </c>
      <c r="S44" s="123">
        <v>113.46356433220257</v>
      </c>
      <c r="T44" s="129">
        <f t="shared" si="29"/>
        <v>16995.372285816848</v>
      </c>
      <c r="U44" s="123">
        <v>18758.15960541998</v>
      </c>
      <c r="V44" s="130">
        <f t="shared" si="34"/>
        <v>57379.843420592442</v>
      </c>
      <c r="W44" s="109">
        <f t="shared" si="30"/>
        <v>14031.007320228666</v>
      </c>
      <c r="X44" s="162">
        <f t="shared" si="35"/>
        <v>0.24452850485111688</v>
      </c>
      <c r="Y44" s="129">
        <v>14639.492120289997</v>
      </c>
      <c r="Z44" s="45">
        <v>12</v>
      </c>
      <c r="AA44" s="88">
        <v>49104.698822164908</v>
      </c>
      <c r="AB44" s="132">
        <v>0.10576916815101042</v>
      </c>
      <c r="AD44" s="12">
        <v>12838.895172519296</v>
      </c>
      <c r="AE44" s="12">
        <f t="shared" si="31"/>
        <v>16995.372285816848</v>
      </c>
      <c r="AF44" s="12">
        <f t="shared" si="32"/>
        <v>-4156.4771132975511</v>
      </c>
      <c r="AG44" s="12">
        <f t="shared" si="33"/>
        <v>-4118.6674851299831</v>
      </c>
      <c r="AH44" s="12">
        <f t="shared" si="36"/>
        <v>-8275.1445984275342</v>
      </c>
      <c r="AP44" s="12"/>
    </row>
    <row r="45" spans="1:42" ht="13.5" thickBot="1">
      <c r="A45" s="15" t="s">
        <v>12</v>
      </c>
      <c r="B45" s="123">
        <v>9133.9132439572477</v>
      </c>
      <c r="C45" s="123">
        <v>3016.2278160377409</v>
      </c>
      <c r="D45" s="123">
        <v>1996.5396583096617</v>
      </c>
      <c r="E45" s="123">
        <v>939.05153835246711</v>
      </c>
      <c r="F45" s="123">
        <v>3922.5543812480537</v>
      </c>
      <c r="G45" s="123">
        <v>1208.5071544501056</v>
      </c>
      <c r="H45" s="123">
        <v>6238.4676400371409</v>
      </c>
      <c r="I45" s="123">
        <v>8268.1465394804727</v>
      </c>
      <c r="J45" s="123">
        <v>9641.5930458297062</v>
      </c>
      <c r="K45" s="123">
        <v>7186.4367541048441</v>
      </c>
      <c r="L45" s="123">
        <v>1436.3317031323227</v>
      </c>
      <c r="M45" s="123">
        <v>4649.3260742498442</v>
      </c>
      <c r="N45" s="123">
        <v>32125.361060179679</v>
      </c>
      <c r="O45" s="123">
        <v>2322.8637384671401</v>
      </c>
      <c r="P45" s="123">
        <v>1243.690257080199</v>
      </c>
      <c r="Q45" s="123">
        <v>4089.9538468949036</v>
      </c>
      <c r="R45" s="123">
        <v>456.01704676603021</v>
      </c>
      <c r="S45" s="123">
        <v>218.85746458168131</v>
      </c>
      <c r="T45" s="129">
        <f t="shared" si="29"/>
        <v>67666.06801450206</v>
      </c>
      <c r="U45" s="123">
        <v>30771.354834870039</v>
      </c>
      <c r="V45" s="130">
        <f t="shared" si="34"/>
        <v>128865.1937980293</v>
      </c>
      <c r="W45" s="109">
        <f t="shared" si="30"/>
        <v>49584.458440317016</v>
      </c>
      <c r="X45" s="162">
        <f t="shared" si="35"/>
        <v>0.38477774315096164</v>
      </c>
      <c r="Y45" s="129">
        <v>47579.316982460092</v>
      </c>
      <c r="Z45" s="45">
        <v>13</v>
      </c>
      <c r="AA45" s="88">
        <v>111340.93147368784</v>
      </c>
      <c r="AB45" s="132">
        <v>0.12904937094836655</v>
      </c>
      <c r="AD45" s="12">
        <v>33333.843542570568</v>
      </c>
      <c r="AE45" s="12">
        <f t="shared" si="31"/>
        <v>67666.06801450206</v>
      </c>
      <c r="AF45" s="12">
        <f t="shared" si="32"/>
        <v>-34332.224471931491</v>
      </c>
      <c r="AG45" s="12">
        <f t="shared" si="33"/>
        <v>16807.962147590053</v>
      </c>
      <c r="AH45" s="12">
        <f t="shared" si="36"/>
        <v>-17524.262324341438</v>
      </c>
      <c r="AP45" s="12"/>
    </row>
    <row r="46" spans="1:42" ht="13.5" thickBot="1">
      <c r="A46" s="15" t="s">
        <v>13</v>
      </c>
      <c r="B46" s="123">
        <v>3366.7368702934455</v>
      </c>
      <c r="C46" s="123">
        <v>81.6666513080649</v>
      </c>
      <c r="D46" s="123">
        <v>76.447554122316731</v>
      </c>
      <c r="E46" s="123">
        <v>118.66059684994198</v>
      </c>
      <c r="F46" s="123">
        <v>143.05662933808867</v>
      </c>
      <c r="G46" s="123">
        <v>36.728792075365043</v>
      </c>
      <c r="H46" s="123">
        <v>178.16915537789023</v>
      </c>
      <c r="I46" s="123">
        <v>899.88684146931882</v>
      </c>
      <c r="J46" s="123">
        <v>772.3030647818623</v>
      </c>
      <c r="K46" s="123">
        <v>4807.0813883079481</v>
      </c>
      <c r="L46" s="123">
        <v>118.67494648592763</v>
      </c>
      <c r="M46" s="123">
        <v>290.67344652715258</v>
      </c>
      <c r="N46" s="123">
        <v>795.60547157655878</v>
      </c>
      <c r="O46" s="123">
        <v>6669.1354723910226</v>
      </c>
      <c r="P46" s="123">
        <v>88.415527288463707</v>
      </c>
      <c r="Q46" s="123">
        <v>124.37103505603872</v>
      </c>
      <c r="R46" s="123">
        <v>18.679877538068258</v>
      </c>
      <c r="S46" s="123">
        <v>44.299863713808286</v>
      </c>
      <c r="T46" s="129">
        <f t="shared" si="29"/>
        <v>11622.672709807826</v>
      </c>
      <c r="U46" s="123">
        <v>9353.0037032199998</v>
      </c>
      <c r="V46" s="130">
        <f t="shared" si="34"/>
        <v>27983.59688772128</v>
      </c>
      <c r="W46" s="109">
        <f t="shared" si="30"/>
        <v>6637.1466288013326</v>
      </c>
      <c r="X46" s="162">
        <f t="shared" si="35"/>
        <v>0.23717989704581538</v>
      </c>
      <c r="Y46" s="129">
        <v>11912.434815119992</v>
      </c>
      <c r="Z46" s="45">
        <v>14</v>
      </c>
      <c r="AA46" s="88">
        <v>32782.921112269018</v>
      </c>
      <c r="AB46" s="132">
        <v>7.6192292347037255E-2</v>
      </c>
      <c r="AD46" s="12">
        <v>13862.565822455574</v>
      </c>
      <c r="AE46" s="12">
        <f t="shared" si="31"/>
        <v>11622.672709807826</v>
      </c>
      <c r="AF46" s="12">
        <f t="shared" si="32"/>
        <v>2239.8931126477473</v>
      </c>
      <c r="AG46" s="12">
        <f t="shared" si="33"/>
        <v>2559.4311118999922</v>
      </c>
      <c r="AH46" s="12">
        <f t="shared" si="36"/>
        <v>4799.3242245477395</v>
      </c>
      <c r="AP46" s="12"/>
    </row>
    <row r="47" spans="1:42" ht="13.5" thickBot="1">
      <c r="A47" s="15" t="s">
        <v>14</v>
      </c>
      <c r="B47" s="123">
        <v>183.56517346416538</v>
      </c>
      <c r="C47" s="123">
        <v>1501.6867858908795</v>
      </c>
      <c r="D47" s="123">
        <v>64.167058345806936</v>
      </c>
      <c r="E47" s="123">
        <v>8.9007516796391464</v>
      </c>
      <c r="F47" s="123">
        <v>86.226675105110743</v>
      </c>
      <c r="G47" s="123">
        <v>300.90408875965267</v>
      </c>
      <c r="H47" s="123">
        <v>792.71815274539495</v>
      </c>
      <c r="I47" s="123">
        <v>217.94403572808955</v>
      </c>
      <c r="J47" s="123">
        <v>1351.1228754645369</v>
      </c>
      <c r="K47" s="123">
        <v>337.88871553411326</v>
      </c>
      <c r="L47" s="123">
        <v>49.689126188474241</v>
      </c>
      <c r="M47" s="123">
        <v>206.81776094860103</v>
      </c>
      <c r="N47" s="123">
        <v>480.09592212918949</v>
      </c>
      <c r="O47" s="123">
        <v>191.38999666536785</v>
      </c>
      <c r="P47" s="123">
        <v>4723.6759969048271</v>
      </c>
      <c r="Q47" s="123">
        <v>1573.2636975244029</v>
      </c>
      <c r="R47" s="123">
        <v>574.58383150967984</v>
      </c>
      <c r="S47" s="123">
        <v>2.8204273192373628</v>
      </c>
      <c r="T47" s="129">
        <f t="shared" si="29"/>
        <v>8157.9422833702138</v>
      </c>
      <c r="U47" s="123">
        <v>7447.1748585099958</v>
      </c>
      <c r="V47" s="130">
        <f t="shared" si="34"/>
        <v>20094.635930417164</v>
      </c>
      <c r="W47" s="109">
        <f t="shared" si="30"/>
        <v>4062.9782935811454</v>
      </c>
      <c r="X47" s="162">
        <f t="shared" si="35"/>
        <v>0.20219218241376707</v>
      </c>
      <c r="Y47" s="129">
        <v>3916.5552415599982</v>
      </c>
      <c r="Z47" s="45">
        <v>15</v>
      </c>
      <c r="AA47" s="88">
        <v>17764.86812275961</v>
      </c>
      <c r="AB47" s="132">
        <v>7.7395442571024362E-2</v>
      </c>
      <c r="AD47" s="12">
        <v>9358.7940926626561</v>
      </c>
      <c r="AE47" s="12">
        <f t="shared" si="31"/>
        <v>8157.9422833702138</v>
      </c>
      <c r="AF47" s="12">
        <f t="shared" si="32"/>
        <v>1200.8518092924423</v>
      </c>
      <c r="AG47" s="12">
        <f t="shared" si="33"/>
        <v>-3530.6196169499976</v>
      </c>
      <c r="AH47" s="12">
        <f t="shared" si="36"/>
        <v>-2329.7678076575553</v>
      </c>
      <c r="AP47" s="12"/>
    </row>
    <row r="48" spans="1:42" ht="13.5" thickBot="1">
      <c r="A48" s="15" t="s">
        <v>15</v>
      </c>
      <c r="B48" s="123">
        <v>546.92316471293805</v>
      </c>
      <c r="C48" s="123">
        <v>1908.5389634018491</v>
      </c>
      <c r="D48" s="123">
        <v>444.24595190259777</v>
      </c>
      <c r="E48" s="123">
        <v>74.790585201109707</v>
      </c>
      <c r="F48" s="123">
        <v>278.96812320844998</v>
      </c>
      <c r="G48" s="123">
        <v>986.73507279582441</v>
      </c>
      <c r="H48" s="123">
        <v>4620.8892017646467</v>
      </c>
      <c r="I48" s="123">
        <v>429.35881942891785</v>
      </c>
      <c r="J48" s="123">
        <v>2476.5926775563275</v>
      </c>
      <c r="K48" s="123">
        <v>958.24100818825514</v>
      </c>
      <c r="L48" s="123">
        <v>231.0409988618317</v>
      </c>
      <c r="M48" s="123">
        <v>1441.5686771973333</v>
      </c>
      <c r="N48" s="123">
        <v>851.45823506817169</v>
      </c>
      <c r="O48" s="123">
        <v>82.556216757293186</v>
      </c>
      <c r="P48" s="123">
        <v>2431.7001872409774</v>
      </c>
      <c r="Q48" s="123">
        <v>20961.660336301422</v>
      </c>
      <c r="R48" s="123">
        <v>562.24567198994077</v>
      </c>
      <c r="S48" s="123">
        <v>34.283599439775557</v>
      </c>
      <c r="T48" s="129">
        <f t="shared" si="29"/>
        <v>15879.779454190131</v>
      </c>
      <c r="U48" s="123">
        <v>20631.306904529996</v>
      </c>
      <c r="V48" s="130">
        <f t="shared" si="34"/>
        <v>59953.104395547663</v>
      </c>
      <c r="W48" s="109">
        <f t="shared" si="30"/>
        <v>15294.223758494481</v>
      </c>
      <c r="X48" s="162">
        <f t="shared" si="35"/>
        <v>0.25510311622212323</v>
      </c>
      <c r="Y48" s="129">
        <v>15951.762245180007</v>
      </c>
      <c r="Z48" s="45">
        <v>16</v>
      </c>
      <c r="AA48" s="88">
        <v>58510.894021732056</v>
      </c>
      <c r="AB48" s="132">
        <v>8.7010881170043117E-2</v>
      </c>
      <c r="AD48" s="12">
        <v>19117.113739724518</v>
      </c>
      <c r="AE48" s="12">
        <f t="shared" si="31"/>
        <v>15879.779454190131</v>
      </c>
      <c r="AF48" s="12">
        <f t="shared" si="32"/>
        <v>3237.3342855343872</v>
      </c>
      <c r="AG48" s="12">
        <f t="shared" si="33"/>
        <v>-4679.5446593499892</v>
      </c>
      <c r="AH48" s="12">
        <f t="shared" si="36"/>
        <v>-1442.210373815602</v>
      </c>
      <c r="AP48" s="12"/>
    </row>
    <row r="49" spans="1:52" ht="13.5" thickBot="1">
      <c r="A49" s="15" t="s">
        <v>16</v>
      </c>
      <c r="B49" s="123">
        <v>249.87506724804862</v>
      </c>
      <c r="C49" s="123">
        <v>185.87556586398668</v>
      </c>
      <c r="D49" s="123">
        <v>15.444206393469434</v>
      </c>
      <c r="E49" s="123">
        <v>0</v>
      </c>
      <c r="F49" s="123">
        <v>12.637502335060077</v>
      </c>
      <c r="G49" s="123">
        <v>31.044974035487144</v>
      </c>
      <c r="H49" s="123">
        <v>1351.777515137924</v>
      </c>
      <c r="I49" s="123">
        <v>112.27954087640208</v>
      </c>
      <c r="J49" s="123">
        <v>312.61114858622381</v>
      </c>
      <c r="K49" s="123">
        <v>774.03659240417232</v>
      </c>
      <c r="L49" s="123">
        <v>15.909061725753402</v>
      </c>
      <c r="M49" s="123">
        <v>70.174853207878897</v>
      </c>
      <c r="N49" s="123">
        <v>330.46907012849579</v>
      </c>
      <c r="O49" s="123">
        <v>6.7469388239225934</v>
      </c>
      <c r="P49" s="123">
        <v>576.06665381850883</v>
      </c>
      <c r="Q49" s="123">
        <v>910.12297272450314</v>
      </c>
      <c r="R49" s="123">
        <v>2478.6880521930061</v>
      </c>
      <c r="S49" s="123">
        <v>1.5172348754162555</v>
      </c>
      <c r="T49" s="129">
        <f t="shared" si="29"/>
        <v>4918.5409654328068</v>
      </c>
      <c r="U49" s="123">
        <v>1510.7526296299998</v>
      </c>
      <c r="V49" s="130">
        <f t="shared" si="34"/>
        <v>8946.0295800082586</v>
      </c>
      <c r="W49" s="109">
        <f t="shared" si="30"/>
        <v>1890.1397332211523</v>
      </c>
      <c r="X49" s="162">
        <f t="shared" si="35"/>
        <v>0.21128252665797773</v>
      </c>
      <c r="Y49" s="129">
        <v>1067.0858891100004</v>
      </c>
      <c r="Z49" s="45">
        <v>17</v>
      </c>
      <c r="AA49" s="88">
        <v>7669.2276619762297</v>
      </c>
      <c r="AB49" s="132">
        <v>8.1793254658634698E-2</v>
      </c>
      <c r="AD49" s="12">
        <v>4085.405787920778</v>
      </c>
      <c r="AE49" s="12">
        <f t="shared" si="31"/>
        <v>4918.5409654328068</v>
      </c>
      <c r="AF49" s="12">
        <f t="shared" si="32"/>
        <v>-833.1351775120288</v>
      </c>
      <c r="AG49" s="12">
        <f t="shared" si="33"/>
        <v>-443.66674051999939</v>
      </c>
      <c r="AH49" s="12">
        <f t="shared" si="36"/>
        <v>-1276.8019180320282</v>
      </c>
      <c r="AP49" s="12"/>
    </row>
    <row r="50" spans="1:52" ht="13.5" thickBot="1">
      <c r="A50" s="15" t="s">
        <v>17</v>
      </c>
      <c r="B50" s="123">
        <v>122.27055445215329</v>
      </c>
      <c r="C50" s="123">
        <v>0.91591408070834812</v>
      </c>
      <c r="D50" s="123">
        <v>0.35212584525273632</v>
      </c>
      <c r="E50" s="123">
        <v>0.34272746469562598</v>
      </c>
      <c r="F50" s="123">
        <v>3.2573095076766516</v>
      </c>
      <c r="G50" s="123">
        <v>0.34574054103620444</v>
      </c>
      <c r="H50" s="123">
        <v>5.9136725339068805</v>
      </c>
      <c r="I50" s="123">
        <v>1.0739265428198104</v>
      </c>
      <c r="J50" s="123">
        <v>5.3745686398479569</v>
      </c>
      <c r="K50" s="123">
        <v>7.9891882522032382</v>
      </c>
      <c r="L50" s="123">
        <v>0.4663322046673406</v>
      </c>
      <c r="M50" s="123">
        <v>4.2564103338648538</v>
      </c>
      <c r="N50" s="123">
        <v>19.0505979675685</v>
      </c>
      <c r="O50" s="123">
        <v>21.142539041654434</v>
      </c>
      <c r="P50" s="123">
        <v>0.16914426884535702</v>
      </c>
      <c r="Q50" s="123">
        <v>35.70358212357533</v>
      </c>
      <c r="R50" s="123">
        <v>0.11194765847403333</v>
      </c>
      <c r="S50" s="123">
        <v>10.202007628789465</v>
      </c>
      <c r="T50" s="129">
        <f t="shared" si="29"/>
        <v>215.90127071268773</v>
      </c>
      <c r="U50" s="123">
        <v>37.307518510000001</v>
      </c>
      <c r="V50" s="130">
        <f t="shared" si="34"/>
        <v>276.24580759774005</v>
      </c>
      <c r="W50" s="109">
        <f t="shared" si="30"/>
        <v>647.01476752910355</v>
      </c>
      <c r="X50" s="162">
        <f t="shared" si="35"/>
        <v>2.3421704501349931</v>
      </c>
      <c r="Y50" s="129">
        <v>647.52133206000008</v>
      </c>
      <c r="Z50" s="45">
        <v>18</v>
      </c>
      <c r="AA50" s="88">
        <v>3355.1065554954348</v>
      </c>
      <c r="AB50" s="132">
        <v>8.5923602068982141E-2</v>
      </c>
      <c r="AD50" s="12">
        <v>2684.5482050603823</v>
      </c>
      <c r="AE50" s="12">
        <f t="shared" si="31"/>
        <v>215.90127071268773</v>
      </c>
      <c r="AF50" s="12">
        <f t="shared" si="32"/>
        <v>2468.6469343476947</v>
      </c>
      <c r="AG50" s="12">
        <f t="shared" si="33"/>
        <v>610.21381355000005</v>
      </c>
      <c r="AH50" s="12">
        <f t="shared" si="36"/>
        <v>3078.8607478976946</v>
      </c>
      <c r="AP50" s="12"/>
    </row>
    <row r="51" spans="1:52" ht="13.5" thickBot="1">
      <c r="A51" s="69" t="s">
        <v>208</v>
      </c>
      <c r="B51" s="128">
        <f t="shared" ref="B51:S51" si="37">SUM(B33:B50)-INDEX(IntTrad,B31,B31)</f>
        <v>29563.544232217988</v>
      </c>
      <c r="C51" s="128">
        <f t="shared" si="37"/>
        <v>20938.380647100916</v>
      </c>
      <c r="D51" s="128">
        <f t="shared" si="37"/>
        <v>11314.218843596344</v>
      </c>
      <c r="E51" s="128">
        <f t="shared" si="37"/>
        <v>7803.2161623008615</v>
      </c>
      <c r="F51" s="128">
        <f t="shared" si="37"/>
        <v>11209.578590535108</v>
      </c>
      <c r="G51" s="128">
        <f t="shared" si="37"/>
        <v>6561.9502087526153</v>
      </c>
      <c r="H51" s="128">
        <f t="shared" si="37"/>
        <v>26795.22235871321</v>
      </c>
      <c r="I51" s="128">
        <f t="shared" si="37"/>
        <v>23131.634406272489</v>
      </c>
      <c r="J51" s="128">
        <f t="shared" si="37"/>
        <v>35308.576338244748</v>
      </c>
      <c r="K51" s="128">
        <f t="shared" si="37"/>
        <v>37776.174165233271</v>
      </c>
      <c r="L51" s="128">
        <f t="shared" si="37"/>
        <v>8301.8196748953087</v>
      </c>
      <c r="M51" s="128">
        <f t="shared" si="37"/>
        <v>12838.895172519296</v>
      </c>
      <c r="N51" s="128">
        <f t="shared" si="37"/>
        <v>33333.843542570568</v>
      </c>
      <c r="O51" s="128">
        <f t="shared" si="37"/>
        <v>13862.565822455574</v>
      </c>
      <c r="P51" s="128">
        <f t="shared" si="37"/>
        <v>9358.7940926626561</v>
      </c>
      <c r="Q51" s="128">
        <f t="shared" si="37"/>
        <v>19117.113739724518</v>
      </c>
      <c r="R51" s="128">
        <f t="shared" si="37"/>
        <v>4085.405787920778</v>
      </c>
      <c r="S51" s="128">
        <f t="shared" si="37"/>
        <v>2684.5482050603823</v>
      </c>
      <c r="U51" s="131">
        <f>SUM(U33:U50)</f>
        <v>234625.83545461012</v>
      </c>
      <c r="V51" s="131">
        <f>SUM(V33:V50)</f>
        <v>864662.01590411167</v>
      </c>
      <c r="W51" s="131">
        <f>SUM(W33:W50)</f>
        <v>265224.9745175055</v>
      </c>
      <c r="X51" s="24"/>
      <c r="Y51" s="131">
        <f>SUM(Y33:Y50)</f>
        <v>250064.60734802007</v>
      </c>
      <c r="AA51" s="24">
        <f>SUM(AA33:AA50)</f>
        <v>880100.78779752133</v>
      </c>
      <c r="AB51" s="24"/>
      <c r="AF51" s="98">
        <f>SUM(AF33:AF50)</f>
        <v>-1.4097167877480388E-11</v>
      </c>
      <c r="AG51" s="98">
        <f>SUM(AG33:AG50)</f>
        <v>15438.771893409954</v>
      </c>
      <c r="AH51" s="98">
        <f>SUM(AH33:AH50)</f>
        <v>15438.77189340995</v>
      </c>
    </row>
    <row r="52" spans="1:52" ht="13.5" thickBot="1">
      <c r="A52" s="69" t="s">
        <v>86</v>
      </c>
      <c r="B52" s="123">
        <f t="array" ref="B52:S52">TRANSPOSE(Y33:Y50)</f>
        <v>30625.796068090003</v>
      </c>
      <c r="C52" s="123">
        <v>6965.6950956900018</v>
      </c>
      <c r="D52" s="123">
        <v>3440.6498470700035</v>
      </c>
      <c r="E52" s="123">
        <v>1383.5194988500004</v>
      </c>
      <c r="F52" s="123">
        <v>4362.9122304700013</v>
      </c>
      <c r="G52" s="123">
        <v>1742.77254163</v>
      </c>
      <c r="H52" s="123">
        <v>10770.159086209998</v>
      </c>
      <c r="I52" s="123">
        <v>5717.2733029400006</v>
      </c>
      <c r="J52" s="123">
        <v>67380.841914449964</v>
      </c>
      <c r="K52" s="123">
        <v>20837.576294240011</v>
      </c>
      <c r="L52" s="123">
        <v>1123.2428426000001</v>
      </c>
      <c r="M52" s="123">
        <v>14639.492120289997</v>
      </c>
      <c r="N52" s="123">
        <v>47579.316982460092</v>
      </c>
      <c r="O52" s="123">
        <v>11912.434815119992</v>
      </c>
      <c r="P52" s="123">
        <v>3916.5552415599982</v>
      </c>
      <c r="Q52" s="123">
        <v>15951.762245180007</v>
      </c>
      <c r="R52" s="123">
        <v>1067.0858891100004</v>
      </c>
      <c r="S52" s="123">
        <v>647.52133206000008</v>
      </c>
    </row>
    <row r="53" spans="1:52">
      <c r="A53" s="69" t="s">
        <v>190</v>
      </c>
      <c r="B53" s="127">
        <f>SUM(B33:B50,B52)</f>
        <v>99792.792601784007</v>
      </c>
      <c r="C53" s="127">
        <f t="shared" ref="C53:S53" si="38">SUM(C33:C50,C52)</f>
        <v>38827.651216395025</v>
      </c>
      <c r="D53" s="127">
        <f t="shared" si="38"/>
        <v>21639.461675136132</v>
      </c>
      <c r="E53" s="127">
        <f t="shared" si="38"/>
        <v>21124.226961079177</v>
      </c>
      <c r="F53" s="127">
        <f t="shared" si="38"/>
        <v>29811.841022257875</v>
      </c>
      <c r="G53" s="127">
        <f t="shared" si="38"/>
        <v>11856.217625367997</v>
      </c>
      <c r="H53" s="127">
        <f t="shared" si="38"/>
        <v>58587.399368529594</v>
      </c>
      <c r="I53" s="127">
        <f t="shared" si="38"/>
        <v>38564.183525391694</v>
      </c>
      <c r="J53" s="127">
        <f t="shared" si="38"/>
        <v>174722.30863784585</v>
      </c>
      <c r="K53" s="127">
        <f t="shared" si="38"/>
        <v>89938.104133961402</v>
      </c>
      <c r="L53" s="127">
        <f t="shared" si="38"/>
        <v>14707.953259687536</v>
      </c>
      <c r="M53" s="127">
        <f t="shared" si="38"/>
        <v>49104.698822164908</v>
      </c>
      <c r="N53" s="127">
        <f t="shared" si="38"/>
        <v>111340.93147368784</v>
      </c>
      <c r="O53" s="127">
        <f t="shared" si="38"/>
        <v>32782.921112269018</v>
      </c>
      <c r="P53" s="127">
        <f t="shared" si="38"/>
        <v>17764.86812275961</v>
      </c>
      <c r="Q53" s="127">
        <f t="shared" si="38"/>
        <v>58510.894021732056</v>
      </c>
      <c r="R53" s="127">
        <f t="shared" si="38"/>
        <v>7669.2276619762297</v>
      </c>
      <c r="S53" s="127">
        <f t="shared" si="38"/>
        <v>3355.1065554954348</v>
      </c>
      <c r="AY53" s="89" t="s">
        <v>155</v>
      </c>
      <c r="AZ53" s="91">
        <f>W3</f>
        <v>0.81336903546032358</v>
      </c>
    </row>
    <row r="54" spans="1:52">
      <c r="A54" s="69" t="s">
        <v>171</v>
      </c>
      <c r="B54" s="128">
        <f t="array" ref="B54:S54">TRANSPOSE(C6:C23)</f>
        <v>14868.984503176132</v>
      </c>
      <c r="C54" s="128">
        <v>2686.9298779008677</v>
      </c>
      <c r="D54" s="128">
        <v>2078.437736993711</v>
      </c>
      <c r="E54" s="128">
        <v>2278.2577525278348</v>
      </c>
      <c r="F54" s="128">
        <v>3633.774206063717</v>
      </c>
      <c r="G54" s="128">
        <v>1204.9869412499872</v>
      </c>
      <c r="H54" s="128">
        <v>4754.8391780355141</v>
      </c>
      <c r="I54" s="128">
        <v>3742.2742445172348</v>
      </c>
      <c r="J54" s="128">
        <v>15606.829546852796</v>
      </c>
      <c r="K54" s="128">
        <v>9236.5289861126839</v>
      </c>
      <c r="L54" s="128">
        <v>1890.1384705985804</v>
      </c>
      <c r="M54" s="128">
        <v>5193.7631467262836</v>
      </c>
      <c r="N54" s="128">
        <v>14368.477167484602</v>
      </c>
      <c r="O54" s="128">
        <v>2497.8059093758607</v>
      </c>
      <c r="P54" s="128">
        <v>1374.9198305768628</v>
      </c>
      <c r="Q54" s="128">
        <v>5091.0844468779142</v>
      </c>
      <c r="R54" s="128">
        <v>627.29109119106738</v>
      </c>
      <c r="S54" s="128">
        <v>288.28284057342307</v>
      </c>
      <c r="W54" s="89" t="s">
        <v>155</v>
      </c>
      <c r="X54" s="92">
        <f>W3</f>
        <v>0.81336903546032358</v>
      </c>
    </row>
    <row r="55" spans="1:52" ht="18.75">
      <c r="A55" s="94" t="s">
        <v>162</v>
      </c>
      <c r="B55" s="162">
        <f>B54/B53</f>
        <v>0.14899858111506861</v>
      </c>
      <c r="C55" s="162">
        <f t="shared" ref="C55:S55" si="39">C54/C53</f>
        <v>6.9201452926575896E-2</v>
      </c>
      <c r="D55" s="162">
        <f t="shared" si="39"/>
        <v>9.6048495484610336E-2</v>
      </c>
      <c r="E55" s="162">
        <f t="shared" si="39"/>
        <v>0.1078504674620976</v>
      </c>
      <c r="F55" s="162">
        <f t="shared" si="39"/>
        <v>0.12189029866859608</v>
      </c>
      <c r="G55" s="162">
        <f t="shared" si="39"/>
        <v>0.10163333529503989</v>
      </c>
      <c r="H55" s="162">
        <f t="shared" si="39"/>
        <v>8.1158051548360602E-2</v>
      </c>
      <c r="I55" s="162">
        <f t="shared" si="39"/>
        <v>9.7040152348959255E-2</v>
      </c>
      <c r="J55" s="162">
        <f t="shared" si="39"/>
        <v>8.932362254439824E-2</v>
      </c>
      <c r="K55" s="162">
        <f t="shared" si="39"/>
        <v>0.10269872903207987</v>
      </c>
      <c r="L55" s="162">
        <f>L54/L53</f>
        <v>0.12851131882361827</v>
      </c>
      <c r="M55" s="162">
        <f t="shared" si="39"/>
        <v>0.10576916815101042</v>
      </c>
      <c r="N55" s="162">
        <f t="shared" si="39"/>
        <v>0.12904937094836655</v>
      </c>
      <c r="O55" s="162">
        <f t="shared" si="39"/>
        <v>7.6192292347037255E-2</v>
      </c>
      <c r="P55" s="162">
        <f t="shared" si="39"/>
        <v>7.7395442571024362E-2</v>
      </c>
      <c r="Q55" s="162">
        <f t="shared" si="39"/>
        <v>8.7010881170043117E-2</v>
      </c>
      <c r="R55" s="162">
        <f t="shared" si="39"/>
        <v>8.1793254658634698E-2</v>
      </c>
      <c r="S55" s="162">
        <f t="shared" si="39"/>
        <v>8.5923602068982141E-2</v>
      </c>
      <c r="W55" s="161"/>
      <c r="X55" s="92"/>
    </row>
    <row r="57" spans="1:52" ht="15.75" thickBot="1">
      <c r="AB57" s="46"/>
    </row>
    <row r="58" spans="1:52" ht="39" thickBot="1">
      <c r="A58" s="20" t="s">
        <v>252</v>
      </c>
      <c r="B58" s="158" t="s">
        <v>19</v>
      </c>
      <c r="C58" s="158" t="s">
        <v>34</v>
      </c>
      <c r="D58" s="158" t="s">
        <v>35</v>
      </c>
      <c r="E58" s="158" t="s">
        <v>20</v>
      </c>
      <c r="F58" s="158" t="s">
        <v>21</v>
      </c>
      <c r="G58" s="158" t="s">
        <v>22</v>
      </c>
      <c r="H58" s="158" t="s">
        <v>36</v>
      </c>
      <c r="I58" s="158" t="s">
        <v>23</v>
      </c>
      <c r="J58" s="158" t="s">
        <v>24</v>
      </c>
      <c r="K58" s="158" t="s">
        <v>25</v>
      </c>
      <c r="L58" s="158" t="s">
        <v>18</v>
      </c>
      <c r="M58" s="158" t="s">
        <v>26</v>
      </c>
      <c r="N58" s="158" t="s">
        <v>27</v>
      </c>
      <c r="O58" s="158" t="s">
        <v>28</v>
      </c>
      <c r="P58" s="158" t="s">
        <v>29</v>
      </c>
      <c r="Q58" s="158" t="s">
        <v>30</v>
      </c>
      <c r="R58" s="158" t="s">
        <v>31</v>
      </c>
      <c r="S58" s="158" t="s">
        <v>32</v>
      </c>
      <c r="T58" s="158" t="s">
        <v>173</v>
      </c>
      <c r="U58" s="156" t="s">
        <v>217</v>
      </c>
      <c r="V58" s="70" t="s">
        <v>88</v>
      </c>
      <c r="W58" s="70" t="s">
        <v>156</v>
      </c>
      <c r="Y58" s="157" t="s">
        <v>200</v>
      </c>
      <c r="AA58" s="160" t="s">
        <v>204</v>
      </c>
      <c r="AB58" s="159" t="s">
        <v>206</v>
      </c>
      <c r="AC58" s="151" t="s">
        <v>205</v>
      </c>
      <c r="AE58" s="9" t="s">
        <v>57</v>
      </c>
    </row>
    <row r="59" spans="1:52" ht="13.5" thickBot="1">
      <c r="A59" s="23" t="s">
        <v>19</v>
      </c>
      <c r="B59" s="140">
        <f t="shared" ref="B59:S73" si="40">$X33*B33</f>
        <v>12232.213353987681</v>
      </c>
      <c r="C59" s="140">
        <f t="shared" si="40"/>
        <v>117.54767316383337</v>
      </c>
      <c r="D59" s="140">
        <f t="shared" si="40"/>
        <v>251.93606228575049</v>
      </c>
      <c r="E59" s="140">
        <f t="shared" si="40"/>
        <v>510.52384673463678</v>
      </c>
      <c r="F59" s="140">
        <f t="shared" si="40"/>
        <v>1136.6247820929</v>
      </c>
      <c r="G59" s="140">
        <f t="shared" si="40"/>
        <v>60.814202892408588</v>
      </c>
      <c r="H59" s="140">
        <f t="shared" si="40"/>
        <v>625.36525769861157</v>
      </c>
      <c r="I59" s="140">
        <f t="shared" si="40"/>
        <v>1097.1147953739473</v>
      </c>
      <c r="J59" s="140">
        <f t="shared" si="40"/>
        <v>2862.1137085055343</v>
      </c>
      <c r="K59" s="140">
        <f t="shared" si="40"/>
        <v>1734.9950283691771</v>
      </c>
      <c r="L59" s="140">
        <f t="shared" si="40"/>
        <v>1445.8295273364877</v>
      </c>
      <c r="M59" s="140">
        <f t="shared" si="40"/>
        <v>346.36156979971111</v>
      </c>
      <c r="N59" s="140">
        <f t="shared" si="40"/>
        <v>1733.8553581545866</v>
      </c>
      <c r="O59" s="140">
        <f t="shared" si="40"/>
        <v>1732.1441556313837</v>
      </c>
      <c r="P59" s="140">
        <f t="shared" si="40"/>
        <v>105.06331820969896</v>
      </c>
      <c r="Q59" s="140">
        <f t="shared" si="40"/>
        <v>351.75771526059629</v>
      </c>
      <c r="R59" s="140">
        <f t="shared" si="40"/>
        <v>43.001920875737262</v>
      </c>
      <c r="S59" s="140">
        <f t="shared" si="40"/>
        <v>646.94878102041844</v>
      </c>
      <c r="T59" s="140">
        <f t="shared" ref="T59:T76" si="41">$X33*U33</f>
        <v>9261.4251848648855</v>
      </c>
      <c r="U59" s="152">
        <f>SUM(B59:S59)</f>
        <v>27034.211057393099</v>
      </c>
      <c r="V59" s="141">
        <f>T59+U59</f>
        <v>36295.636242257984</v>
      </c>
      <c r="W59" s="141">
        <f>T59+$AZ$53*U59</f>
        <v>31250.215357047524</v>
      </c>
      <c r="Y59" s="153">
        <f t="array" ref="Y59:Y76">TRANSPOSE(B77:S77)</f>
        <v>23430.044810053463</v>
      </c>
      <c r="AA59" s="153">
        <f t="shared" ref="AA59:AA76" si="42">Y59+Y81</f>
        <v>32800.076059884996</v>
      </c>
      <c r="AB59" s="152">
        <f t="shared" ref="AB59:AB76" si="43">U59+U81</f>
        <v>37339.995400904372</v>
      </c>
      <c r="AC59" s="150">
        <f t="shared" ref="AC59:AC76" si="44">AA59-AB59</f>
        <v>-4539.9193410193766</v>
      </c>
      <c r="AE59" s="133">
        <f t="shared" ref="AE59:AE76" si="45">INDEX($B$105:$S$122,Z33,Z33)+$AZ$53*(AB59-INDEX($B$59:$S$76,Z33,Z33)-INDEX($B$81:$S$98,Z33,Z33))</f>
        <v>56297.019324083747</v>
      </c>
    </row>
    <row r="60" spans="1:52" ht="13.5" thickBot="1">
      <c r="A60" s="23" t="s">
        <v>34</v>
      </c>
      <c r="B60" s="140">
        <f t="shared" si="40"/>
        <v>93.6253822385858</v>
      </c>
      <c r="C60" s="140">
        <f t="shared" si="40"/>
        <v>2266.4820721848532</v>
      </c>
      <c r="D60" s="140">
        <f t="shared" si="40"/>
        <v>45.146575021962526</v>
      </c>
      <c r="E60" s="140">
        <f t="shared" si="40"/>
        <v>9.0310034954812064</v>
      </c>
      <c r="F60" s="140">
        <f t="shared" si="40"/>
        <v>56.921343611007465</v>
      </c>
      <c r="G60" s="140">
        <f t="shared" si="40"/>
        <v>52.893345037886697</v>
      </c>
      <c r="H60" s="140">
        <f t="shared" si="40"/>
        <v>336.35616908424265</v>
      </c>
      <c r="I60" s="140">
        <f t="shared" si="40"/>
        <v>284.65225415322311</v>
      </c>
      <c r="J60" s="140">
        <f t="shared" si="40"/>
        <v>1352.4622055530599</v>
      </c>
      <c r="K60" s="140">
        <f t="shared" si="40"/>
        <v>533.39833898807308</v>
      </c>
      <c r="L60" s="140">
        <f t="shared" si="40"/>
        <v>18.642231259855411</v>
      </c>
      <c r="M60" s="140">
        <f t="shared" si="40"/>
        <v>84.479957626558388</v>
      </c>
      <c r="N60" s="140">
        <f t="shared" si="40"/>
        <v>335.50271635502719</v>
      </c>
      <c r="O60" s="140">
        <f t="shared" si="40"/>
        <v>21.133622493456663</v>
      </c>
      <c r="P60" s="140">
        <f t="shared" si="40"/>
        <v>191.43444520930746</v>
      </c>
      <c r="Q60" s="140">
        <f t="shared" si="40"/>
        <v>374.43421603270775</v>
      </c>
      <c r="R60" s="140">
        <f t="shared" si="40"/>
        <v>42.820701398236558</v>
      </c>
      <c r="S60" s="140">
        <f t="shared" si="40"/>
        <v>12.640180362818118</v>
      </c>
      <c r="T60" s="140">
        <f t="shared" si="41"/>
        <v>2106.1595960073751</v>
      </c>
      <c r="U60" s="152">
        <f t="shared" ref="U60:U76" si="46">SUM(B60:S60)</f>
        <v>6112.056760106344</v>
      </c>
      <c r="V60" s="141">
        <f t="shared" ref="V60:V76" si="47">T60+U60</f>
        <v>8218.2163561137186</v>
      </c>
      <c r="W60" s="141">
        <f t="shared" ref="W60:W76" si="48">T60+$AZ$53*U60</f>
        <v>7077.5173076538231</v>
      </c>
      <c r="Y60" s="153">
        <v>8779.3782944623053</v>
      </c>
      <c r="AA60" s="153">
        <f t="shared" si="42"/>
        <v>10998.664981421431</v>
      </c>
      <c r="AB60" s="152">
        <f t="shared" si="43"/>
        <v>8316.95041674194</v>
      </c>
      <c r="AC60" s="150">
        <f t="shared" si="44"/>
        <v>2681.7145646794906</v>
      </c>
      <c r="AE60" s="133">
        <f t="shared" si="45"/>
        <v>11459.72972668775</v>
      </c>
    </row>
    <row r="61" spans="1:52" ht="13.5" thickBot="1">
      <c r="A61" s="23" t="s">
        <v>35</v>
      </c>
      <c r="B61" s="140">
        <f t="shared" si="40"/>
        <v>138.11333769693937</v>
      </c>
      <c r="C61" s="140">
        <f t="shared" si="40"/>
        <v>95.723846631870771</v>
      </c>
      <c r="D61" s="140">
        <f t="shared" si="40"/>
        <v>2499.4039234742668</v>
      </c>
      <c r="E61" s="140">
        <f t="shared" si="40"/>
        <v>3.3954929237885207</v>
      </c>
      <c r="F61" s="140">
        <f t="shared" si="40"/>
        <v>20.624949081275314</v>
      </c>
      <c r="G61" s="140">
        <f t="shared" si="40"/>
        <v>317.04442120056603</v>
      </c>
      <c r="H61" s="140">
        <f t="shared" si="40"/>
        <v>791.69244589290031</v>
      </c>
      <c r="I61" s="140">
        <f t="shared" si="40"/>
        <v>25.03922066612024</v>
      </c>
      <c r="J61" s="140">
        <f t="shared" si="40"/>
        <v>79.442363491223347</v>
      </c>
      <c r="K61" s="140">
        <f t="shared" si="40"/>
        <v>158.51276148320352</v>
      </c>
      <c r="L61" s="140">
        <f t="shared" si="40"/>
        <v>55.274816690674193</v>
      </c>
      <c r="M61" s="140">
        <f t="shared" si="40"/>
        <v>312.19234505945155</v>
      </c>
      <c r="N61" s="140">
        <f t="shared" si="40"/>
        <v>69.137697554011865</v>
      </c>
      <c r="O61" s="140">
        <f t="shared" si="40"/>
        <v>37.053564014369556</v>
      </c>
      <c r="P61" s="140">
        <f t="shared" si="40"/>
        <v>121.68373876910377</v>
      </c>
      <c r="Q61" s="140">
        <f t="shared" si="40"/>
        <v>170.34772219896581</v>
      </c>
      <c r="R61" s="140">
        <f t="shared" si="40"/>
        <v>131.32975296426486</v>
      </c>
      <c r="S61" s="140">
        <f t="shared" si="40"/>
        <v>0.59857169246458508</v>
      </c>
      <c r="T61" s="140">
        <f t="shared" si="41"/>
        <v>1323.9407981550771</v>
      </c>
      <c r="U61" s="152">
        <f t="shared" si="46"/>
        <v>5026.6109714854592</v>
      </c>
      <c r="V61" s="141">
        <f t="shared" si="47"/>
        <v>6350.5517696405368</v>
      </c>
      <c r="W61" s="141">
        <f t="shared" si="48"/>
        <v>5412.430515666485</v>
      </c>
      <c r="Y61" s="153">
        <v>5718.2306327755423</v>
      </c>
      <c r="AA61" s="153">
        <f t="shared" si="42"/>
        <v>7109.7773648264392</v>
      </c>
      <c r="AB61" s="152">
        <f t="shared" si="43"/>
        <v>6774.5794671787417</v>
      </c>
      <c r="AC61" s="150">
        <f t="shared" si="44"/>
        <v>335.19789764769757</v>
      </c>
      <c r="AE61" s="133">
        <f t="shared" si="45"/>
        <v>8988.1217706702992</v>
      </c>
    </row>
    <row r="62" spans="1:52" ht="13.5" thickBot="1">
      <c r="A62" s="23" t="s">
        <v>20</v>
      </c>
      <c r="B62" s="140">
        <f t="shared" si="40"/>
        <v>102.76401214724254</v>
      </c>
      <c r="C62" s="140">
        <f t="shared" si="40"/>
        <v>0.52110706020093212</v>
      </c>
      <c r="D62" s="140">
        <f t="shared" si="40"/>
        <v>71.487089918271892</v>
      </c>
      <c r="E62" s="140">
        <f t="shared" si="40"/>
        <v>5244.7397042155608</v>
      </c>
      <c r="F62" s="140">
        <f t="shared" si="40"/>
        <v>92.851003449805688</v>
      </c>
      <c r="G62" s="140">
        <f t="shared" si="40"/>
        <v>0.82348609388948968</v>
      </c>
      <c r="H62" s="140">
        <f t="shared" si="40"/>
        <v>8.4596951214002605</v>
      </c>
      <c r="I62" s="140">
        <f t="shared" si="40"/>
        <v>49.513334195551501</v>
      </c>
      <c r="J62" s="140">
        <f t="shared" si="40"/>
        <v>380.52229670275585</v>
      </c>
      <c r="K62" s="140">
        <f t="shared" si="40"/>
        <v>119.08644914824286</v>
      </c>
      <c r="L62" s="140">
        <f t="shared" si="40"/>
        <v>0</v>
      </c>
      <c r="M62" s="140">
        <f t="shared" si="40"/>
        <v>92.377274063853292</v>
      </c>
      <c r="N62" s="140">
        <f t="shared" si="40"/>
        <v>65.6513795635572</v>
      </c>
      <c r="O62" s="140">
        <f t="shared" si="40"/>
        <v>13.138732517549201</v>
      </c>
      <c r="P62" s="140">
        <f t="shared" si="40"/>
        <v>0</v>
      </c>
      <c r="Q62" s="140">
        <f t="shared" si="40"/>
        <v>4.4696581170892689</v>
      </c>
      <c r="R62" s="140">
        <f t="shared" si="40"/>
        <v>0</v>
      </c>
      <c r="S62" s="140">
        <f t="shared" si="40"/>
        <v>4.573974524186724</v>
      </c>
      <c r="T62" s="140">
        <f t="shared" si="41"/>
        <v>387.89369896419993</v>
      </c>
      <c r="U62" s="152">
        <f t="shared" si="46"/>
        <v>6250.9791968391564</v>
      </c>
      <c r="V62" s="141">
        <f t="shared" si="47"/>
        <v>6638.8728958033562</v>
      </c>
      <c r="W62" s="141">
        <f t="shared" si="48"/>
        <v>5472.2466189798124</v>
      </c>
      <c r="Y62" s="153">
        <v>7905.1539130399151</v>
      </c>
      <c r="AA62" s="153">
        <f t="shared" si="42"/>
        <v>9347.9361194599242</v>
      </c>
      <c r="AB62" s="152">
        <f t="shared" si="43"/>
        <v>8380.0237246730903</v>
      </c>
      <c r="AC62" s="150">
        <f t="shared" si="44"/>
        <v>967.91239478683383</v>
      </c>
      <c r="AE62" s="133">
        <f t="shared" si="45"/>
        <v>9760.1096546372682</v>
      </c>
    </row>
    <row r="63" spans="1:52" ht="13.5" thickBot="1">
      <c r="A63" s="23" t="s">
        <v>21</v>
      </c>
      <c r="B63" s="140">
        <f t="shared" si="40"/>
        <v>1106.492865989899</v>
      </c>
      <c r="C63" s="140">
        <f t="shared" si="40"/>
        <v>9.3666028414331794</v>
      </c>
      <c r="D63" s="140">
        <f t="shared" si="40"/>
        <v>33.856988638779228</v>
      </c>
      <c r="E63" s="140">
        <f t="shared" si="40"/>
        <v>67.057257068049225</v>
      </c>
      <c r="F63" s="140">
        <f t="shared" si="40"/>
        <v>4233.9472781153572</v>
      </c>
      <c r="G63" s="140">
        <f t="shared" si="40"/>
        <v>20.65784660171937</v>
      </c>
      <c r="H63" s="140">
        <f t="shared" si="40"/>
        <v>6.5490406743567497</v>
      </c>
      <c r="I63" s="140">
        <f t="shared" si="40"/>
        <v>15.070775618260923</v>
      </c>
      <c r="J63" s="140">
        <f t="shared" si="40"/>
        <v>310.63746553673082</v>
      </c>
      <c r="K63" s="140">
        <f t="shared" si="40"/>
        <v>156.83843753188444</v>
      </c>
      <c r="L63" s="140">
        <f t="shared" si="40"/>
        <v>1.076020191223235</v>
      </c>
      <c r="M63" s="140">
        <f t="shared" si="40"/>
        <v>101.5252486959352</v>
      </c>
      <c r="N63" s="140">
        <f t="shared" si="40"/>
        <v>267.37461764077523</v>
      </c>
      <c r="O63" s="140">
        <f t="shared" si="40"/>
        <v>201.04320309815984</v>
      </c>
      <c r="P63" s="140">
        <f t="shared" si="40"/>
        <v>4.6189812416657547</v>
      </c>
      <c r="Q63" s="140">
        <f t="shared" si="40"/>
        <v>588.33865197091757</v>
      </c>
      <c r="R63" s="140">
        <f t="shared" si="40"/>
        <v>2.1293933664629385</v>
      </c>
      <c r="S63" s="140">
        <f t="shared" si="40"/>
        <v>3.0223311356369993</v>
      </c>
      <c r="T63" s="140">
        <f t="shared" si="41"/>
        <v>844.52548475999129</v>
      </c>
      <c r="U63" s="152">
        <f t="shared" si="46"/>
        <v>7129.6030059572468</v>
      </c>
      <c r="V63" s="141">
        <f t="shared" si="47"/>
        <v>7974.1284907172376</v>
      </c>
      <c r="W63" s="141">
        <f t="shared" si="48"/>
        <v>6643.5238049304608</v>
      </c>
      <c r="Y63" s="153">
        <v>8360.6038892228444</v>
      </c>
      <c r="AA63" s="153">
        <f t="shared" si="42"/>
        <v>11005.244323851879</v>
      </c>
      <c r="AB63" s="152">
        <f t="shared" si="43"/>
        <v>10231.580537184105</v>
      </c>
      <c r="AC63" s="150">
        <f t="shared" si="44"/>
        <v>773.66378666777382</v>
      </c>
      <c r="AE63" s="133">
        <f t="shared" si="45"/>
        <v>13134.702392613613</v>
      </c>
    </row>
    <row r="64" spans="1:52" ht="13.5" thickBot="1">
      <c r="A64" s="23" t="s">
        <v>22</v>
      </c>
      <c r="B64" s="140">
        <f t="shared" si="40"/>
        <v>51.284497251894045</v>
      </c>
      <c r="C64" s="140">
        <f t="shared" si="40"/>
        <v>67.137901364031805</v>
      </c>
      <c r="D64" s="140">
        <f t="shared" si="40"/>
        <v>125.66720149824958</v>
      </c>
      <c r="E64" s="140">
        <f t="shared" si="40"/>
        <v>0</v>
      </c>
      <c r="F64" s="140">
        <f t="shared" si="40"/>
        <v>7.4914379715055501</v>
      </c>
      <c r="G64" s="140">
        <f t="shared" si="40"/>
        <v>1027.5227029311377</v>
      </c>
      <c r="H64" s="140">
        <f t="shared" si="40"/>
        <v>288.5965390185122</v>
      </c>
      <c r="I64" s="140">
        <f t="shared" si="40"/>
        <v>30.686110076519775</v>
      </c>
      <c r="J64" s="140">
        <f t="shared" si="40"/>
        <v>116.77727350368281</v>
      </c>
      <c r="K64" s="140">
        <f t="shared" si="40"/>
        <v>60.545339193486285</v>
      </c>
      <c r="L64" s="140">
        <f t="shared" si="40"/>
        <v>2.0547718263085581</v>
      </c>
      <c r="M64" s="140">
        <f t="shared" si="40"/>
        <v>73.144923953512858</v>
      </c>
      <c r="N64" s="140">
        <f t="shared" si="40"/>
        <v>103.21749750310953</v>
      </c>
      <c r="O64" s="140">
        <f t="shared" si="40"/>
        <v>0.74866590586203041</v>
      </c>
      <c r="P64" s="140">
        <f t="shared" si="40"/>
        <v>53.441273058508081</v>
      </c>
      <c r="Q64" s="140">
        <f t="shared" si="40"/>
        <v>538.08363846458269</v>
      </c>
      <c r="R64" s="140">
        <f t="shared" si="40"/>
        <v>33.233171552829738</v>
      </c>
      <c r="S64" s="140">
        <f t="shared" si="40"/>
        <v>18.986221889513136</v>
      </c>
      <c r="T64" s="140">
        <f t="shared" si="41"/>
        <v>895.10444513475829</v>
      </c>
      <c r="U64" s="152">
        <f t="shared" si="46"/>
        <v>2598.6191669632472</v>
      </c>
      <c r="V64" s="141">
        <f t="shared" si="47"/>
        <v>3493.7236120980056</v>
      </c>
      <c r="W64" s="141">
        <f t="shared" si="48"/>
        <v>3008.7408104963642</v>
      </c>
      <c r="Y64" s="153">
        <v>3173.647380663514</v>
      </c>
      <c r="AA64" s="153">
        <f t="shared" si="42"/>
        <v>3858.4650831646554</v>
      </c>
      <c r="AB64" s="152">
        <f t="shared" si="43"/>
        <v>3626.4823221467641</v>
      </c>
      <c r="AC64" s="150">
        <f t="shared" si="44"/>
        <v>231.98276101789133</v>
      </c>
      <c r="AE64" s="133">
        <f t="shared" si="45"/>
        <v>4914.8475084922175</v>
      </c>
    </row>
    <row r="65" spans="1:31" ht="13.5" thickBot="1">
      <c r="A65" s="23" t="s">
        <v>36</v>
      </c>
      <c r="B65" s="140">
        <f t="shared" si="40"/>
        <v>232.24716355193974</v>
      </c>
      <c r="C65" s="140">
        <f t="shared" si="40"/>
        <v>283.92987557063799</v>
      </c>
      <c r="D65" s="140">
        <f t="shared" si="40"/>
        <v>625.36581049865254</v>
      </c>
      <c r="E65" s="140">
        <f t="shared" si="40"/>
        <v>4.0648872741304451</v>
      </c>
      <c r="F65" s="140">
        <f t="shared" si="40"/>
        <v>86.020560036941959</v>
      </c>
      <c r="G65" s="140">
        <f t="shared" si="40"/>
        <v>332.31849033064867</v>
      </c>
      <c r="H65" s="140">
        <f t="shared" si="40"/>
        <v>4650.0893671267795</v>
      </c>
      <c r="I65" s="140">
        <f t="shared" si="40"/>
        <v>564.23107739100089</v>
      </c>
      <c r="J65" s="140">
        <f t="shared" si="40"/>
        <v>463.84523542244017</v>
      </c>
      <c r="K65" s="140">
        <f t="shared" si="40"/>
        <v>467.80164267601589</v>
      </c>
      <c r="L65" s="140">
        <f t="shared" si="40"/>
        <v>174.04919946292287</v>
      </c>
      <c r="M65" s="140">
        <f t="shared" si="40"/>
        <v>519.02021559440982</v>
      </c>
      <c r="N65" s="140">
        <f t="shared" si="40"/>
        <v>1001.1610184755177</v>
      </c>
      <c r="O65" s="140">
        <f t="shared" si="40"/>
        <v>74.680501276621612</v>
      </c>
      <c r="P65" s="140">
        <f t="shared" si="40"/>
        <v>145.90381629976528</v>
      </c>
      <c r="Q65" s="140">
        <f t="shared" si="40"/>
        <v>816.19006546093703</v>
      </c>
      <c r="R65" s="140">
        <f t="shared" si="40"/>
        <v>122.53228333060537</v>
      </c>
      <c r="S65" s="140">
        <f t="shared" si="40"/>
        <v>12.593750219997354</v>
      </c>
      <c r="T65" s="140">
        <f t="shared" si="41"/>
        <v>3212.8439914591895</v>
      </c>
      <c r="U65" s="152">
        <f t="shared" si="46"/>
        <v>10576.044959999965</v>
      </c>
      <c r="V65" s="141">
        <f t="shared" si="47"/>
        <v>13788.888951459154</v>
      </c>
      <c r="W65" s="141">
        <f t="shared" si="48"/>
        <v>11815.071479559378</v>
      </c>
      <c r="Y65" s="153">
        <v>13715.510543346605</v>
      </c>
      <c r="AA65" s="153">
        <f t="shared" si="42"/>
        <v>17482.164913306395</v>
      </c>
      <c r="AB65" s="152">
        <f t="shared" si="43"/>
        <v>14456.799011732805</v>
      </c>
      <c r="AC65" s="150">
        <f t="shared" si="44"/>
        <v>3025.3659015735902</v>
      </c>
      <c r="AE65" s="133">
        <f t="shared" si="45"/>
        <v>19954.376369136389</v>
      </c>
    </row>
    <row r="66" spans="1:31" ht="13.5" thickBot="1">
      <c r="A66" s="23" t="s">
        <v>23</v>
      </c>
      <c r="B66" s="140">
        <f t="shared" si="40"/>
        <v>972.41271035735406</v>
      </c>
      <c r="C66" s="140">
        <f t="shared" si="40"/>
        <v>113.42388864470664</v>
      </c>
      <c r="D66" s="140">
        <f t="shared" si="40"/>
        <v>46.988956032578685</v>
      </c>
      <c r="E66" s="140">
        <f t="shared" si="40"/>
        <v>11.580606555178687</v>
      </c>
      <c r="F66" s="140">
        <f t="shared" si="40"/>
        <v>35.576136259646411</v>
      </c>
      <c r="G66" s="140">
        <f t="shared" si="40"/>
        <v>35.647003222909888</v>
      </c>
      <c r="H66" s="140">
        <f t="shared" si="40"/>
        <v>452.22373006897283</v>
      </c>
      <c r="I66" s="140">
        <f t="shared" si="40"/>
        <v>2352.3171955968528</v>
      </c>
      <c r="J66" s="140">
        <f t="shared" si="40"/>
        <v>357.62273250375233</v>
      </c>
      <c r="K66" s="140">
        <f t="shared" si="40"/>
        <v>872.76420697538776</v>
      </c>
      <c r="L66" s="140">
        <f t="shared" si="40"/>
        <v>370.41000213635112</v>
      </c>
      <c r="M66" s="140">
        <f t="shared" si="40"/>
        <v>126.94736596771675</v>
      </c>
      <c r="N66" s="140">
        <f t="shared" si="40"/>
        <v>1937.4550975418322</v>
      </c>
      <c r="O66" s="140">
        <f t="shared" si="40"/>
        <v>206.2465044257431</v>
      </c>
      <c r="P66" s="140">
        <f t="shared" si="40"/>
        <v>44.385386575373346</v>
      </c>
      <c r="Q66" s="140">
        <f t="shared" si="40"/>
        <v>108.73455635067283</v>
      </c>
      <c r="R66" s="140">
        <f t="shared" si="40"/>
        <v>10.797680603502146</v>
      </c>
      <c r="S66" s="140">
        <f t="shared" si="40"/>
        <v>4.22333027186456</v>
      </c>
      <c r="T66" s="140">
        <f t="shared" si="41"/>
        <v>1363.8129698177975</v>
      </c>
      <c r="U66" s="152">
        <f t="shared" si="46"/>
        <v>8059.7570900903956</v>
      </c>
      <c r="V66" s="141">
        <f t="shared" si="47"/>
        <v>9423.5700599081938</v>
      </c>
      <c r="W66" s="141">
        <f t="shared" si="48"/>
        <v>7919.3698202291262</v>
      </c>
      <c r="Y66" s="153">
        <v>10339.599636092558</v>
      </c>
      <c r="AA66" s="153">
        <f t="shared" si="42"/>
        <v>13529.273783559733</v>
      </c>
      <c r="AB66" s="152">
        <f t="shared" si="43"/>
        <v>11247.226262269694</v>
      </c>
      <c r="AC66" s="150">
        <f t="shared" si="44"/>
        <v>2282.0475212900383</v>
      </c>
      <c r="AE66" s="133">
        <f t="shared" si="45"/>
        <v>14063.360111816623</v>
      </c>
    </row>
    <row r="67" spans="1:31" ht="13.5" thickBot="1">
      <c r="A67" s="23" t="s">
        <v>24</v>
      </c>
      <c r="B67" s="140">
        <f t="shared" si="40"/>
        <v>1586.428997587961</v>
      </c>
      <c r="C67" s="140">
        <f t="shared" si="40"/>
        <v>3149.395639568103</v>
      </c>
      <c r="D67" s="140">
        <f t="shared" si="40"/>
        <v>247.86847468046292</v>
      </c>
      <c r="E67" s="140">
        <f t="shared" si="40"/>
        <v>918.6674542166727</v>
      </c>
      <c r="F67" s="140">
        <f t="shared" si="40"/>
        <v>681.27666674446959</v>
      </c>
      <c r="G67" s="140">
        <f t="shared" si="40"/>
        <v>186.67727809970148</v>
      </c>
      <c r="H67" s="140">
        <f t="shared" si="40"/>
        <v>797.04279709965192</v>
      </c>
      <c r="I67" s="140">
        <f t="shared" si="40"/>
        <v>1059.8181031111153</v>
      </c>
      <c r="J67" s="140">
        <f t="shared" si="40"/>
        <v>18769.18934857929</v>
      </c>
      <c r="K67" s="140">
        <f t="shared" si="40"/>
        <v>3131.8492799414817</v>
      </c>
      <c r="L67" s="140">
        <f t="shared" si="40"/>
        <v>75.089348836598532</v>
      </c>
      <c r="M67" s="140">
        <f t="shared" si="40"/>
        <v>298.55710135675872</v>
      </c>
      <c r="N67" s="140">
        <f t="shared" si="40"/>
        <v>1464.0239276827144</v>
      </c>
      <c r="O67" s="140">
        <f t="shared" si="40"/>
        <v>607.05618956565183</v>
      </c>
      <c r="P67" s="140">
        <f t="shared" si="40"/>
        <v>587.42579157845398</v>
      </c>
      <c r="Q67" s="140">
        <f t="shared" si="40"/>
        <v>807.75796019961342</v>
      </c>
      <c r="R67" s="140">
        <f t="shared" si="40"/>
        <v>285.60396516064998</v>
      </c>
      <c r="S67" s="140">
        <f t="shared" si="40"/>
        <v>56.926470500688652</v>
      </c>
      <c r="T67" s="140">
        <f t="shared" si="41"/>
        <v>16747.827106710669</v>
      </c>
      <c r="U67" s="152">
        <f t="shared" si="46"/>
        <v>34710.654794510039</v>
      </c>
      <c r="V67" s="141">
        <f t="shared" si="47"/>
        <v>51458.481901220708</v>
      </c>
      <c r="W67" s="141">
        <f t="shared" si="48"/>
        <v>44980.398917117556</v>
      </c>
      <c r="Y67" s="153">
        <v>31870.267562859539</v>
      </c>
      <c r="AA67" s="153">
        <f t="shared" si="42"/>
        <v>43365.175834129353</v>
      </c>
      <c r="AB67" s="152">
        <f t="shared" si="43"/>
        <v>44298.783451472736</v>
      </c>
      <c r="AC67" s="150">
        <f t="shared" si="44"/>
        <v>-933.60761734338303</v>
      </c>
      <c r="AE67" s="133">
        <f t="shared" si="45"/>
        <v>71457.781498554032</v>
      </c>
    </row>
    <row r="68" spans="1:31" ht="13.5" thickBot="1">
      <c r="A68" s="23" t="s">
        <v>25</v>
      </c>
      <c r="B68" s="140">
        <f t="shared" si="40"/>
        <v>904.62458371839034</v>
      </c>
      <c r="C68" s="140">
        <f t="shared" si="40"/>
        <v>512.94891105434169</v>
      </c>
      <c r="D68" s="140">
        <f t="shared" si="40"/>
        <v>51.581513958462033</v>
      </c>
      <c r="E68" s="140">
        <f t="shared" si="40"/>
        <v>672.74669093910086</v>
      </c>
      <c r="F68" s="140">
        <f t="shared" si="40"/>
        <v>195.54198044086345</v>
      </c>
      <c r="G68" s="140">
        <f t="shared" si="40"/>
        <v>113.88469782408427</v>
      </c>
      <c r="H68" s="140">
        <f t="shared" si="40"/>
        <v>363.15044574592093</v>
      </c>
      <c r="I68" s="140">
        <f t="shared" si="40"/>
        <v>1002.2553605956467</v>
      </c>
      <c r="J68" s="140">
        <f t="shared" si="40"/>
        <v>1827.4926896072216</v>
      </c>
      <c r="K68" s="140">
        <f t="shared" si="40"/>
        <v>9376.7716900972628</v>
      </c>
      <c r="L68" s="140">
        <f t="shared" si="40"/>
        <v>51.136289784342303</v>
      </c>
      <c r="M68" s="140">
        <f t="shared" si="40"/>
        <v>113.74724376987868</v>
      </c>
      <c r="N68" s="140">
        <f t="shared" si="40"/>
        <v>874.54606961487025</v>
      </c>
      <c r="O68" s="140">
        <f t="shared" si="40"/>
        <v>787.16642116555715</v>
      </c>
      <c r="P68" s="140">
        <f t="shared" si="40"/>
        <v>73.003816625267362</v>
      </c>
      <c r="Q68" s="140">
        <f t="shared" si="40"/>
        <v>261.15086061000864</v>
      </c>
      <c r="R68" s="140">
        <f t="shared" si="40"/>
        <v>61.351031477199719</v>
      </c>
      <c r="S68" s="140">
        <f t="shared" si="40"/>
        <v>20.363217256879565</v>
      </c>
      <c r="T68" s="140">
        <f t="shared" si="41"/>
        <v>7486.4836342715607</v>
      </c>
      <c r="U68" s="152">
        <f t="shared" si="46"/>
        <v>17263.463514285297</v>
      </c>
      <c r="V68" s="141">
        <f t="shared" si="47"/>
        <v>24749.947148556857</v>
      </c>
      <c r="W68" s="141">
        <f t="shared" si="48"/>
        <v>21528.05030159028</v>
      </c>
      <c r="Y68" s="153">
        <v>21292.854432991862</v>
      </c>
      <c r="AA68" s="153">
        <f t="shared" si="42"/>
        <v>26851.680219165413</v>
      </c>
      <c r="AB68" s="152">
        <f t="shared" si="43"/>
        <v>24359.999898870534</v>
      </c>
      <c r="AC68" s="150">
        <f t="shared" si="44"/>
        <v>2491.6803202948795</v>
      </c>
      <c r="AE68" s="133">
        <f t="shared" si="45"/>
        <v>37069.27343774469</v>
      </c>
    </row>
    <row r="69" spans="1:31" ht="13.5" thickBot="1">
      <c r="A69" s="23" t="s">
        <v>18</v>
      </c>
      <c r="B69" s="140">
        <f t="shared" si="40"/>
        <v>720.24249910815934</v>
      </c>
      <c r="C69" s="140">
        <f t="shared" si="40"/>
        <v>6.2319576792494011</v>
      </c>
      <c r="D69" s="140">
        <f t="shared" si="40"/>
        <v>19.244716038631836</v>
      </c>
      <c r="E69" s="140">
        <f t="shared" si="40"/>
        <v>0</v>
      </c>
      <c r="F69" s="140">
        <f t="shared" si="40"/>
        <v>17.036217039364232</v>
      </c>
      <c r="G69" s="140">
        <f t="shared" si="40"/>
        <v>7.9368536296218162</v>
      </c>
      <c r="H69" s="140">
        <f t="shared" si="40"/>
        <v>238.33848562728454</v>
      </c>
      <c r="I69" s="140">
        <f t="shared" si="40"/>
        <v>179.491448391316</v>
      </c>
      <c r="J69" s="140">
        <f t="shared" si="40"/>
        <v>86.416760644158387</v>
      </c>
      <c r="K69" s="140">
        <f t="shared" si="40"/>
        <v>75.135156083106267</v>
      </c>
      <c r="L69" s="140">
        <f t="shared" si="40"/>
        <v>1989.2854479189089</v>
      </c>
      <c r="M69" s="140">
        <f t="shared" si="40"/>
        <v>41.651220873071551</v>
      </c>
      <c r="N69" s="140">
        <f t="shared" si="40"/>
        <v>563.70263096689189</v>
      </c>
      <c r="O69" s="140">
        <f t="shared" si="40"/>
        <v>33.451548650834994</v>
      </c>
      <c r="P69" s="140">
        <f t="shared" si="40"/>
        <v>7.9285362236711361</v>
      </c>
      <c r="Q69" s="140">
        <f t="shared" si="40"/>
        <v>20.900905989418845</v>
      </c>
      <c r="R69" s="140">
        <f t="shared" si="40"/>
        <v>7.5186305829303688</v>
      </c>
      <c r="S69" s="140">
        <f t="shared" si="40"/>
        <v>1.2691254425963312</v>
      </c>
      <c r="T69" s="140">
        <f t="shared" si="41"/>
        <v>670.20600666767393</v>
      </c>
      <c r="U69" s="152">
        <f t="shared" si="46"/>
        <v>4015.782140889215</v>
      </c>
      <c r="V69" s="141">
        <f t="shared" si="47"/>
        <v>4685.9881475568891</v>
      </c>
      <c r="W69" s="141">
        <f t="shared" si="48"/>
        <v>3936.5188532215279</v>
      </c>
      <c r="Y69" s="153">
        <v>4848.0216862247125</v>
      </c>
      <c r="AA69" s="153">
        <f t="shared" si="42"/>
        <v>6099.9826562776161</v>
      </c>
      <c r="AB69" s="152">
        <f t="shared" si="43"/>
        <v>5761.5711924260804</v>
      </c>
      <c r="AC69" s="150">
        <f t="shared" si="44"/>
        <v>338.4114638515357</v>
      </c>
      <c r="AE69" s="133">
        <f t="shared" si="45"/>
        <v>7269.5282591224914</v>
      </c>
    </row>
    <row r="70" spans="1:31" ht="13.5" thickBot="1">
      <c r="A70" s="23" t="s">
        <v>26</v>
      </c>
      <c r="B70" s="140">
        <f t="shared" si="40"/>
        <v>460.73661618764271</v>
      </c>
      <c r="C70" s="140">
        <f t="shared" si="40"/>
        <v>144.80074723479672</v>
      </c>
      <c r="D70" s="140">
        <f t="shared" si="40"/>
        <v>782.9370399136094</v>
      </c>
      <c r="E70" s="140">
        <f t="shared" si="40"/>
        <v>52.195229946983453</v>
      </c>
      <c r="F70" s="140">
        <f t="shared" si="40"/>
        <v>154.55050087931261</v>
      </c>
      <c r="G70" s="140">
        <f t="shared" si="40"/>
        <v>223.78037601248823</v>
      </c>
      <c r="H70" s="140">
        <f t="shared" si="40"/>
        <v>1076.4224826365105</v>
      </c>
      <c r="I70" s="140">
        <f t="shared" si="40"/>
        <v>104.74074986342833</v>
      </c>
      <c r="J70" s="140">
        <f t="shared" si="40"/>
        <v>387.08988712012933</v>
      </c>
      <c r="K70" s="140">
        <f t="shared" si="40"/>
        <v>204.81094649198121</v>
      </c>
      <c r="L70" s="140">
        <f t="shared" si="40"/>
        <v>10.918680125259526</v>
      </c>
      <c r="M70" s="140">
        <f t="shared" si="40"/>
        <v>5110.7484791977531</v>
      </c>
      <c r="N70" s="140">
        <f t="shared" si="40"/>
        <v>330.23425399229228</v>
      </c>
      <c r="O70" s="140">
        <f t="shared" si="40"/>
        <v>28.48587642418503</v>
      </c>
      <c r="P70" s="140">
        <f t="shared" si="40"/>
        <v>32.888086834779443</v>
      </c>
      <c r="Q70" s="140">
        <f t="shared" si="40"/>
        <v>309.30097719529283</v>
      </c>
      <c r="R70" s="140">
        <f t="shared" si="40"/>
        <v>1.7165923590268954</v>
      </c>
      <c r="S70" s="140">
        <f t="shared" si="40"/>
        <v>27.745075741232007</v>
      </c>
      <c r="T70" s="140">
        <f t="shared" si="41"/>
        <v>4586.904722071964</v>
      </c>
      <c r="U70" s="152">
        <f t="shared" si="46"/>
        <v>9444.1025981567036</v>
      </c>
      <c r="V70" s="141">
        <f t="shared" si="47"/>
        <v>14031.007320228668</v>
      </c>
      <c r="W70" s="141">
        <f t="shared" si="48"/>
        <v>12268.445343123018</v>
      </c>
      <c r="Y70" s="153">
        <v>9513.0135931532604</v>
      </c>
      <c r="AA70" s="153">
        <f t="shared" si="42"/>
        <v>13491.883067019462</v>
      </c>
      <c r="AB70" s="152">
        <f t="shared" si="43"/>
        <v>13089.458841166645</v>
      </c>
      <c r="AC70" s="150">
        <f t="shared" si="44"/>
        <v>402.42422585281747</v>
      </c>
      <c r="AE70" s="133">
        <f t="shared" si="45"/>
        <v>21377.212850116219</v>
      </c>
    </row>
    <row r="71" spans="1:31" ht="13.5" thickBot="1">
      <c r="A71" s="23" t="s">
        <v>27</v>
      </c>
      <c r="B71" s="140">
        <f t="shared" si="40"/>
        <v>3514.5265241465486</v>
      </c>
      <c r="C71" s="140">
        <f t="shared" si="40"/>
        <v>1160.5773318841559</v>
      </c>
      <c r="D71" s="140">
        <f t="shared" si="40"/>
        <v>768.22402383578378</v>
      </c>
      <c r="E71" s="140">
        <f t="shared" si="40"/>
        <v>361.32613162970097</v>
      </c>
      <c r="F71" s="140">
        <f t="shared" si="40"/>
        <v>1509.3116222035428</v>
      </c>
      <c r="G71" s="140">
        <f t="shared" si="40"/>
        <v>465.00665547110225</v>
      </c>
      <c r="H71" s="140">
        <f t="shared" si="40"/>
        <v>2400.4234992537968</v>
      </c>
      <c r="I71" s="140">
        <f t="shared" si="40"/>
        <v>3181.3987655027295</v>
      </c>
      <c r="J71" s="140">
        <f t="shared" si="40"/>
        <v>3709.8704125543604</v>
      </c>
      <c r="K71" s="140">
        <f t="shared" si="40"/>
        <v>2765.180915541584</v>
      </c>
      <c r="L71" s="140">
        <f t="shared" si="40"/>
        <v>552.66847114743211</v>
      </c>
      <c r="M71" s="140">
        <f t="shared" si="40"/>
        <v>1788.9571940227754</v>
      </c>
      <c r="N71" s="140">
        <f t="shared" si="40"/>
        <v>12361.123926645721</v>
      </c>
      <c r="O71" s="140">
        <f t="shared" si="40"/>
        <v>893.78626693459182</v>
      </c>
      <c r="P71" s="140">
        <f t="shared" si="40"/>
        <v>478.54433029815823</v>
      </c>
      <c r="Q71" s="140">
        <f t="shared" si="40"/>
        <v>1573.7232107998148</v>
      </c>
      <c r="R71" s="140">
        <f t="shared" si="40"/>
        <v>175.46521009299963</v>
      </c>
      <c r="S71" s="140">
        <f t="shared" si="40"/>
        <v>84.211481293480858</v>
      </c>
      <c r="T71" s="140">
        <f t="shared" si="41"/>
        <v>11840.132467058726</v>
      </c>
      <c r="U71" s="152">
        <f t="shared" si="46"/>
        <v>37744.325973258274</v>
      </c>
      <c r="V71" s="141">
        <f t="shared" si="47"/>
        <v>49584.458440317001</v>
      </c>
      <c r="W71" s="141">
        <f t="shared" si="48"/>
        <v>42540.198478027844</v>
      </c>
      <c r="Y71" s="153">
        <v>21724.411194626759</v>
      </c>
      <c r="AA71" s="153">
        <f t="shared" si="42"/>
        <v>32603.283156180376</v>
      </c>
      <c r="AB71" s="152">
        <f t="shared" si="43"/>
        <v>45972.722214003472</v>
      </c>
      <c r="AC71" s="150">
        <f t="shared" si="44"/>
        <v>-13369.439057823096</v>
      </c>
      <c r="AE71" s="133">
        <f t="shared" si="45"/>
        <v>65209.633133716328</v>
      </c>
    </row>
    <row r="72" spans="1:31" ht="13.5" thickBot="1">
      <c r="A72" s="23" t="s">
        <v>28</v>
      </c>
      <c r="B72" s="140">
        <f t="shared" si="40"/>
        <v>798.52230427655013</v>
      </c>
      <c r="C72" s="140">
        <f t="shared" si="40"/>
        <v>19.369687949323335</v>
      </c>
      <c r="D72" s="140">
        <f t="shared" si="40"/>
        <v>18.131823016135481</v>
      </c>
      <c r="E72" s="140">
        <f t="shared" si="40"/>
        <v>28.143908144264245</v>
      </c>
      <c r="F72" s="140">
        <f t="shared" si="40"/>
        <v>33.930156618129246</v>
      </c>
      <c r="G72" s="140">
        <f t="shared" si="40"/>
        <v>8.7113311230522399</v>
      </c>
      <c r="H72" s="140">
        <f t="shared" si="40"/>
        <v>42.258141929267886</v>
      </c>
      <c r="I72" s="140">
        <f t="shared" si="40"/>
        <v>213.43506841257704</v>
      </c>
      <c r="J72" s="140">
        <f t="shared" si="40"/>
        <v>183.17476139312978</v>
      </c>
      <c r="K72" s="140">
        <f t="shared" si="40"/>
        <v>1140.1430687697343</v>
      </c>
      <c r="L72" s="140">
        <f t="shared" si="40"/>
        <v>28.147311589449966</v>
      </c>
      <c r="M72" s="140">
        <f t="shared" si="40"/>
        <v>68.941898121262369</v>
      </c>
      <c r="N72" s="140">
        <f t="shared" si="40"/>
        <v>188.70162383761561</v>
      </c>
      <c r="O72" s="140">
        <f t="shared" si="40"/>
        <v>1581.7848647262981</v>
      </c>
      <c r="P72" s="140">
        <f t="shared" si="40"/>
        <v>20.970385659529303</v>
      </c>
      <c r="Q72" s="140">
        <f t="shared" si="40"/>
        <v>29.498309290072758</v>
      </c>
      <c r="R72" s="140">
        <f t="shared" si="40"/>
        <v>4.4304914313074688</v>
      </c>
      <c r="S72" s="140">
        <f t="shared" si="40"/>
        <v>10.507037114784701</v>
      </c>
      <c r="T72" s="140">
        <f t="shared" si="41"/>
        <v>2218.3444553988497</v>
      </c>
      <c r="U72" s="152">
        <f t="shared" si="46"/>
        <v>4418.8021734024842</v>
      </c>
      <c r="V72" s="141">
        <f t="shared" si="47"/>
        <v>6637.1466288013344</v>
      </c>
      <c r="W72" s="141">
        <f t="shared" si="48"/>
        <v>5812.4613170692101</v>
      </c>
      <c r="Y72" s="153">
        <v>6328.6229665726069</v>
      </c>
      <c r="AA72" s="153">
        <f t="shared" si="42"/>
        <v>8221.4782183745247</v>
      </c>
      <c r="AB72" s="152">
        <f t="shared" si="43"/>
        <v>6008.9723667796979</v>
      </c>
      <c r="AC72" s="150">
        <f t="shared" si="44"/>
        <v>2212.5058515948267</v>
      </c>
      <c r="AE72" s="133">
        <f t="shared" si="45"/>
        <v>9966.4407707512783</v>
      </c>
    </row>
    <row r="73" spans="1:31" ht="13.5" thickBot="1">
      <c r="A73" s="23" t="s">
        <v>29</v>
      </c>
      <c r="B73" s="140">
        <f t="shared" si="40"/>
        <v>37.11544303788132</v>
      </c>
      <c r="C73" s="140">
        <f t="shared" si="40"/>
        <v>303.62932854119231</v>
      </c>
      <c r="D73" s="140">
        <f t="shared" si="40"/>
        <v>12.97407756601023</v>
      </c>
      <c r="E73" s="140">
        <f t="shared" ref="E73:S73" si="49">$X47*E47</f>
        <v>1.799662407229242</v>
      </c>
      <c r="F73" s="140">
        <f t="shared" si="49"/>
        <v>17.43435962178518</v>
      </c>
      <c r="G73" s="140">
        <f t="shared" si="49"/>
        <v>60.840454403540051</v>
      </c>
      <c r="H73" s="140">
        <f t="shared" si="49"/>
        <v>160.28141334260135</v>
      </c>
      <c r="I73" s="140">
        <f t="shared" si="49"/>
        <v>44.066580227926451</v>
      </c>
      <c r="J73" s="140">
        <f t="shared" si="49"/>
        <v>273.18648289933913</v>
      </c>
      <c r="K73" s="140">
        <f t="shared" si="49"/>
        <v>68.318456806826887</v>
      </c>
      <c r="L73" s="140">
        <f t="shared" si="49"/>
        <v>10.046752866280674</v>
      </c>
      <c r="M73" s="140">
        <f t="shared" si="49"/>
        <v>41.81693444812641</v>
      </c>
      <c r="N73" s="140">
        <f t="shared" si="49"/>
        <v>97.071642263250794</v>
      </c>
      <c r="O73" s="140">
        <f t="shared" si="49"/>
        <v>38.697561117934328</v>
      </c>
      <c r="P73" s="140">
        <f t="shared" si="49"/>
        <v>955.09035882971386</v>
      </c>
      <c r="Q73" s="140">
        <f t="shared" si="49"/>
        <v>318.10162051481171</v>
      </c>
      <c r="R73" s="140">
        <f t="shared" si="49"/>
        <v>116.17635887260639</v>
      </c>
      <c r="S73" s="140">
        <f t="shared" si="49"/>
        <v>0.57026835501601292</v>
      </c>
      <c r="T73" s="140">
        <f t="shared" si="41"/>
        <v>1505.760537459073</v>
      </c>
      <c r="U73" s="152">
        <f t="shared" si="46"/>
        <v>2557.2177561220724</v>
      </c>
      <c r="V73" s="141">
        <f t="shared" si="47"/>
        <v>4062.9782935811454</v>
      </c>
      <c r="W73" s="141">
        <f t="shared" si="48"/>
        <v>3585.7222772180962</v>
      </c>
      <c r="Y73" s="153">
        <v>3564.82554374657</v>
      </c>
      <c r="AA73" s="153">
        <f t="shared" si="42"/>
        <v>4639.7038519428434</v>
      </c>
      <c r="AB73" s="152">
        <f t="shared" si="43"/>
        <v>3629.0140604245335</v>
      </c>
      <c r="AC73" s="150">
        <f t="shared" si="44"/>
        <v>1010.6897915183099</v>
      </c>
      <c r="AE73" s="133">
        <f t="shared" si="45"/>
        <v>5703.6257796552381</v>
      </c>
    </row>
    <row r="74" spans="1:31" ht="13.5" thickBot="1">
      <c r="A74" s="23" t="s">
        <v>30</v>
      </c>
      <c r="B74" s="140">
        <f t="shared" ref="B74:S76" si="50">$X48*B48</f>
        <v>139.52180365233608</v>
      </c>
      <c r="C74" s="140">
        <f t="shared" si="50"/>
        <v>486.8742369951525</v>
      </c>
      <c r="D74" s="140">
        <f t="shared" si="50"/>
        <v>113.32852669941616</v>
      </c>
      <c r="E74" s="140">
        <f t="shared" si="50"/>
        <v>19.079311348879298</v>
      </c>
      <c r="F74" s="140">
        <f t="shared" si="50"/>
        <v>71.165637557112802</v>
      </c>
      <c r="G74" s="140">
        <f t="shared" si="50"/>
        <v>251.71919195587842</v>
      </c>
      <c r="H74" s="140">
        <f t="shared" si="50"/>
        <v>1178.8032350873209</v>
      </c>
      <c r="I74" s="140">
        <f t="shared" si="50"/>
        <v>109.53077281376885</v>
      </c>
      <c r="J74" s="140">
        <f t="shared" si="50"/>
        <v>631.78650965751115</v>
      </c>
      <c r="K74" s="140">
        <f t="shared" si="50"/>
        <v>244.45026728065298</v>
      </c>
      <c r="L74" s="140">
        <f t="shared" si="50"/>
        <v>58.939278784725289</v>
      </c>
      <c r="M74" s="140">
        <f t="shared" si="50"/>
        <v>367.74866180124377</v>
      </c>
      <c r="N74" s="140">
        <f t="shared" si="50"/>
        <v>217.20964909887971</v>
      </c>
      <c r="O74" s="140">
        <f t="shared" si="50"/>
        <v>21.060348158294559</v>
      </c>
      <c r="P74" s="140">
        <f t="shared" si="50"/>
        <v>620.33429548309391</v>
      </c>
      <c r="Q74" s="140">
        <f t="shared" si="50"/>
        <v>5347.3848729801721</v>
      </c>
      <c r="R74" s="140">
        <f t="shared" si="50"/>
        <v>143.43062300703565</v>
      </c>
      <c r="S74" s="140">
        <f t="shared" si="50"/>
        <v>8.7458530523977824</v>
      </c>
      <c r="T74" s="140">
        <f t="shared" si="41"/>
        <v>5263.1106830806093</v>
      </c>
      <c r="U74" s="152">
        <f t="shared" si="46"/>
        <v>10031.113075413872</v>
      </c>
      <c r="V74" s="141">
        <f t="shared" si="47"/>
        <v>15294.223758494481</v>
      </c>
      <c r="W74" s="141">
        <f t="shared" si="48"/>
        <v>13422.10744982343</v>
      </c>
      <c r="Y74" s="153">
        <v>11896.091897696182</v>
      </c>
      <c r="AA74" s="153">
        <f t="shared" si="42"/>
        <v>15390.360077088208</v>
      </c>
      <c r="AB74" s="152">
        <f t="shared" si="43"/>
        <v>13734.220633123648</v>
      </c>
      <c r="AC74" s="150">
        <f t="shared" si="44"/>
        <v>1656.1394439645592</v>
      </c>
      <c r="AE74" s="133">
        <f t="shared" si="45"/>
        <v>21577.957882609251</v>
      </c>
    </row>
    <row r="75" spans="1:31" ht="13.5" thickBot="1">
      <c r="A75" s="23" t="s">
        <v>31</v>
      </c>
      <c r="B75" s="140">
        <f t="shared" si="50"/>
        <v>52.794235556999809</v>
      </c>
      <c r="C75" s="140">
        <f t="shared" si="50"/>
        <v>39.272259199724459</v>
      </c>
      <c r="D75" s="140">
        <f t="shared" si="50"/>
        <v>3.2630909490395159</v>
      </c>
      <c r="E75" s="140">
        <f t="shared" si="50"/>
        <v>0</v>
      </c>
      <c r="F75" s="140">
        <f t="shared" si="50"/>
        <v>2.6700834239975864</v>
      </c>
      <c r="G75" s="140">
        <f t="shared" si="50"/>
        <v>6.5592605542490388</v>
      </c>
      <c r="H75" s="140">
        <f t="shared" si="50"/>
        <v>285.60696887778329</v>
      </c>
      <c r="I75" s="140">
        <f t="shared" si="50"/>
        <v>23.722705088363924</v>
      </c>
      <c r="J75" s="140">
        <f t="shared" si="50"/>
        <v>66.04927333474987</v>
      </c>
      <c r="K75" s="140">
        <f t="shared" si="50"/>
        <v>163.54040696888478</v>
      </c>
      <c r="L75" s="140">
        <f t="shared" si="50"/>
        <v>3.3613067581749063</v>
      </c>
      <c r="M75" s="140">
        <f t="shared" si="50"/>
        <v>14.826720293613347</v>
      </c>
      <c r="N75" s="140">
        <f t="shared" si="50"/>
        <v>69.822340119061025</v>
      </c>
      <c r="O75" s="140">
        <f t="shared" si="50"/>
        <v>1.4255102819251702</v>
      </c>
      <c r="P75" s="140">
        <f t="shared" si="50"/>
        <v>121.71281814218112</v>
      </c>
      <c r="Q75" s="140">
        <f t="shared" si="50"/>
        <v>192.29308124670277</v>
      </c>
      <c r="R75" s="140">
        <f t="shared" si="50"/>
        <v>523.70347446427968</v>
      </c>
      <c r="S75" s="140">
        <f t="shared" si="50"/>
        <v>0.32056521801154853</v>
      </c>
      <c r="T75" s="140">
        <f t="shared" si="41"/>
        <v>319.19563274341039</v>
      </c>
      <c r="U75" s="152">
        <f t="shared" si="46"/>
        <v>1570.9441004777418</v>
      </c>
      <c r="V75" s="141">
        <f t="shared" si="47"/>
        <v>1890.1397332211523</v>
      </c>
      <c r="W75" s="141">
        <f t="shared" si="48"/>
        <v>1596.9529205110769</v>
      </c>
      <c r="Y75" s="153">
        <v>1705.5034820373144</v>
      </c>
      <c r="AA75" s="153">
        <f t="shared" si="42"/>
        <v>2369.0693307400252</v>
      </c>
      <c r="AB75" s="152">
        <f t="shared" si="43"/>
        <v>2110.9547637981996</v>
      </c>
      <c r="AC75" s="150">
        <f t="shared" si="44"/>
        <v>258.11456694182561</v>
      </c>
      <c r="AE75" s="133">
        <f t="shared" si="45"/>
        <v>2618.7118337612674</v>
      </c>
    </row>
    <row r="76" spans="1:31" ht="13.5" customHeight="1" thickBot="1">
      <c r="A76" s="23" t="s">
        <v>32</v>
      </c>
      <c r="B76" s="140">
        <f t="shared" si="50"/>
        <v>286.37847955945506</v>
      </c>
      <c r="C76" s="140">
        <f t="shared" si="50"/>
        <v>2.1452268946976503</v>
      </c>
      <c r="D76" s="140">
        <f t="shared" si="50"/>
        <v>0.82473874947976633</v>
      </c>
      <c r="E76" s="140">
        <f t="shared" si="50"/>
        <v>0.80272614025977929</v>
      </c>
      <c r="F76" s="140">
        <f t="shared" si="50"/>
        <v>7.6291740758240163</v>
      </c>
      <c r="G76" s="140">
        <f t="shared" si="50"/>
        <v>0.80978327862868305</v>
      </c>
      <c r="H76" s="140">
        <f t="shared" si="50"/>
        <v>13.850829060691623</v>
      </c>
      <c r="I76" s="140">
        <f t="shared" si="50"/>
        <v>2.5153190142081923</v>
      </c>
      <c r="J76" s="140">
        <f t="shared" si="50"/>
        <v>12.588155850474108</v>
      </c>
      <c r="K76" s="140">
        <f t="shared" si="50"/>
        <v>18.712040644876058</v>
      </c>
      <c r="L76" s="140">
        <f t="shared" si="50"/>
        <v>1.0922295097181489</v>
      </c>
      <c r="M76" s="140">
        <f t="shared" si="50"/>
        <v>9.9692385076274803</v>
      </c>
      <c r="N76" s="140">
        <f t="shared" si="50"/>
        <v>44.619747617040701</v>
      </c>
      <c r="O76" s="140">
        <f t="shared" si="50"/>
        <v>49.51943018418843</v>
      </c>
      <c r="P76" s="140">
        <f t="shared" si="50"/>
        <v>0.39616470829928413</v>
      </c>
      <c r="Q76" s="140">
        <f t="shared" si="50"/>
        <v>83.623875013806128</v>
      </c>
      <c r="R76" s="140">
        <f t="shared" si="50"/>
        <v>0.26220049763968512</v>
      </c>
      <c r="S76" s="140">
        <f t="shared" si="50"/>
        <v>23.894840800202456</v>
      </c>
      <c r="T76" s="140">
        <f t="shared" si="41"/>
        <v>87.380567421986285</v>
      </c>
      <c r="U76" s="152">
        <f t="shared" si="46"/>
        <v>559.63420010711729</v>
      </c>
      <c r="V76" s="141">
        <f t="shared" si="47"/>
        <v>647.01476752910355</v>
      </c>
      <c r="W76" s="141">
        <f t="shared" si="48"/>
        <v>542.56969697372199</v>
      </c>
      <c r="Y76" s="153">
        <v>938.14107589218986</v>
      </c>
      <c r="AA76" s="153">
        <f t="shared" si="42"/>
        <v>967.39519991723148</v>
      </c>
      <c r="AB76" s="152">
        <f t="shared" si="43"/>
        <v>792.27967541343969</v>
      </c>
      <c r="AC76" s="150">
        <f t="shared" si="44"/>
        <v>175.11552450379179</v>
      </c>
      <c r="AE76" s="133">
        <f t="shared" si="45"/>
        <v>961.04992190858866</v>
      </c>
    </row>
    <row r="77" spans="1:31" ht="24" customHeight="1" thickBot="1">
      <c r="A77" s="155" t="s">
        <v>200</v>
      </c>
      <c r="B77" s="153">
        <f>SUM(B59:B76)</f>
        <v>23430.044810053463</v>
      </c>
      <c r="C77" s="153">
        <f t="shared" ref="C77:S77" si="51">SUM(C59:C76)</f>
        <v>8779.3782944623053</v>
      </c>
      <c r="D77" s="153">
        <f t="shared" si="51"/>
        <v>5718.2306327755423</v>
      </c>
      <c r="E77" s="153">
        <f t="shared" si="51"/>
        <v>7905.1539130399151</v>
      </c>
      <c r="F77" s="153">
        <f t="shared" si="51"/>
        <v>8360.6038892228444</v>
      </c>
      <c r="G77" s="153">
        <f>SUM(G59:G76)</f>
        <v>3173.647380663514</v>
      </c>
      <c r="H77" s="153">
        <f t="shared" si="51"/>
        <v>13715.510543346605</v>
      </c>
      <c r="I77" s="153">
        <f t="shared" si="51"/>
        <v>10339.599636092558</v>
      </c>
      <c r="J77" s="153">
        <f t="shared" si="51"/>
        <v>31870.267562859539</v>
      </c>
      <c r="K77" s="153">
        <f t="shared" si="51"/>
        <v>21292.854432991862</v>
      </c>
      <c r="L77" s="153">
        <f t="shared" si="51"/>
        <v>4848.0216862247125</v>
      </c>
      <c r="M77" s="153">
        <f t="shared" si="51"/>
        <v>9513.0135931532604</v>
      </c>
      <c r="N77" s="153">
        <f t="shared" si="51"/>
        <v>21724.411194626759</v>
      </c>
      <c r="O77" s="153">
        <f t="shared" si="51"/>
        <v>6328.6229665726069</v>
      </c>
      <c r="P77" s="153">
        <f t="shared" si="51"/>
        <v>3564.82554374657</v>
      </c>
      <c r="Q77" s="153">
        <f t="shared" si="51"/>
        <v>11896.091897696182</v>
      </c>
      <c r="R77" s="153">
        <f t="shared" si="51"/>
        <v>1705.5034820373144</v>
      </c>
      <c r="S77" s="153">
        <f t="shared" si="51"/>
        <v>938.14107589218986</v>
      </c>
      <c r="T77" s="140" t="s">
        <v>89</v>
      </c>
      <c r="U77" s="140">
        <f>SUM(B59:T76)</f>
        <v>265224.97451750579</v>
      </c>
      <c r="V77" s="141"/>
      <c r="AD77" s="150"/>
      <c r="AE77" s="173">
        <f>SUM(AE59:AE76)</f>
        <v>381783.48222607729</v>
      </c>
    </row>
    <row r="79" spans="1:31" ht="13.5" thickBot="1"/>
    <row r="80" spans="1:31" ht="26.25" thickBot="1">
      <c r="A80" s="20" t="s">
        <v>253</v>
      </c>
      <c r="B80" s="158" t="s">
        <v>19</v>
      </c>
      <c r="C80" s="158" t="s">
        <v>34</v>
      </c>
      <c r="D80" s="158" t="s">
        <v>35</v>
      </c>
      <c r="E80" s="158" t="s">
        <v>20</v>
      </c>
      <c r="F80" s="158" t="s">
        <v>21</v>
      </c>
      <c r="G80" s="158" t="s">
        <v>22</v>
      </c>
      <c r="H80" s="158" t="s">
        <v>36</v>
      </c>
      <c r="I80" s="158" t="s">
        <v>23</v>
      </c>
      <c r="J80" s="158" t="s">
        <v>24</v>
      </c>
      <c r="K80" s="158" t="s">
        <v>25</v>
      </c>
      <c r="L80" s="158" t="s">
        <v>18</v>
      </c>
      <c r="M80" s="158" t="s">
        <v>26</v>
      </c>
      <c r="N80" s="158" t="s">
        <v>27</v>
      </c>
      <c r="O80" s="158" t="s">
        <v>28</v>
      </c>
      <c r="P80" s="158" t="s">
        <v>29</v>
      </c>
      <c r="Q80" s="158" t="s">
        <v>30</v>
      </c>
      <c r="R80" s="158" t="s">
        <v>31</v>
      </c>
      <c r="S80" s="158" t="s">
        <v>32</v>
      </c>
      <c r="T80" s="70" t="s">
        <v>203</v>
      </c>
      <c r="U80" s="156" t="s">
        <v>202</v>
      </c>
      <c r="V80" s="70" t="s">
        <v>198</v>
      </c>
      <c r="W80" s="70" t="s">
        <v>199</v>
      </c>
      <c r="Y80" s="157" t="s">
        <v>201</v>
      </c>
    </row>
    <row r="81" spans="1:25" ht="13.5" thickBot="1">
      <c r="A81" s="23" t="s">
        <v>19</v>
      </c>
      <c r="B81" s="140">
        <f t="shared" ref="B81:S95" si="52">B33*B$55</f>
        <v>5141.1375708804553</v>
      </c>
      <c r="C81" s="140">
        <f t="shared" si="52"/>
        <v>22.945699128529107</v>
      </c>
      <c r="D81" s="140">
        <f t="shared" si="52"/>
        <v>68.25790406110184</v>
      </c>
      <c r="E81" s="140">
        <f t="shared" si="52"/>
        <v>155.31382299807728</v>
      </c>
      <c r="F81" s="140">
        <f t="shared" si="52"/>
        <v>390.8033763209703</v>
      </c>
      <c r="G81" s="140">
        <f t="shared" si="52"/>
        <v>17.434650339865389</v>
      </c>
      <c r="H81" s="140">
        <f t="shared" si="52"/>
        <v>143.1651811859326</v>
      </c>
      <c r="I81" s="140">
        <f t="shared" si="52"/>
        <v>300.31400558741421</v>
      </c>
      <c r="J81" s="140">
        <f t="shared" si="52"/>
        <v>721.14941669018935</v>
      </c>
      <c r="K81" s="140">
        <f t="shared" si="52"/>
        <v>502.61488794905392</v>
      </c>
      <c r="L81" s="140">
        <f t="shared" si="52"/>
        <v>524.1197381902191</v>
      </c>
      <c r="M81" s="140">
        <f t="shared" si="52"/>
        <v>103.33818587534715</v>
      </c>
      <c r="N81" s="140">
        <f t="shared" si="52"/>
        <v>631.16193928256314</v>
      </c>
      <c r="O81" s="140">
        <f t="shared" si="52"/>
        <v>372.27778221698844</v>
      </c>
      <c r="P81" s="140">
        <f t="shared" si="52"/>
        <v>22.937102011346628</v>
      </c>
      <c r="Q81" s="140">
        <f t="shared" si="52"/>
        <v>86.335467238411013</v>
      </c>
      <c r="R81" s="140">
        <f t="shared" si="52"/>
        <v>9.9215012286529536</v>
      </c>
      <c r="S81" s="140">
        <f t="shared" si="52"/>
        <v>156.80301864641513</v>
      </c>
      <c r="T81" s="142">
        <f t="array" ref="T81:T98">TRANSPOSE(B99:S99)</f>
        <v>4563.2001596648579</v>
      </c>
      <c r="U81" s="152">
        <f t="array" ref="U81:U98">TRANSPOSE(B100:S100)</f>
        <v>10305.784343511272</v>
      </c>
      <c r="V81" s="141">
        <f>T81+U81</f>
        <v>14868.984503176129</v>
      </c>
      <c r="W81" s="141">
        <f t="shared" ref="W81:W98" si="53">T81+$AZ$53*U81</f>
        <v>12945.606030808725</v>
      </c>
      <c r="Y81" s="153">
        <f>SUM(B81:S81)</f>
        <v>9370.0312498315325</v>
      </c>
    </row>
    <row r="82" spans="1:25" ht="13.5" thickBot="1">
      <c r="A82" s="23" t="s">
        <v>34</v>
      </c>
      <c r="B82" s="140">
        <f t="shared" si="52"/>
        <v>58.729627095603952</v>
      </c>
      <c r="C82" s="140">
        <f t="shared" si="52"/>
        <v>660.3117231141872</v>
      </c>
      <c r="D82" s="140">
        <f t="shared" si="52"/>
        <v>18.255632395302122</v>
      </c>
      <c r="E82" s="140">
        <f t="shared" si="52"/>
        <v>4.1005258020821982</v>
      </c>
      <c r="F82" s="140">
        <f t="shared" si="52"/>
        <v>29.209612185816898</v>
      </c>
      <c r="G82" s="140">
        <f t="shared" si="52"/>
        <v>22.631780273086253</v>
      </c>
      <c r="H82" s="140">
        <f t="shared" si="52"/>
        <v>114.92447173533544</v>
      </c>
      <c r="I82" s="140">
        <f t="shared" si="52"/>
        <v>116.29140131081606</v>
      </c>
      <c r="J82" s="140">
        <f t="shared" si="52"/>
        <v>508.5960373369399</v>
      </c>
      <c r="K82" s="140">
        <f t="shared" si="52"/>
        <v>230.62067273970908</v>
      </c>
      <c r="L82" s="140">
        <f t="shared" si="52"/>
        <v>10.086042142269312</v>
      </c>
      <c r="M82" s="140">
        <f t="shared" si="52"/>
        <v>37.617877069055197</v>
      </c>
      <c r="N82" s="140">
        <f t="shared" si="52"/>
        <v>182.27765780300888</v>
      </c>
      <c r="O82" s="140">
        <f t="shared" si="52"/>
        <v>6.7790133989831842</v>
      </c>
      <c r="P82" s="140">
        <f t="shared" si="52"/>
        <v>62.375922096719563</v>
      </c>
      <c r="Q82" s="140">
        <f t="shared" si="52"/>
        <v>137.16098699873689</v>
      </c>
      <c r="R82" s="140">
        <f t="shared" si="52"/>
        <v>14.745271489136075</v>
      </c>
      <c r="S82" s="140">
        <f t="shared" si="52"/>
        <v>4.5724319723372435</v>
      </c>
      <c r="T82" s="142">
        <v>482.03622126527222</v>
      </c>
      <c r="U82" s="152">
        <v>2204.8936566355951</v>
      </c>
      <c r="V82" s="141">
        <f t="shared" ref="V82:V98" si="54">T82+U82</f>
        <v>2686.9298779008673</v>
      </c>
      <c r="W82" s="141">
        <f t="shared" si="53"/>
        <v>2275.4284480555521</v>
      </c>
      <c r="Y82" s="153">
        <f t="shared" ref="Y82:Y98" si="55">SUM(B82:S82)</f>
        <v>2219.2866869591253</v>
      </c>
    </row>
    <row r="83" spans="1:25" ht="13.5" thickBot="1">
      <c r="A83" s="23" t="s">
        <v>35</v>
      </c>
      <c r="B83" s="140">
        <f t="shared" si="52"/>
        <v>59.74230336865444</v>
      </c>
      <c r="C83" s="140">
        <f t="shared" si="52"/>
        <v>19.230898005242715</v>
      </c>
      <c r="D83" s="140">
        <f t="shared" si="52"/>
        <v>696.93331140451903</v>
      </c>
      <c r="E83" s="140">
        <f t="shared" si="52"/>
        <v>1.0631366033043987</v>
      </c>
      <c r="F83" s="140">
        <f t="shared" si="52"/>
        <v>7.2983760323374609</v>
      </c>
      <c r="G83" s="140">
        <f t="shared" si="52"/>
        <v>93.544983573026016</v>
      </c>
      <c r="H83" s="140">
        <f t="shared" si="52"/>
        <v>186.53156000438972</v>
      </c>
      <c r="I83" s="140">
        <f t="shared" si="52"/>
        <v>7.054016750768259</v>
      </c>
      <c r="J83" s="140">
        <f t="shared" si="52"/>
        <v>20.600733952955437</v>
      </c>
      <c r="K83" s="140">
        <f t="shared" si="52"/>
        <v>47.259977475869974</v>
      </c>
      <c r="L83" s="140">
        <f t="shared" si="52"/>
        <v>20.62210058792245</v>
      </c>
      <c r="M83" s="140">
        <f t="shared" si="52"/>
        <v>95.861793076847249</v>
      </c>
      <c r="N83" s="140">
        <f t="shared" si="52"/>
        <v>25.902102268287301</v>
      </c>
      <c r="O83" s="140">
        <f t="shared" si="52"/>
        <v>8.1960620309087897</v>
      </c>
      <c r="P83" s="140">
        <f t="shared" si="52"/>
        <v>27.340858201031473</v>
      </c>
      <c r="Q83" s="140">
        <f t="shared" si="52"/>
        <v>43.03027355526028</v>
      </c>
      <c r="R83" s="140">
        <f t="shared" si="52"/>
        <v>31.18493379692211</v>
      </c>
      <c r="S83" s="140">
        <f t="shared" si="52"/>
        <v>0.14931136264981101</v>
      </c>
      <c r="T83" s="142">
        <v>330.46924130042845</v>
      </c>
      <c r="U83" s="152">
        <v>1747.9684956932824</v>
      </c>
      <c r="V83" s="141">
        <f t="shared" si="54"/>
        <v>2078.437736993711</v>
      </c>
      <c r="W83" s="141">
        <f t="shared" si="53"/>
        <v>1752.2126906575063</v>
      </c>
      <c r="Y83" s="153">
        <f t="shared" si="55"/>
        <v>1391.5467320508969</v>
      </c>
    </row>
    <row r="84" spans="1:25" ht="13.5" thickBot="1">
      <c r="A84" s="23" t="s">
        <v>20</v>
      </c>
      <c r="B84" s="140">
        <f t="shared" si="52"/>
        <v>32.923160596845342</v>
      </c>
      <c r="C84" s="140">
        <f t="shared" si="52"/>
        <v>7.7539055395460313E-2</v>
      </c>
      <c r="D84" s="140">
        <f t="shared" si="52"/>
        <v>14.763744495638948</v>
      </c>
      <c r="E84" s="140">
        <f t="shared" si="52"/>
        <v>1216.2540707588078</v>
      </c>
      <c r="F84" s="140">
        <f t="shared" si="52"/>
        <v>24.335152866434282</v>
      </c>
      <c r="G84" s="140">
        <f t="shared" si="52"/>
        <v>0.17995784492384811</v>
      </c>
      <c r="H84" s="140">
        <f t="shared" si="52"/>
        <v>1.4762661428808326</v>
      </c>
      <c r="I84" s="140">
        <f t="shared" si="52"/>
        <v>10.331228759807571</v>
      </c>
      <c r="J84" s="140">
        <f t="shared" si="52"/>
        <v>73.08441465238792</v>
      </c>
      <c r="K84" s="140">
        <f t="shared" si="52"/>
        <v>26.296972413500814</v>
      </c>
      <c r="L84" s="140">
        <f t="shared" si="52"/>
        <v>0</v>
      </c>
      <c r="M84" s="140">
        <f t="shared" si="52"/>
        <v>21.008863884464645</v>
      </c>
      <c r="N84" s="140">
        <f t="shared" si="52"/>
        <v>18.217051429467706</v>
      </c>
      <c r="O84" s="140">
        <f t="shared" si="52"/>
        <v>2.1524984493264947</v>
      </c>
      <c r="P84" s="140">
        <f t="shared" si="52"/>
        <v>0</v>
      </c>
      <c r="Q84" s="140">
        <f t="shared" si="52"/>
        <v>0.83623089375187609</v>
      </c>
      <c r="R84" s="140">
        <f t="shared" si="52"/>
        <v>0</v>
      </c>
      <c r="S84" s="140">
        <f t="shared" si="52"/>
        <v>0.84505417637540459</v>
      </c>
      <c r="T84" s="142">
        <v>149.21322469389955</v>
      </c>
      <c r="U84" s="152">
        <v>2129.0445278339344</v>
      </c>
      <c r="V84" s="141">
        <f t="shared" si="54"/>
        <v>2278.2577525278339</v>
      </c>
      <c r="W84" s="141">
        <f t="shared" si="53"/>
        <v>1880.9121187502667</v>
      </c>
      <c r="Y84" s="153">
        <f t="shared" si="55"/>
        <v>1442.7822064200091</v>
      </c>
    </row>
    <row r="85" spans="1:25" ht="13.5" thickBot="1">
      <c r="A85" s="23" t="s">
        <v>21</v>
      </c>
      <c r="B85" s="140">
        <f t="shared" si="52"/>
        <v>511.32664541061888</v>
      </c>
      <c r="C85" s="140">
        <f t="shared" si="52"/>
        <v>2.0103190695155022</v>
      </c>
      <c r="D85" s="140">
        <f t="shared" si="52"/>
        <v>10.085712121063903</v>
      </c>
      <c r="E85" s="140">
        <f t="shared" si="52"/>
        <v>22.43032108149588</v>
      </c>
      <c r="F85" s="140">
        <f t="shared" si="52"/>
        <v>1600.5979658644083</v>
      </c>
      <c r="G85" s="140">
        <f t="shared" si="52"/>
        <v>6.5116177723170008</v>
      </c>
      <c r="H85" s="140">
        <f t="shared" si="52"/>
        <v>1.6484545335146803</v>
      </c>
      <c r="I85" s="140">
        <f t="shared" si="52"/>
        <v>4.5358088828048624</v>
      </c>
      <c r="J85" s="140">
        <f t="shared" si="52"/>
        <v>86.057323637206991</v>
      </c>
      <c r="K85" s="140">
        <f t="shared" si="52"/>
        <v>49.955723095666741</v>
      </c>
      <c r="L85" s="140">
        <f t="shared" si="52"/>
        <v>0.42887375954001206</v>
      </c>
      <c r="M85" s="140">
        <f t="shared" si="52"/>
        <v>33.304339449375767</v>
      </c>
      <c r="N85" s="140">
        <f t="shared" si="52"/>
        <v>107.01477483856458</v>
      </c>
      <c r="O85" s="140">
        <f t="shared" si="52"/>
        <v>47.50814887223531</v>
      </c>
      <c r="P85" s="140">
        <f t="shared" si="52"/>
        <v>1.1087388366420361</v>
      </c>
      <c r="Q85" s="140">
        <f t="shared" si="52"/>
        <v>158.77006462052242</v>
      </c>
      <c r="R85" s="140">
        <f t="shared" si="52"/>
        <v>0.54018318363728079</v>
      </c>
      <c r="S85" s="140">
        <f t="shared" si="52"/>
        <v>0.80541959990402989</v>
      </c>
      <c r="T85" s="142">
        <v>531.7966748368591</v>
      </c>
      <c r="U85" s="152">
        <v>3101.9775312268575</v>
      </c>
      <c r="V85" s="141">
        <f t="shared" si="54"/>
        <v>3633.7742060637165</v>
      </c>
      <c r="W85" s="141">
        <f t="shared" si="53"/>
        <v>3054.8491474304437</v>
      </c>
      <c r="Y85" s="153">
        <f t="shared" si="55"/>
        <v>2644.6404346290342</v>
      </c>
    </row>
    <row r="86" spans="1:25" ht="13.5" thickBot="1">
      <c r="A86" s="23" t="s">
        <v>22</v>
      </c>
      <c r="B86" s="140">
        <f t="shared" si="52"/>
        <v>20.979268524754982</v>
      </c>
      <c r="C86" s="140">
        <f t="shared" si="52"/>
        <v>12.755723043310796</v>
      </c>
      <c r="D86" s="140">
        <f t="shared" si="52"/>
        <v>33.138635093342145</v>
      </c>
      <c r="E86" s="140">
        <f t="shared" si="52"/>
        <v>0</v>
      </c>
      <c r="F86" s="140">
        <f t="shared" si="52"/>
        <v>2.5070121327799062</v>
      </c>
      <c r="G86" s="140">
        <f t="shared" si="52"/>
        <v>286.71453557287788</v>
      </c>
      <c r="H86" s="140">
        <f t="shared" si="52"/>
        <v>64.305013986435313</v>
      </c>
      <c r="I86" s="140">
        <f t="shared" si="52"/>
        <v>8.1755205568351617</v>
      </c>
      <c r="J86" s="140">
        <f t="shared" si="52"/>
        <v>28.638269090988256</v>
      </c>
      <c r="K86" s="140">
        <f t="shared" si="52"/>
        <v>17.071351010315642</v>
      </c>
      <c r="L86" s="140">
        <f t="shared" si="52"/>
        <v>0.724981775398304</v>
      </c>
      <c r="M86" s="140">
        <f t="shared" si="52"/>
        <v>21.240531901535864</v>
      </c>
      <c r="N86" s="140">
        <f t="shared" si="52"/>
        <v>36.570535855621316</v>
      </c>
      <c r="O86" s="140">
        <f t="shared" si="52"/>
        <v>0.15661061772511611</v>
      </c>
      <c r="P86" s="140">
        <f t="shared" si="52"/>
        <v>11.355709914896897</v>
      </c>
      <c r="Q86" s="140">
        <f t="shared" si="52"/>
        <v>128.54212052271996</v>
      </c>
      <c r="R86" s="140">
        <f t="shared" si="52"/>
        <v>7.4629646707896358</v>
      </c>
      <c r="S86" s="140">
        <f t="shared" si="52"/>
        <v>4.4789182308138242</v>
      </c>
      <c r="T86" s="142">
        <v>177.12378606647064</v>
      </c>
      <c r="U86" s="152">
        <v>1027.8631551835169</v>
      </c>
      <c r="V86" s="141">
        <f t="shared" si="54"/>
        <v>1204.9869412499875</v>
      </c>
      <c r="W86" s="141">
        <f t="shared" si="53"/>
        <v>1013.1558491832927</v>
      </c>
      <c r="Y86" s="153">
        <f t="shared" si="55"/>
        <v>684.8177025011413</v>
      </c>
    </row>
    <row r="87" spans="1:25" ht="13.5" thickBot="1">
      <c r="A87" s="23" t="s">
        <v>36</v>
      </c>
      <c r="B87" s="140">
        <f t="shared" si="52"/>
        <v>132.16659656350697</v>
      </c>
      <c r="C87" s="140">
        <f t="shared" si="52"/>
        <v>75.043911075672696</v>
      </c>
      <c r="D87" s="140">
        <f t="shared" si="52"/>
        <v>229.41079809681094</v>
      </c>
      <c r="E87" s="140">
        <f t="shared" si="52"/>
        <v>1.6744018433842185</v>
      </c>
      <c r="F87" s="140">
        <f t="shared" si="52"/>
        <v>40.046130853857512</v>
      </c>
      <c r="G87" s="140">
        <f t="shared" si="52"/>
        <v>128.99706807800757</v>
      </c>
      <c r="H87" s="140">
        <f t="shared" si="52"/>
        <v>1441.3918645816127</v>
      </c>
      <c r="I87" s="140">
        <f t="shared" si="52"/>
        <v>209.1209908323865</v>
      </c>
      <c r="J87" s="140">
        <f t="shared" si="52"/>
        <v>158.24448482838156</v>
      </c>
      <c r="K87" s="140">
        <f t="shared" si="52"/>
        <v>183.49150663454597</v>
      </c>
      <c r="L87" s="140">
        <f t="shared" si="52"/>
        <v>85.42845769509357</v>
      </c>
      <c r="M87" s="140">
        <f t="shared" si="52"/>
        <v>209.66817630037596</v>
      </c>
      <c r="N87" s="140">
        <f t="shared" si="52"/>
        <v>493.4566187634984</v>
      </c>
      <c r="O87" s="140">
        <f t="shared" si="52"/>
        <v>21.732386478006156</v>
      </c>
      <c r="P87" s="140">
        <f t="shared" si="52"/>
        <v>43.129179370349476</v>
      </c>
      <c r="Q87" s="140">
        <f t="shared" si="52"/>
        <v>271.24018152409121</v>
      </c>
      <c r="R87" s="140">
        <f t="shared" si="52"/>
        <v>38.278699229202587</v>
      </c>
      <c r="S87" s="140">
        <f t="shared" si="52"/>
        <v>4.1329172110048669</v>
      </c>
      <c r="T87" s="142">
        <v>874.08512630267535</v>
      </c>
      <c r="U87" s="152">
        <v>3880.7540517328389</v>
      </c>
      <c r="V87" s="141">
        <f t="shared" si="54"/>
        <v>4754.8391780355141</v>
      </c>
      <c r="W87" s="141">
        <f t="shared" si="53"/>
        <v>4030.570306219357</v>
      </c>
      <c r="Y87" s="153">
        <f t="shared" si="55"/>
        <v>3766.6543699597887</v>
      </c>
    </row>
    <row r="88" spans="1:25" ht="13.5" thickBot="1">
      <c r="A88" s="23" t="s">
        <v>23</v>
      </c>
      <c r="B88" s="140">
        <f t="shared" si="52"/>
        <v>516.98876899791082</v>
      </c>
      <c r="C88" s="140">
        <f t="shared" si="52"/>
        <v>28.007096934561623</v>
      </c>
      <c r="D88" s="140">
        <f t="shared" si="52"/>
        <v>16.104035221908784</v>
      </c>
      <c r="E88" s="140">
        <f t="shared" si="52"/>
        <v>4.4565798038703708</v>
      </c>
      <c r="F88" s="140">
        <f t="shared" si="52"/>
        <v>15.473062154793922</v>
      </c>
      <c r="G88" s="140">
        <f t="shared" si="52"/>
        <v>12.927291814670838</v>
      </c>
      <c r="H88" s="140">
        <f t="shared" si="52"/>
        <v>130.95838444483664</v>
      </c>
      <c r="I88" s="140">
        <f t="shared" si="52"/>
        <v>814.50865228130726</v>
      </c>
      <c r="J88" s="140">
        <f t="shared" si="52"/>
        <v>113.98292405663415</v>
      </c>
      <c r="K88" s="140">
        <f t="shared" si="52"/>
        <v>319.82348037904887</v>
      </c>
      <c r="L88" s="140">
        <f t="shared" si="52"/>
        <v>169.85269219482188</v>
      </c>
      <c r="M88" s="140">
        <f t="shared" si="52"/>
        <v>47.910547292329042</v>
      </c>
      <c r="N88" s="140">
        <f t="shared" si="52"/>
        <v>892.1459063764014</v>
      </c>
      <c r="O88" s="140">
        <f t="shared" si="52"/>
        <v>56.071992100265497</v>
      </c>
      <c r="P88" s="140">
        <f t="shared" si="52"/>
        <v>12.25755198526814</v>
      </c>
      <c r="Q88" s="140">
        <f t="shared" si="52"/>
        <v>33.758994491836432</v>
      </c>
      <c r="R88" s="140">
        <f t="shared" si="52"/>
        <v>3.1513476450070139</v>
      </c>
      <c r="S88" s="140">
        <f t="shared" si="52"/>
        <v>1.2948392917024303</v>
      </c>
      <c r="T88" s="142">
        <v>554.80507233793514</v>
      </c>
      <c r="U88" s="152">
        <v>3187.4691721792992</v>
      </c>
      <c r="V88" s="141">
        <f t="shared" si="54"/>
        <v>3742.2742445172344</v>
      </c>
      <c r="W88" s="141">
        <f t="shared" si="53"/>
        <v>3147.3937984729278</v>
      </c>
      <c r="Y88" s="153">
        <f t="shared" si="55"/>
        <v>3189.6741474671744</v>
      </c>
    </row>
    <row r="89" spans="1:25" ht="13.5" thickBot="1">
      <c r="A89" s="23" t="s">
        <v>24</v>
      </c>
      <c r="B89" s="140">
        <f t="shared" si="52"/>
        <v>832.11078126808229</v>
      </c>
      <c r="C89" s="140">
        <f t="shared" si="52"/>
        <v>767.22158261895197</v>
      </c>
      <c r="D89" s="140">
        <f t="shared" si="52"/>
        <v>83.808918689747586</v>
      </c>
      <c r="E89" s="140">
        <f t="shared" si="52"/>
        <v>348.78575506869464</v>
      </c>
      <c r="F89" s="140">
        <f t="shared" si="52"/>
        <v>292.32841567493443</v>
      </c>
      <c r="G89" s="140">
        <f t="shared" si="52"/>
        <v>66.78916511249632</v>
      </c>
      <c r="H89" s="140">
        <f t="shared" si="52"/>
        <v>227.71499512833853</v>
      </c>
      <c r="I89" s="140">
        <f t="shared" si="52"/>
        <v>362.04385452090787</v>
      </c>
      <c r="J89" s="140">
        <f t="shared" si="52"/>
        <v>5901.8778946653374</v>
      </c>
      <c r="K89" s="140">
        <f t="shared" si="52"/>
        <v>1132.2551354979132</v>
      </c>
      <c r="L89" s="140">
        <f t="shared" si="52"/>
        <v>33.970199345104696</v>
      </c>
      <c r="M89" s="140">
        <f t="shared" si="52"/>
        <v>111.1641805883197</v>
      </c>
      <c r="N89" s="140">
        <f t="shared" si="52"/>
        <v>665.0931017861617</v>
      </c>
      <c r="O89" s="140">
        <f t="shared" si="52"/>
        <v>162.82395830680881</v>
      </c>
      <c r="P89" s="140">
        <f t="shared" si="52"/>
        <v>160.04671904136652</v>
      </c>
      <c r="Q89" s="140">
        <f t="shared" si="52"/>
        <v>247.41908137896084</v>
      </c>
      <c r="R89" s="140">
        <f t="shared" si="52"/>
        <v>82.235644235665816</v>
      </c>
      <c r="S89" s="140">
        <f t="shared" si="52"/>
        <v>17.218888342023011</v>
      </c>
      <c r="T89" s="142">
        <v>6018.7008898900967</v>
      </c>
      <c r="U89" s="152">
        <v>9588.1286569626991</v>
      </c>
      <c r="V89" s="141">
        <f t="shared" si="54"/>
        <v>15606.829546852796</v>
      </c>
      <c r="W89" s="141">
        <f t="shared" si="53"/>
        <v>13817.387847473336</v>
      </c>
      <c r="Y89" s="153">
        <f t="shared" si="55"/>
        <v>11494.908271269815</v>
      </c>
    </row>
    <row r="90" spans="1:25" ht="13.5" thickBot="1">
      <c r="A90" s="23" t="s">
        <v>25</v>
      </c>
      <c r="B90" s="140">
        <f t="shared" si="52"/>
        <v>425.05625015516637</v>
      </c>
      <c r="C90" s="140">
        <f t="shared" si="52"/>
        <v>111.93997692768279</v>
      </c>
      <c r="D90" s="140">
        <f t="shared" si="52"/>
        <v>15.62357941686594</v>
      </c>
      <c r="E90" s="140">
        <f t="shared" si="52"/>
        <v>228.80709653747169</v>
      </c>
      <c r="F90" s="140">
        <f t="shared" si="52"/>
        <v>75.163161430833753</v>
      </c>
      <c r="G90" s="140">
        <f t="shared" si="52"/>
        <v>36.500384539734519</v>
      </c>
      <c r="H90" s="140">
        <f t="shared" si="52"/>
        <v>92.942442518090161</v>
      </c>
      <c r="I90" s="140">
        <f t="shared" si="52"/>
        <v>306.70845301965835</v>
      </c>
      <c r="J90" s="140">
        <f t="shared" si="52"/>
        <v>514.77549405771754</v>
      </c>
      <c r="K90" s="140">
        <f t="shared" si="52"/>
        <v>3036.7867700222587</v>
      </c>
      <c r="L90" s="140">
        <f t="shared" si="52"/>
        <v>20.723661166828336</v>
      </c>
      <c r="M90" s="140">
        <f t="shared" si="52"/>
        <v>37.939871775262986</v>
      </c>
      <c r="N90" s="140">
        <f t="shared" si="52"/>
        <v>355.90531383811555</v>
      </c>
      <c r="O90" s="140">
        <f t="shared" si="52"/>
        <v>189.13568987967329</v>
      </c>
      <c r="P90" s="140">
        <f t="shared" si="52"/>
        <v>17.817913309340923</v>
      </c>
      <c r="Q90" s="140">
        <f t="shared" si="52"/>
        <v>71.657378545345281</v>
      </c>
      <c r="R90" s="140">
        <f t="shared" si="52"/>
        <v>15.824691290126568</v>
      </c>
      <c r="S90" s="140">
        <f t="shared" si="52"/>
        <v>5.5176577433792984</v>
      </c>
      <c r="T90" s="142">
        <v>2139.9926015274459</v>
      </c>
      <c r="U90" s="152">
        <v>7096.5363845852371</v>
      </c>
      <c r="V90" s="141">
        <f t="shared" si="54"/>
        <v>9236.5289861126839</v>
      </c>
      <c r="W90" s="141">
        <f t="shared" si="53"/>
        <v>7912.0955557666321</v>
      </c>
      <c r="Y90" s="153">
        <f t="shared" si="55"/>
        <v>5558.8257861735528</v>
      </c>
    </row>
    <row r="91" spans="1:25" ht="13.5" thickBot="1">
      <c r="A91" s="23" t="s">
        <v>18</v>
      </c>
      <c r="B91" s="140">
        <f t="shared" si="52"/>
        <v>267.01265140597479</v>
      </c>
      <c r="C91" s="140">
        <f t="shared" si="52"/>
        <v>1.0730270511946687</v>
      </c>
      <c r="D91" s="140">
        <f t="shared" si="52"/>
        <v>4.5991019436150777</v>
      </c>
      <c r="E91" s="140">
        <f t="shared" si="52"/>
        <v>0</v>
      </c>
      <c r="F91" s="140">
        <f t="shared" si="52"/>
        <v>5.166700269533762</v>
      </c>
      <c r="G91" s="140">
        <f t="shared" si="52"/>
        <v>2.0070376140315274</v>
      </c>
      <c r="H91" s="140">
        <f t="shared" si="52"/>
        <v>48.127882020691253</v>
      </c>
      <c r="I91" s="140">
        <f t="shared" si="52"/>
        <v>43.337733464956798</v>
      </c>
      <c r="J91" s="140">
        <f t="shared" si="52"/>
        <v>19.20592695603013</v>
      </c>
      <c r="K91" s="140">
        <f t="shared" si="52"/>
        <v>19.19902722104678</v>
      </c>
      <c r="L91" s="140">
        <f t="shared" si="52"/>
        <v>636.0766433827921</v>
      </c>
      <c r="M91" s="140">
        <f t="shared" si="52"/>
        <v>10.961192052187616</v>
      </c>
      <c r="N91" s="140">
        <f t="shared" si="52"/>
        <v>180.99930872941849</v>
      </c>
      <c r="O91" s="140">
        <f t="shared" si="52"/>
        <v>6.3415910313215669</v>
      </c>
      <c r="P91" s="140">
        <f t="shared" si="52"/>
        <v>1.5267902054696019</v>
      </c>
      <c r="Q91" s="140">
        <f t="shared" si="52"/>
        <v>4.5249068286133598</v>
      </c>
      <c r="R91" s="140">
        <f t="shared" si="52"/>
        <v>1.5301260151945182</v>
      </c>
      <c r="S91" s="140">
        <f t="shared" si="52"/>
        <v>0.27132386083110793</v>
      </c>
      <c r="T91" s="142">
        <v>144.34941906171588</v>
      </c>
      <c r="U91" s="152">
        <v>1745.7890515368654</v>
      </c>
      <c r="V91" s="141">
        <f t="shared" si="54"/>
        <v>1890.1384705985813</v>
      </c>
      <c r="W91" s="141">
        <f t="shared" si="53"/>
        <v>1564.3201760274492</v>
      </c>
      <c r="Y91" s="153">
        <f t="shared" si="55"/>
        <v>1251.9609700529033</v>
      </c>
    </row>
    <row r="92" spans="1:25" ht="13.5" thickBot="1">
      <c r="A92" s="23" t="s">
        <v>26</v>
      </c>
      <c r="B92" s="140">
        <f t="shared" si="52"/>
        <v>280.74069369341737</v>
      </c>
      <c r="C92" s="140">
        <f t="shared" si="52"/>
        <v>40.978543992663816</v>
      </c>
      <c r="D92" s="140">
        <f t="shared" si="52"/>
        <v>307.53030117557284</v>
      </c>
      <c r="E92" s="140">
        <f t="shared" si="52"/>
        <v>23.020955992436434</v>
      </c>
      <c r="F92" s="140">
        <f t="shared" si="52"/>
        <v>77.038898688029548</v>
      </c>
      <c r="G92" s="140">
        <f t="shared" si="52"/>
        <v>93.009794508721612</v>
      </c>
      <c r="H92" s="140">
        <f t="shared" si="52"/>
        <v>357.26039950564558</v>
      </c>
      <c r="I92" s="140">
        <f t="shared" si="52"/>
        <v>41.565944755928498</v>
      </c>
      <c r="J92" s="140">
        <f t="shared" si="52"/>
        <v>141.39975619171346</v>
      </c>
      <c r="K92" s="140">
        <f t="shared" si="52"/>
        <v>86.017881266604874</v>
      </c>
      <c r="L92" s="140">
        <f t="shared" si="52"/>
        <v>5.7382839009491535</v>
      </c>
      <c r="M92" s="140">
        <f t="shared" si="52"/>
        <v>2210.6200485825239</v>
      </c>
      <c r="N92" s="140">
        <f t="shared" si="52"/>
        <v>174.28038816683491</v>
      </c>
      <c r="O92" s="140">
        <f t="shared" si="52"/>
        <v>8.875874105534443</v>
      </c>
      <c r="P92" s="140">
        <f t="shared" si="52"/>
        <v>10.409371445025659</v>
      </c>
      <c r="Q92" s="140">
        <f t="shared" si="52"/>
        <v>110.05895034161256</v>
      </c>
      <c r="R92" s="140">
        <f t="shared" si="52"/>
        <v>0.57418940197765678</v>
      </c>
      <c r="S92" s="140">
        <f t="shared" si="52"/>
        <v>9.7491981510085282</v>
      </c>
      <c r="T92" s="142">
        <v>1548.4069037163447</v>
      </c>
      <c r="U92" s="152">
        <v>3645.35624300994</v>
      </c>
      <c r="V92" s="141">
        <f t="shared" si="54"/>
        <v>5193.7631467262845</v>
      </c>
      <c r="W92" s="141">
        <f t="shared" si="53"/>
        <v>4513.4267950026087</v>
      </c>
      <c r="Y92" s="153">
        <f t="shared" si="55"/>
        <v>3978.8694738662011</v>
      </c>
    </row>
    <row r="93" spans="1:25" ht="13.5" thickBot="1">
      <c r="A93" s="23" t="s">
        <v>27</v>
      </c>
      <c r="B93" s="140">
        <f t="shared" si="52"/>
        <v>1360.9401133777635</v>
      </c>
      <c r="C93" s="140">
        <f t="shared" si="52"/>
        <v>208.72734722736456</v>
      </c>
      <c r="D93" s="140">
        <f t="shared" si="52"/>
        <v>191.76463035600099</v>
      </c>
      <c r="E93" s="140">
        <f t="shared" si="52"/>
        <v>101.27714738231545</v>
      </c>
      <c r="F93" s="140">
        <f t="shared" si="52"/>
        <v>478.12132507413531</v>
      </c>
      <c r="G93" s="140">
        <f t="shared" si="52"/>
        <v>122.82461283468214</v>
      </c>
      <c r="H93" s="140">
        <f t="shared" si="52"/>
        <v>506.3018783129138</v>
      </c>
      <c r="I93" s="140">
        <f t="shared" si="52"/>
        <v>802.3421998347053</v>
      </c>
      <c r="J93" s="140">
        <f t="shared" si="52"/>
        <v>861.22201795238766</v>
      </c>
      <c r="K93" s="140">
        <f t="shared" si="52"/>
        <v>738.03792091599303</v>
      </c>
      <c r="L93" s="140">
        <f t="shared" si="52"/>
        <v>184.58488143770856</v>
      </c>
      <c r="M93" s="140">
        <f t="shared" si="52"/>
        <v>491.75535133620895</v>
      </c>
      <c r="N93" s="140">
        <f t="shared" si="52"/>
        <v>4145.7576363053377</v>
      </c>
      <c r="O93" s="140">
        <f t="shared" si="52"/>
        <v>176.98431304362023</v>
      </c>
      <c r="P93" s="140">
        <f t="shared" si="52"/>
        <v>96.255957867993061</v>
      </c>
      <c r="Q93" s="140">
        <f t="shared" si="52"/>
        <v>355.87048816313319</v>
      </c>
      <c r="R93" s="140">
        <f t="shared" si="52"/>
        <v>37.299118434812435</v>
      </c>
      <c r="S93" s="140">
        <f t="shared" si="52"/>
        <v>18.805021696542738</v>
      </c>
      <c r="T93" s="142">
        <v>6140.0809267394088</v>
      </c>
      <c r="U93" s="152">
        <v>8228.3962407451945</v>
      </c>
      <c r="V93" s="141">
        <f t="shared" si="54"/>
        <v>14368.477167484603</v>
      </c>
      <c r="W93" s="141">
        <f t="shared" si="53"/>
        <v>12832.803640459681</v>
      </c>
      <c r="Y93" s="153">
        <f t="shared" si="55"/>
        <v>10878.871961553617</v>
      </c>
    </row>
    <row r="94" spans="1:25" ht="13.5" thickBot="1">
      <c r="A94" s="23" t="s">
        <v>28</v>
      </c>
      <c r="B94" s="140">
        <f t="shared" si="52"/>
        <v>501.63901666151014</v>
      </c>
      <c r="C94" s="140">
        <f t="shared" si="52"/>
        <v>5.6514509261661408</v>
      </c>
      <c r="D94" s="140">
        <f t="shared" si="52"/>
        <v>7.3426725569268427</v>
      </c>
      <c r="E94" s="140">
        <f t="shared" si="52"/>
        <v>12.797600839597749</v>
      </c>
      <c r="F94" s="140">
        <f t="shared" si="52"/>
        <v>17.437215276542272</v>
      </c>
      <c r="G94" s="140">
        <f t="shared" si="52"/>
        <v>3.7328696399773791</v>
      </c>
      <c r="H94" s="140">
        <f t="shared" si="52"/>
        <v>14.459861496486685</v>
      </c>
      <c r="I94" s="140">
        <f t="shared" si="52"/>
        <v>87.32515619300645</v>
      </c>
      <c r="J94" s="140">
        <f t="shared" si="52"/>
        <v>68.984907448457008</v>
      </c>
      <c r="K94" s="140">
        <f t="shared" si="52"/>
        <v>493.6811489329923</v>
      </c>
      <c r="L94" s="140">
        <f t="shared" si="52"/>
        <v>15.251073884228884</v>
      </c>
      <c r="M94" s="140">
        <f t="shared" si="52"/>
        <v>30.744288642764136</v>
      </c>
      <c r="N94" s="140">
        <f t="shared" si="52"/>
        <v>102.67238563003343</v>
      </c>
      <c r="O94" s="140">
        <f t="shared" si="52"/>
        <v>508.13671961441321</v>
      </c>
      <c r="P94" s="140">
        <f t="shared" si="52"/>
        <v>6.8429588646411306</v>
      </c>
      <c r="Q94" s="140">
        <f t="shared" si="52"/>
        <v>10.821633352256251</v>
      </c>
      <c r="R94" s="140">
        <f t="shared" si="52"/>
        <v>1.5278879804633272</v>
      </c>
      <c r="S94" s="140">
        <f t="shared" si="52"/>
        <v>3.8064038614554043</v>
      </c>
      <c r="T94" s="142">
        <v>907.63571599864713</v>
      </c>
      <c r="U94" s="152">
        <v>1590.170193377214</v>
      </c>
      <c r="V94" s="141">
        <f t="shared" si="54"/>
        <v>2497.8059093758611</v>
      </c>
      <c r="W94" s="141">
        <f t="shared" si="53"/>
        <v>2201.0309124036276</v>
      </c>
      <c r="Y94" s="153">
        <f t="shared" si="55"/>
        <v>1892.8552518019185</v>
      </c>
    </row>
    <row r="95" spans="1:25" ht="13.5" thickBot="1">
      <c r="A95" s="23" t="s">
        <v>29</v>
      </c>
      <c r="B95" s="140">
        <f t="shared" si="52"/>
        <v>27.350950388302085</v>
      </c>
      <c r="C95" s="140">
        <f t="shared" si="52"/>
        <v>103.91890742428875</v>
      </c>
      <c r="D95" s="140">
        <f t="shared" si="52"/>
        <v>6.1631494137879654</v>
      </c>
      <c r="E95" s="140">
        <f t="shared" ref="E95:S95" si="56">E47*E$55</f>
        <v>0.95995022941313235</v>
      </c>
      <c r="F95" s="140">
        <f t="shared" si="56"/>
        <v>10.510195181761947</v>
      </c>
      <c r="G95" s="140">
        <f t="shared" si="56"/>
        <v>30.581886144558222</v>
      </c>
      <c r="H95" s="140">
        <f t="shared" si="56"/>
        <v>64.335460703831956</v>
      </c>
      <c r="I95" s="140">
        <f t="shared" si="56"/>
        <v>21.149322430600829</v>
      </c>
      <c r="J95" s="140">
        <f t="shared" si="56"/>
        <v>120.68718973909628</v>
      </c>
      <c r="K95" s="140">
        <f t="shared" si="56"/>
        <v>34.70074163963541</v>
      </c>
      <c r="L95" s="140">
        <f t="shared" si="56"/>
        <v>6.3856151376740131</v>
      </c>
      <c r="M95" s="140">
        <f t="shared" si="56"/>
        <v>21.874942534388058</v>
      </c>
      <c r="N95" s="140">
        <f t="shared" si="56"/>
        <v>61.956076745647877</v>
      </c>
      <c r="O95" s="140">
        <f t="shared" si="56"/>
        <v>14.582442578226193</v>
      </c>
      <c r="P95" s="140">
        <f t="shared" si="56"/>
        <v>365.59099434257382</v>
      </c>
      <c r="Q95" s="140">
        <f t="shared" si="56"/>
        <v>136.89106063443847</v>
      </c>
      <c r="R95" s="140">
        <f t="shared" si="56"/>
        <v>46.997081653405296</v>
      </c>
      <c r="S95" s="140">
        <f t="shared" si="56"/>
        <v>0.24234127464263722</v>
      </c>
      <c r="T95" s="142">
        <v>303.12352627440129</v>
      </c>
      <c r="U95" s="152">
        <v>1071.7963043024611</v>
      </c>
      <c r="V95" s="141">
        <f t="shared" si="54"/>
        <v>1374.9198305768623</v>
      </c>
      <c r="W95" s="141">
        <f t="shared" si="53"/>
        <v>1174.8894525148335</v>
      </c>
      <c r="Y95" s="153">
        <f t="shared" si="55"/>
        <v>1074.8783081962731</v>
      </c>
    </row>
    <row r="96" spans="1:25" ht="13.5" thickBot="1">
      <c r="A96" s="23" t="s">
        <v>30</v>
      </c>
      <c r="B96" s="140">
        <f t="shared" ref="B96:S98" si="57">B48*B$55</f>
        <v>81.490775521190727</v>
      </c>
      <c r="C96" s="140">
        <f t="shared" si="57"/>
        <v>132.073669234389</v>
      </c>
      <c r="D96" s="140">
        <f t="shared" si="57"/>
        <v>42.669155305373081</v>
      </c>
      <c r="E96" s="140">
        <f t="shared" si="57"/>
        <v>8.0661995757035214</v>
      </c>
      <c r="F96" s="140">
        <f t="shared" si="57"/>
        <v>34.003507856895673</v>
      </c>
      <c r="G96" s="140">
        <f t="shared" si="57"/>
        <v>100.28517650083361</v>
      </c>
      <c r="H96" s="140">
        <f t="shared" si="57"/>
        <v>375.02236403607805</v>
      </c>
      <c r="I96" s="140">
        <f t="shared" si="57"/>
        <v>41.665045249751472</v>
      </c>
      <c r="J96" s="140">
        <f t="shared" si="57"/>
        <v>221.21822952626198</v>
      </c>
      <c r="K96" s="140">
        <f t="shared" si="57"/>
        <v>98.410133647352637</v>
      </c>
      <c r="L96" s="140">
        <f t="shared" si="57"/>
        <v>29.691383466060078</v>
      </c>
      <c r="M96" s="140">
        <f t="shared" si="57"/>
        <v>152.4735198197144</v>
      </c>
      <c r="N96" s="140">
        <f t="shared" si="57"/>
        <v>109.88014962435398</v>
      </c>
      <c r="O96" s="140">
        <f t="shared" si="57"/>
        <v>6.290147402237058</v>
      </c>
      <c r="P96" s="140">
        <f t="shared" si="57"/>
        <v>188.20251219155824</v>
      </c>
      <c r="Q96" s="140">
        <f t="shared" si="57"/>
        <v>1823.892536648729</v>
      </c>
      <c r="R96" s="140">
        <f t="shared" si="57"/>
        <v>45.987903429788417</v>
      </c>
      <c r="S96" s="140">
        <f t="shared" si="57"/>
        <v>2.9457703557556538</v>
      </c>
      <c r="T96" s="142">
        <v>1387.9768891681379</v>
      </c>
      <c r="U96" s="152">
        <v>3703.1075577097758</v>
      </c>
      <c r="V96" s="141">
        <f t="shared" si="54"/>
        <v>5091.0844468779142</v>
      </c>
      <c r="W96" s="141">
        <f t="shared" si="53"/>
        <v>4399.9699115883723</v>
      </c>
      <c r="Y96" s="153">
        <f t="shared" si="55"/>
        <v>3494.2681793920265</v>
      </c>
    </row>
    <row r="97" spans="1:48" ht="13.5" thickBot="1">
      <c r="A97" s="23" t="s">
        <v>31</v>
      </c>
      <c r="B97" s="140">
        <f t="shared" si="57"/>
        <v>37.231030475991595</v>
      </c>
      <c r="C97" s="140">
        <f t="shared" si="57"/>
        <v>12.862859221337331</v>
      </c>
      <c r="D97" s="140">
        <f t="shared" si="57"/>
        <v>1.483392788046539</v>
      </c>
      <c r="E97" s="140">
        <f t="shared" si="57"/>
        <v>0</v>
      </c>
      <c r="F97" s="140">
        <f t="shared" si="57"/>
        <v>1.540388934045553</v>
      </c>
      <c r="G97" s="140">
        <f t="shared" si="57"/>
        <v>3.1552042553744726</v>
      </c>
      <c r="H97" s="140">
        <f t="shared" si="57"/>
        <v>109.70762925547844</v>
      </c>
      <c r="I97" s="140">
        <f t="shared" si="57"/>
        <v>10.895623752317256</v>
      </c>
      <c r="J97" s="140">
        <f t="shared" si="57"/>
        <v>27.923560239486648</v>
      </c>
      <c r="K97" s="140">
        <f t="shared" si="57"/>
        <v>79.492574264230541</v>
      </c>
      <c r="L97" s="140">
        <f t="shared" si="57"/>
        <v>2.0444945036229183</v>
      </c>
      <c r="M97" s="140">
        <f t="shared" si="57"/>
        <v>7.4223358489166165</v>
      </c>
      <c r="N97" s="140">
        <f t="shared" si="57"/>
        <v>42.64682561797401</v>
      </c>
      <c r="O97" s="140">
        <f t="shared" si="57"/>
        <v>0.51406473531988595</v>
      </c>
      <c r="P97" s="140">
        <f t="shared" si="57"/>
        <v>44.584933622692574</v>
      </c>
      <c r="Q97" s="140">
        <f t="shared" si="57"/>
        <v>79.190601829858139</v>
      </c>
      <c r="R97" s="140">
        <f t="shared" si="57"/>
        <v>202.73996307233776</v>
      </c>
      <c r="S97" s="140">
        <f t="shared" si="57"/>
        <v>0.13036628568044803</v>
      </c>
      <c r="T97" s="142">
        <v>87.280427870609884</v>
      </c>
      <c r="U97" s="152">
        <v>540.01066332045752</v>
      </c>
      <c r="V97" s="141">
        <f t="shared" si="54"/>
        <v>627.29109119106738</v>
      </c>
      <c r="W97" s="141">
        <f t="shared" si="53"/>
        <v>526.50838023385995</v>
      </c>
      <c r="Y97" s="153">
        <f t="shared" si="55"/>
        <v>663.5658487027107</v>
      </c>
    </row>
    <row r="98" spans="1:48" ht="13.5" thickBot="1">
      <c r="A98" s="23" t="s">
        <v>32</v>
      </c>
      <c r="B98" s="140">
        <f t="shared" si="57"/>
        <v>18.218139125523575</v>
      </c>
      <c r="C98" s="140">
        <f t="shared" si="57"/>
        <v>6.3382585140926789E-2</v>
      </c>
      <c r="D98" s="140">
        <f t="shared" si="57"/>
        <v>3.3821157657772043E-2</v>
      </c>
      <c r="E98" s="140">
        <f t="shared" si="57"/>
        <v>3.6963317279522817E-2</v>
      </c>
      <c r="F98" s="140">
        <f t="shared" si="57"/>
        <v>0.3970344287467647</v>
      </c>
      <c r="G98" s="140">
        <f t="shared" si="57"/>
        <v>3.5138764332221066E-2</v>
      </c>
      <c r="H98" s="140">
        <f t="shared" si="57"/>
        <v>0.47994214034693888</v>
      </c>
      <c r="I98" s="140">
        <f t="shared" si="57"/>
        <v>0.10421399532682551</v>
      </c>
      <c r="J98" s="140">
        <f t="shared" si="57"/>
        <v>0.48007594052473873</v>
      </c>
      <c r="K98" s="140">
        <f t="shared" si="57"/>
        <v>0.82047947949929612</v>
      </c>
      <c r="L98" s="140">
        <f t="shared" si="57"/>
        <v>5.9928966631725415E-2</v>
      </c>
      <c r="M98" s="140">
        <f t="shared" si="57"/>
        <v>0.45019698032225014</v>
      </c>
      <c r="N98" s="140">
        <f t="shared" si="57"/>
        <v>2.4584676839049453</v>
      </c>
      <c r="O98" s="140">
        <f t="shared" si="57"/>
        <v>1.6108985156203834</v>
      </c>
      <c r="P98" s="140">
        <f t="shared" si="57"/>
        <v>1.3090995545638735E-2</v>
      </c>
      <c r="Q98" s="140">
        <f t="shared" si="57"/>
        <v>3.1066001414992885</v>
      </c>
      <c r="R98" s="140">
        <f t="shared" si="57"/>
        <v>9.1565633380044729E-3</v>
      </c>
      <c r="S98" s="140">
        <f t="shared" si="57"/>
        <v>0.87659324380082604</v>
      </c>
      <c r="T98" s="142">
        <v>55.637365267100698</v>
      </c>
      <c r="U98" s="152">
        <v>232.6454753063224</v>
      </c>
      <c r="V98" s="141">
        <f t="shared" si="54"/>
        <v>288.28284057342307</v>
      </c>
      <c r="W98" s="141">
        <f t="shared" si="53"/>
        <v>244.86399112121268</v>
      </c>
      <c r="Y98" s="153">
        <f t="shared" si="55"/>
        <v>29.254124025041648</v>
      </c>
    </row>
    <row r="99" spans="1:48" ht="13.5" thickBot="1">
      <c r="A99" s="23" t="s">
        <v>174</v>
      </c>
      <c r="B99" s="140">
        <f t="shared" ref="B99:S99" si="58">B52*B$55</f>
        <v>4563.2001596648579</v>
      </c>
      <c r="C99" s="140">
        <f t="shared" si="58"/>
        <v>482.03622126527222</v>
      </c>
      <c r="D99" s="140">
        <f t="shared" si="58"/>
        <v>330.46924130042845</v>
      </c>
      <c r="E99" s="140">
        <f t="shared" si="58"/>
        <v>149.21322469389955</v>
      </c>
      <c r="F99" s="140">
        <f t="shared" si="58"/>
        <v>531.7966748368591</v>
      </c>
      <c r="G99" s="140">
        <f t="shared" si="58"/>
        <v>177.12378606647064</v>
      </c>
      <c r="H99" s="140">
        <f t="shared" si="58"/>
        <v>874.08512630267535</v>
      </c>
      <c r="I99" s="140">
        <f t="shared" si="58"/>
        <v>554.80507233793514</v>
      </c>
      <c r="J99" s="140">
        <f t="shared" si="58"/>
        <v>6018.7008898900967</v>
      </c>
      <c r="K99" s="140">
        <f t="shared" si="58"/>
        <v>2139.9926015274459</v>
      </c>
      <c r="L99" s="140">
        <f t="shared" si="58"/>
        <v>144.34941906171588</v>
      </c>
      <c r="M99" s="140">
        <f t="shared" si="58"/>
        <v>1548.4069037163447</v>
      </c>
      <c r="N99" s="140">
        <f t="shared" si="58"/>
        <v>6140.0809267394088</v>
      </c>
      <c r="O99" s="140">
        <f t="shared" si="58"/>
        <v>907.63571599864713</v>
      </c>
      <c r="P99" s="140">
        <f t="shared" si="58"/>
        <v>303.12352627440129</v>
      </c>
      <c r="Q99" s="140">
        <f t="shared" si="58"/>
        <v>1387.9768891681379</v>
      </c>
      <c r="R99" s="140">
        <f t="shared" si="58"/>
        <v>87.280427870609884</v>
      </c>
      <c r="S99" s="140">
        <f t="shared" si="58"/>
        <v>55.637365267100698</v>
      </c>
      <c r="T99" s="141"/>
      <c r="U99" s="141"/>
      <c r="V99" s="141">
        <f>SUM(V81:V98)</f>
        <v>91423.605876835063</v>
      </c>
      <c r="W99" s="141"/>
      <c r="X99" s="141"/>
      <c r="Y99" s="141"/>
    </row>
    <row r="100" spans="1:48" ht="13.5" thickBot="1">
      <c r="A100" s="154" t="s">
        <v>248</v>
      </c>
      <c r="B100" s="152">
        <f>SUM(B81:B98)</f>
        <v>10305.784343511272</v>
      </c>
      <c r="C100" s="152">
        <f t="shared" ref="C100:S100" si="59">SUM(C81:C98)</f>
        <v>2204.8936566355951</v>
      </c>
      <c r="D100" s="152">
        <f t="shared" si="59"/>
        <v>1747.9684956932824</v>
      </c>
      <c r="E100" s="152">
        <f t="shared" si="59"/>
        <v>2129.0445278339344</v>
      </c>
      <c r="F100" s="152">
        <f t="shared" si="59"/>
        <v>3101.9775312268575</v>
      </c>
      <c r="G100" s="152">
        <f t="shared" si="59"/>
        <v>1027.8631551835169</v>
      </c>
      <c r="H100" s="152">
        <f t="shared" si="59"/>
        <v>3880.7540517328389</v>
      </c>
      <c r="I100" s="152">
        <f t="shared" si="59"/>
        <v>3187.4691721792992</v>
      </c>
      <c r="J100" s="152">
        <f t="shared" si="59"/>
        <v>9588.1286569626991</v>
      </c>
      <c r="K100" s="152">
        <f t="shared" si="59"/>
        <v>7096.5363845852371</v>
      </c>
      <c r="L100" s="152">
        <f t="shared" si="59"/>
        <v>1745.7890515368654</v>
      </c>
      <c r="M100" s="152">
        <f t="shared" si="59"/>
        <v>3645.35624300994</v>
      </c>
      <c r="N100" s="152">
        <f t="shared" si="59"/>
        <v>8228.3962407451945</v>
      </c>
      <c r="O100" s="152">
        <f t="shared" si="59"/>
        <v>1590.170193377214</v>
      </c>
      <c r="P100" s="152">
        <f t="shared" si="59"/>
        <v>1071.7963043024611</v>
      </c>
      <c r="Q100" s="152">
        <f t="shared" si="59"/>
        <v>3703.1075577097758</v>
      </c>
      <c r="R100" s="152">
        <f>SUM(R81:R98)</f>
        <v>540.01066332045752</v>
      </c>
      <c r="S100" s="152">
        <f t="shared" si="59"/>
        <v>232.6454753063224</v>
      </c>
      <c r="T100" s="141"/>
      <c r="U100" s="141"/>
      <c r="V100" s="141"/>
      <c r="W100" s="141"/>
      <c r="X100" s="141"/>
      <c r="Y100" s="141"/>
    </row>
    <row r="101" spans="1:48" ht="13.5" thickBot="1">
      <c r="A101" s="17" t="s">
        <v>33</v>
      </c>
      <c r="B101" s="141">
        <f>SUM(B81:B99)</f>
        <v>14868.984503176129</v>
      </c>
      <c r="C101" s="141">
        <f t="shared" ref="C101:S101" si="60">SUM(C81:C99)</f>
        <v>2686.9298779008673</v>
      </c>
      <c r="D101" s="141">
        <f t="shared" si="60"/>
        <v>2078.437736993711</v>
      </c>
      <c r="E101" s="141">
        <f t="shared" si="60"/>
        <v>2278.2577525278339</v>
      </c>
      <c r="F101" s="141">
        <f t="shared" si="60"/>
        <v>3633.7742060637165</v>
      </c>
      <c r="G101" s="141">
        <f t="shared" si="60"/>
        <v>1204.9869412499875</v>
      </c>
      <c r="H101" s="141">
        <f t="shared" si="60"/>
        <v>4754.8391780355141</v>
      </c>
      <c r="I101" s="141">
        <f t="shared" si="60"/>
        <v>3742.2742445172344</v>
      </c>
      <c r="J101" s="141">
        <f t="shared" si="60"/>
        <v>15606.829546852796</v>
      </c>
      <c r="K101" s="141">
        <f t="shared" si="60"/>
        <v>9236.5289861126839</v>
      </c>
      <c r="L101" s="141">
        <f t="shared" si="60"/>
        <v>1890.1384705985813</v>
      </c>
      <c r="M101" s="141">
        <f t="shared" si="60"/>
        <v>5193.7631467262845</v>
      </c>
      <c r="N101" s="141">
        <f t="shared" si="60"/>
        <v>14368.477167484603</v>
      </c>
      <c r="O101" s="141">
        <f t="shared" si="60"/>
        <v>2497.8059093758611</v>
      </c>
      <c r="P101" s="141">
        <f t="shared" si="60"/>
        <v>1374.9198305768623</v>
      </c>
      <c r="Q101" s="141">
        <f t="shared" si="60"/>
        <v>5091.0844468779142</v>
      </c>
      <c r="R101" s="141">
        <f>SUM(R81:R99)</f>
        <v>627.29109119106738</v>
      </c>
      <c r="S101" s="141">
        <f t="shared" si="60"/>
        <v>288.28284057342307</v>
      </c>
      <c r="T101" s="140" t="s">
        <v>90</v>
      </c>
      <c r="U101" s="140">
        <f>SUM(B81:S99)</f>
        <v>91423.605876835121</v>
      </c>
      <c r="V101" s="140" t="s">
        <v>87</v>
      </c>
      <c r="W101" s="140">
        <f>U101+U77</f>
        <v>356648.58039434091</v>
      </c>
      <c r="X101" s="141" t="s">
        <v>168</v>
      </c>
      <c r="Y101" s="141">
        <f>W101+G26</f>
        <v>407705.72364449082</v>
      </c>
    </row>
    <row r="103" spans="1:48" ht="13.5" thickBot="1">
      <c r="AV103" s="14"/>
    </row>
    <row r="104" spans="1:48" ht="39" thickBot="1">
      <c r="A104" s="20" t="s">
        <v>52</v>
      </c>
      <c r="B104" s="1" t="s">
        <v>0</v>
      </c>
      <c r="C104" s="1" t="s">
        <v>1</v>
      </c>
      <c r="D104" s="1" t="s">
        <v>2</v>
      </c>
      <c r="E104" s="1" t="s">
        <v>3</v>
      </c>
      <c r="F104" s="1" t="s">
        <v>4</v>
      </c>
      <c r="G104" s="1" t="s">
        <v>5</v>
      </c>
      <c r="H104" s="1" t="s">
        <v>6</v>
      </c>
      <c r="I104" s="1" t="s">
        <v>7</v>
      </c>
      <c r="J104" s="1" t="s">
        <v>8</v>
      </c>
      <c r="K104" s="1" t="s">
        <v>9</v>
      </c>
      <c r="L104" s="1" t="s">
        <v>10</v>
      </c>
      <c r="M104" s="1" t="s">
        <v>11</v>
      </c>
      <c r="N104" s="1" t="s">
        <v>12</v>
      </c>
      <c r="O104" s="1" t="s">
        <v>13</v>
      </c>
      <c r="P104" s="1" t="s">
        <v>14</v>
      </c>
      <c r="Q104" s="1" t="s">
        <v>15</v>
      </c>
      <c r="R104" s="1" t="s">
        <v>16</v>
      </c>
      <c r="S104" s="1" t="s">
        <v>17</v>
      </c>
      <c r="T104" s="71"/>
      <c r="U104" s="72"/>
      <c r="V104" s="73"/>
      <c r="W104" s="74" t="s">
        <v>197</v>
      </c>
      <c r="X104" s="74" t="s">
        <v>55</v>
      </c>
    </row>
    <row r="105" spans="1:48" ht="13.5" thickBot="1">
      <c r="A105" s="1" t="s">
        <v>0</v>
      </c>
      <c r="B105" s="123">
        <f t="shared" ref="B105:S119" si="61">IF($A105=B$104,B59+B81+$T59+B$99+$F6,B59+B81)</f>
        <v>40056.768965230956</v>
      </c>
      <c r="C105" s="123">
        <f t="shared" si="61"/>
        <v>140.49337229236247</v>
      </c>
      <c r="D105" s="123">
        <f t="shared" si="61"/>
        <v>320.19396634685233</v>
      </c>
      <c r="E105" s="123">
        <f t="shared" si="61"/>
        <v>665.83766973271406</v>
      </c>
      <c r="F105" s="123">
        <f t="shared" si="61"/>
        <v>1527.4281584138703</v>
      </c>
      <c r="G105" s="123">
        <f t="shared" si="61"/>
        <v>78.248853232273973</v>
      </c>
      <c r="H105" s="123">
        <f t="shared" si="61"/>
        <v>768.5304388845442</v>
      </c>
      <c r="I105" s="123">
        <f t="shared" si="61"/>
        <v>1397.4288009613615</v>
      </c>
      <c r="J105" s="123">
        <f t="shared" si="61"/>
        <v>3583.2631251957237</v>
      </c>
      <c r="K105" s="123">
        <f t="shared" si="61"/>
        <v>2237.6099163182312</v>
      </c>
      <c r="L105" s="123">
        <f t="shared" si="61"/>
        <v>1969.9492655267068</v>
      </c>
      <c r="M105" s="123">
        <f t="shared" si="61"/>
        <v>449.69975567505827</v>
      </c>
      <c r="N105" s="123">
        <f t="shared" si="61"/>
        <v>2365.0172974371499</v>
      </c>
      <c r="O105" s="123">
        <f t="shared" si="61"/>
        <v>2104.4219378483722</v>
      </c>
      <c r="P105" s="123">
        <f t="shared" si="61"/>
        <v>128.0004202210456</v>
      </c>
      <c r="Q105" s="123">
        <f t="shared" si="61"/>
        <v>438.0931824990073</v>
      </c>
      <c r="R105" s="123">
        <f t="shared" si="61"/>
        <v>52.923422104390212</v>
      </c>
      <c r="S105" s="123">
        <f t="shared" si="61"/>
        <v>803.75179966683356</v>
      </c>
      <c r="T105" s="145">
        <f t="shared" ref="T105:T122" si="62">SUM(B105:S105)</f>
        <v>59087.660347587444</v>
      </c>
      <c r="U105" s="145">
        <f t="array" ref="U105:U122">TRANSPOSE(B123:S123)</f>
        <v>56419.247193927549</v>
      </c>
      <c r="V105" s="141">
        <f>0.5*(T105+U105)</f>
        <v>57753.453770757493</v>
      </c>
      <c r="W105" s="150">
        <f t="shared" ref="W105:W122" si="63">AC59</f>
        <v>-4539.9193410193766</v>
      </c>
      <c r="X105" s="150">
        <f t="shared" ref="X105:X122" si="64">J6</f>
        <v>-6452.9001591496926</v>
      </c>
    </row>
    <row r="106" spans="1:48" ht="13.5" thickBot="1">
      <c r="A106" s="2" t="s">
        <v>1</v>
      </c>
      <c r="B106" s="123">
        <f t="shared" si="61"/>
        <v>152.35500933418976</v>
      </c>
      <c r="C106" s="123">
        <f t="shared" si="61"/>
        <v>7075.5432345246627</v>
      </c>
      <c r="D106" s="123">
        <f t="shared" si="61"/>
        <v>63.402207417264648</v>
      </c>
      <c r="E106" s="123">
        <f t="shared" si="61"/>
        <v>13.131529297563404</v>
      </c>
      <c r="F106" s="123">
        <f t="shared" si="61"/>
        <v>86.130955796824367</v>
      </c>
      <c r="G106" s="123">
        <f t="shared" si="61"/>
        <v>75.525125310972953</v>
      </c>
      <c r="H106" s="123">
        <f t="shared" si="61"/>
        <v>451.28064081957808</v>
      </c>
      <c r="I106" s="123">
        <f t="shared" si="61"/>
        <v>400.94365546403918</v>
      </c>
      <c r="J106" s="123">
        <f t="shared" si="61"/>
        <v>1861.0582428899997</v>
      </c>
      <c r="K106" s="123">
        <f t="shared" si="61"/>
        <v>764.01901172778219</v>
      </c>
      <c r="L106" s="123">
        <f t="shared" si="61"/>
        <v>28.728273402124721</v>
      </c>
      <c r="M106" s="123">
        <f t="shared" si="61"/>
        <v>122.09783469561359</v>
      </c>
      <c r="N106" s="123">
        <f t="shared" si="61"/>
        <v>517.78037415803601</v>
      </c>
      <c r="O106" s="123">
        <f t="shared" si="61"/>
        <v>27.912635892439848</v>
      </c>
      <c r="P106" s="123">
        <f t="shared" si="61"/>
        <v>253.81036730602702</v>
      </c>
      <c r="Q106" s="123">
        <f t="shared" si="61"/>
        <v>511.59520303144461</v>
      </c>
      <c r="R106" s="123">
        <f t="shared" si="61"/>
        <v>57.565972887372631</v>
      </c>
      <c r="S106" s="123">
        <f t="shared" si="61"/>
        <v>17.212612335155363</v>
      </c>
      <c r="T106" s="145">
        <f t="shared" si="62"/>
        <v>12480.09288629109</v>
      </c>
      <c r="U106" s="145">
        <v>15133.021390323522</v>
      </c>
      <c r="V106" s="141">
        <f t="shared" ref="V106:V122" si="65">0.5*(T106+U106)</f>
        <v>13806.557138307306</v>
      </c>
      <c r="W106" s="150">
        <f t="shared" si="63"/>
        <v>2681.7145646794906</v>
      </c>
      <c r="X106" s="150">
        <f t="shared" si="64"/>
        <v>-655.72680935473545</v>
      </c>
    </row>
    <row r="107" spans="1:48" ht="13.5" thickBot="1">
      <c r="A107" s="2" t="s">
        <v>2</v>
      </c>
      <c r="B107" s="123">
        <f t="shared" si="61"/>
        <v>197.8556410655938</v>
      </c>
      <c r="C107" s="123">
        <f t="shared" si="61"/>
        <v>114.95474463711349</v>
      </c>
      <c r="D107" s="123">
        <f t="shared" si="61"/>
        <v>6077.6903375410893</v>
      </c>
      <c r="E107" s="123">
        <f t="shared" si="61"/>
        <v>4.4586295270929197</v>
      </c>
      <c r="F107" s="123">
        <f t="shared" si="61"/>
        <v>27.923325113612776</v>
      </c>
      <c r="G107" s="123">
        <f t="shared" si="61"/>
        <v>410.58940477359204</v>
      </c>
      <c r="H107" s="123">
        <f t="shared" si="61"/>
        <v>978.22400589729</v>
      </c>
      <c r="I107" s="123">
        <f t="shared" si="61"/>
        <v>32.093237416888499</v>
      </c>
      <c r="J107" s="123">
        <f t="shared" si="61"/>
        <v>100.04309744417878</v>
      </c>
      <c r="K107" s="123">
        <f t="shared" si="61"/>
        <v>205.77273895907348</v>
      </c>
      <c r="L107" s="123">
        <f t="shared" si="61"/>
        <v>75.896917278596646</v>
      </c>
      <c r="M107" s="123">
        <f t="shared" si="61"/>
        <v>408.05413813629877</v>
      </c>
      <c r="N107" s="123">
        <f t="shared" si="61"/>
        <v>95.039799822299159</v>
      </c>
      <c r="O107" s="123">
        <f t="shared" si="61"/>
        <v>45.249626045278347</v>
      </c>
      <c r="P107" s="123">
        <f t="shared" si="61"/>
        <v>149.02459697013524</v>
      </c>
      <c r="Q107" s="123">
        <f t="shared" si="61"/>
        <v>213.37799575422611</v>
      </c>
      <c r="R107" s="123">
        <f t="shared" si="61"/>
        <v>162.51468676118697</v>
      </c>
      <c r="S107" s="123">
        <f t="shared" si="61"/>
        <v>0.74788305511439612</v>
      </c>
      <c r="T107" s="145">
        <f t="shared" si="62"/>
        <v>9299.510806198663</v>
      </c>
      <c r="U107" s="145">
        <v>10347.552231131127</v>
      </c>
      <c r="V107" s="141">
        <f t="shared" si="65"/>
        <v>9823.531518664895</v>
      </c>
      <c r="W107" s="150">
        <f t="shared" si="63"/>
        <v>335.19789764769757</v>
      </c>
      <c r="X107" s="150">
        <f t="shared" si="64"/>
        <v>-1991.4052603666696</v>
      </c>
    </row>
    <row r="108" spans="1:48" ht="13.5" thickBot="1">
      <c r="A108" s="2" t="s">
        <v>3</v>
      </c>
      <c r="B108" s="123">
        <f t="shared" si="61"/>
        <v>135.68717274408789</v>
      </c>
      <c r="C108" s="123">
        <f t="shared" si="61"/>
        <v>0.59864611559639247</v>
      </c>
      <c r="D108" s="123">
        <f t="shared" si="61"/>
        <v>86.250834413910837</v>
      </c>
      <c r="E108" s="123">
        <f t="shared" si="61"/>
        <v>8199.2301154313463</v>
      </c>
      <c r="F108" s="123">
        <f t="shared" si="61"/>
        <v>117.18615631623997</v>
      </c>
      <c r="G108" s="123">
        <f t="shared" si="61"/>
        <v>1.0034439388133378</v>
      </c>
      <c r="H108" s="123">
        <f t="shared" si="61"/>
        <v>9.9359612642810937</v>
      </c>
      <c r="I108" s="123">
        <f t="shared" si="61"/>
        <v>59.844562955359073</v>
      </c>
      <c r="J108" s="123">
        <f t="shared" si="61"/>
        <v>453.60671135514377</v>
      </c>
      <c r="K108" s="123">
        <f t="shared" si="61"/>
        <v>145.38342156174369</v>
      </c>
      <c r="L108" s="123">
        <f t="shared" si="61"/>
        <v>0</v>
      </c>
      <c r="M108" s="123">
        <f t="shared" si="61"/>
        <v>113.38613794831794</v>
      </c>
      <c r="N108" s="123">
        <f t="shared" si="61"/>
        <v>83.868430993024901</v>
      </c>
      <c r="O108" s="123">
        <f t="shared" si="61"/>
        <v>15.291230966875695</v>
      </c>
      <c r="P108" s="123">
        <f t="shared" si="61"/>
        <v>0</v>
      </c>
      <c r="Q108" s="123">
        <f t="shared" si="61"/>
        <v>5.3058890108411454</v>
      </c>
      <c r="R108" s="123">
        <f t="shared" si="61"/>
        <v>0</v>
      </c>
      <c r="S108" s="123">
        <f t="shared" si="61"/>
        <v>5.4190287005621283</v>
      </c>
      <c r="T108" s="145">
        <f t="shared" si="62"/>
        <v>9431.9977437161433</v>
      </c>
      <c r="U108" s="145">
        <v>11772.434781330832</v>
      </c>
      <c r="V108" s="141">
        <f t="shared" si="65"/>
        <v>10602.216262523489</v>
      </c>
      <c r="W108" s="150">
        <f t="shared" si="63"/>
        <v>967.91239478683383</v>
      </c>
      <c r="X108" s="150">
        <f t="shared" si="64"/>
        <v>1507.273577078955</v>
      </c>
    </row>
    <row r="109" spans="1:48" ht="13.5" thickBot="1">
      <c r="A109" s="2" t="s">
        <v>4</v>
      </c>
      <c r="B109" s="123">
        <f t="shared" si="61"/>
        <v>1617.819511400518</v>
      </c>
      <c r="C109" s="123">
        <f t="shared" si="61"/>
        <v>11.376921910948681</v>
      </c>
      <c r="D109" s="123">
        <f t="shared" si="61"/>
        <v>43.942700759843135</v>
      </c>
      <c r="E109" s="123">
        <f t="shared" si="61"/>
        <v>89.487578149545101</v>
      </c>
      <c r="F109" s="123">
        <f t="shared" si="61"/>
        <v>9558.2900372949989</v>
      </c>
      <c r="G109" s="123">
        <f t="shared" si="61"/>
        <v>27.169464374036373</v>
      </c>
      <c r="H109" s="123">
        <f t="shared" si="61"/>
        <v>8.1974952078714303</v>
      </c>
      <c r="I109" s="123">
        <f t="shared" si="61"/>
        <v>19.606584501065786</v>
      </c>
      <c r="J109" s="123">
        <f t="shared" si="61"/>
        <v>396.69478917393781</v>
      </c>
      <c r="K109" s="123">
        <f t="shared" si="61"/>
        <v>206.79416062755118</v>
      </c>
      <c r="L109" s="123">
        <f t="shared" si="61"/>
        <v>1.5048939507632471</v>
      </c>
      <c r="M109" s="123">
        <f t="shared" si="61"/>
        <v>134.82958814531096</v>
      </c>
      <c r="N109" s="123">
        <f t="shared" si="61"/>
        <v>374.38939247933979</v>
      </c>
      <c r="O109" s="123">
        <f t="shared" si="61"/>
        <v>248.55135197039516</v>
      </c>
      <c r="P109" s="123">
        <f t="shared" si="61"/>
        <v>5.7277200783077911</v>
      </c>
      <c r="Q109" s="123">
        <f t="shared" si="61"/>
        <v>747.10871659144004</v>
      </c>
      <c r="R109" s="123">
        <f t="shared" si="61"/>
        <v>2.6695765501002193</v>
      </c>
      <c r="S109" s="123">
        <f t="shared" si="61"/>
        <v>3.827750735541029</v>
      </c>
      <c r="T109" s="145">
        <f t="shared" si="62"/>
        <v>13497.988233901513</v>
      </c>
      <c r="U109" s="145">
        <v>15186.326213764931</v>
      </c>
      <c r="V109" s="141">
        <f t="shared" si="65"/>
        <v>14342.157223833223</v>
      </c>
      <c r="W109" s="150">
        <f t="shared" si="63"/>
        <v>773.66378666777382</v>
      </c>
      <c r="X109" s="150">
        <f t="shared" si="64"/>
        <v>-3518.4311715009571</v>
      </c>
    </row>
    <row r="110" spans="1:48" ht="13.5" thickBot="1">
      <c r="A110" s="2" t="s">
        <v>5</v>
      </c>
      <c r="B110" s="123">
        <f t="shared" si="61"/>
        <v>72.263765776649024</v>
      </c>
      <c r="C110" s="123">
        <f t="shared" si="61"/>
        <v>79.8936244073426</v>
      </c>
      <c r="D110" s="123">
        <f t="shared" si="61"/>
        <v>158.80583659159174</v>
      </c>
      <c r="E110" s="123">
        <f t="shared" si="61"/>
        <v>0</v>
      </c>
      <c r="F110" s="123">
        <f t="shared" si="61"/>
        <v>9.9984501042854568</v>
      </c>
      <c r="G110" s="123">
        <f t="shared" si="61"/>
        <v>3034.1389550618405</v>
      </c>
      <c r="H110" s="123">
        <f t="shared" si="61"/>
        <v>352.90155300494752</v>
      </c>
      <c r="I110" s="123">
        <f t="shared" si="61"/>
        <v>38.861630633354935</v>
      </c>
      <c r="J110" s="123">
        <f t="shared" si="61"/>
        <v>145.41554259467105</v>
      </c>
      <c r="K110" s="123">
        <f t="shared" si="61"/>
        <v>77.616690203801923</v>
      </c>
      <c r="L110" s="123">
        <f t="shared" si="61"/>
        <v>2.779753601706862</v>
      </c>
      <c r="M110" s="123">
        <f t="shared" si="61"/>
        <v>94.385455855048718</v>
      </c>
      <c r="N110" s="123">
        <f t="shared" si="61"/>
        <v>139.78803335873084</v>
      </c>
      <c r="O110" s="123">
        <f t="shared" si="61"/>
        <v>0.9052765235871465</v>
      </c>
      <c r="P110" s="123">
        <f t="shared" si="61"/>
        <v>64.79698297340498</v>
      </c>
      <c r="Q110" s="123">
        <f t="shared" si="61"/>
        <v>666.62575898730267</v>
      </c>
      <c r="R110" s="123">
        <f t="shared" si="61"/>
        <v>40.696136223619376</v>
      </c>
      <c r="S110" s="123">
        <f t="shared" si="61"/>
        <v>23.465140120326961</v>
      </c>
      <c r="T110" s="145">
        <f t="shared" si="62"/>
        <v>5003.3385860222133</v>
      </c>
      <c r="U110" s="145">
        <v>5921.4122524048553</v>
      </c>
      <c r="V110" s="141">
        <f t="shared" si="65"/>
        <v>5462.3754192135348</v>
      </c>
      <c r="W110" s="150">
        <f t="shared" si="63"/>
        <v>231.98276101789133</v>
      </c>
      <c r="X110" s="150">
        <f t="shared" si="64"/>
        <v>-456.77662233955016</v>
      </c>
    </row>
    <row r="111" spans="1:48" ht="13.5" thickBot="1">
      <c r="A111" s="2" t="s">
        <v>6</v>
      </c>
      <c r="B111" s="123">
        <f t="shared" si="61"/>
        <v>364.41376011544673</v>
      </c>
      <c r="C111" s="123">
        <f t="shared" si="61"/>
        <v>358.97378664631071</v>
      </c>
      <c r="D111" s="123">
        <f t="shared" si="61"/>
        <v>854.77660859546347</v>
      </c>
      <c r="E111" s="123">
        <f t="shared" si="61"/>
        <v>5.7392891175146641</v>
      </c>
      <c r="F111" s="123">
        <f t="shared" si="61"/>
        <v>126.06669089079946</v>
      </c>
      <c r="G111" s="123">
        <f t="shared" si="61"/>
        <v>461.31555840865622</v>
      </c>
      <c r="H111" s="123">
        <f t="shared" si="61"/>
        <v>13150.285915078839</v>
      </c>
      <c r="I111" s="123">
        <f t="shared" si="61"/>
        <v>773.35206822338739</v>
      </c>
      <c r="J111" s="123">
        <f t="shared" si="61"/>
        <v>622.08972025082176</v>
      </c>
      <c r="K111" s="123">
        <f t="shared" si="61"/>
        <v>651.29314931056183</v>
      </c>
      <c r="L111" s="123">
        <f t="shared" si="61"/>
        <v>259.47765715801643</v>
      </c>
      <c r="M111" s="123">
        <f t="shared" si="61"/>
        <v>728.68839189478581</v>
      </c>
      <c r="N111" s="123">
        <f t="shared" si="61"/>
        <v>1494.6176372390162</v>
      </c>
      <c r="O111" s="123">
        <f t="shared" si="61"/>
        <v>96.412887754627775</v>
      </c>
      <c r="P111" s="123">
        <f t="shared" si="61"/>
        <v>189.03299567011476</v>
      </c>
      <c r="Q111" s="123">
        <f t="shared" si="61"/>
        <v>1087.4302469850281</v>
      </c>
      <c r="R111" s="123">
        <f t="shared" si="61"/>
        <v>160.81098255980794</v>
      </c>
      <c r="S111" s="123">
        <f t="shared" si="61"/>
        <v>16.72666743100222</v>
      </c>
      <c r="T111" s="145">
        <f t="shared" si="62"/>
        <v>21401.504013330195</v>
      </c>
      <c r="U111" s="145">
        <v>24655.069278449893</v>
      </c>
      <c r="V111" s="141">
        <f t="shared" si="65"/>
        <v>23028.286645890046</v>
      </c>
      <c r="W111" s="150">
        <f t="shared" si="63"/>
        <v>3025.3659015735902</v>
      </c>
      <c r="X111" s="150">
        <f t="shared" si="64"/>
        <v>-4366.3161406460385</v>
      </c>
    </row>
    <row r="112" spans="1:48" ht="13.5" thickBot="1">
      <c r="A112" s="2" t="s">
        <v>7</v>
      </c>
      <c r="B112" s="123">
        <f t="shared" si="61"/>
        <v>1489.4014793552649</v>
      </c>
      <c r="C112" s="123">
        <f t="shared" si="61"/>
        <v>141.43098557926825</v>
      </c>
      <c r="D112" s="123">
        <f t="shared" si="61"/>
        <v>63.092991254487472</v>
      </c>
      <c r="E112" s="123">
        <f t="shared" si="61"/>
        <v>16.037186359049059</v>
      </c>
      <c r="F112" s="123">
        <f t="shared" si="61"/>
        <v>51.049198414440333</v>
      </c>
      <c r="G112" s="123">
        <f t="shared" si="61"/>
        <v>48.574295037580725</v>
      </c>
      <c r="H112" s="123">
        <f t="shared" si="61"/>
        <v>583.18211451380944</v>
      </c>
      <c r="I112" s="123">
        <f t="shared" si="61"/>
        <v>7491.0126206297828</v>
      </c>
      <c r="J112" s="123">
        <f t="shared" si="61"/>
        <v>471.60565656038648</v>
      </c>
      <c r="K112" s="123">
        <f t="shared" si="61"/>
        <v>1192.5876873544366</v>
      </c>
      <c r="L112" s="123">
        <f t="shared" si="61"/>
        <v>540.26269433117295</v>
      </c>
      <c r="M112" s="123">
        <f t="shared" si="61"/>
        <v>174.85791326004579</v>
      </c>
      <c r="N112" s="123">
        <f t="shared" si="61"/>
        <v>2829.6010039182338</v>
      </c>
      <c r="O112" s="123">
        <f t="shared" si="61"/>
        <v>262.31849652600857</v>
      </c>
      <c r="P112" s="123">
        <f t="shared" si="61"/>
        <v>56.642938560641483</v>
      </c>
      <c r="Q112" s="123">
        <f t="shared" si="61"/>
        <v>142.49355084250925</v>
      </c>
      <c r="R112" s="123">
        <f t="shared" si="61"/>
        <v>13.94902824850916</v>
      </c>
      <c r="S112" s="123">
        <f t="shared" si="61"/>
        <v>5.5181695635669907</v>
      </c>
      <c r="T112" s="145">
        <f t="shared" si="62"/>
        <v>15573.618010309196</v>
      </c>
      <c r="U112" s="145">
        <v>17851.255581023481</v>
      </c>
      <c r="V112" s="141">
        <f t="shared" si="65"/>
        <v>16712.436795666337</v>
      </c>
      <c r="W112" s="150">
        <f t="shared" si="63"/>
        <v>2282.0475212900383</v>
      </c>
      <c r="X112" s="150">
        <f t="shared" si="64"/>
        <v>-2331.8072317019924</v>
      </c>
    </row>
    <row r="113" spans="1:24" ht="13.5" thickBot="1">
      <c r="A113" s="2" t="s">
        <v>8</v>
      </c>
      <c r="B113" s="123">
        <f t="shared" si="61"/>
        <v>2418.5397788560431</v>
      </c>
      <c r="C113" s="123">
        <f t="shared" si="61"/>
        <v>3916.6172221870547</v>
      </c>
      <c r="D113" s="123">
        <f t="shared" si="61"/>
        <v>331.6773933702105</v>
      </c>
      <c r="E113" s="123">
        <f t="shared" si="61"/>
        <v>1267.4532092853674</v>
      </c>
      <c r="F113" s="123">
        <f t="shared" si="61"/>
        <v>973.60508241940397</v>
      </c>
      <c r="G113" s="123">
        <f t="shared" si="61"/>
        <v>253.46644321219782</v>
      </c>
      <c r="H113" s="123">
        <f t="shared" si="61"/>
        <v>1024.7577922279904</v>
      </c>
      <c r="I113" s="123">
        <f t="shared" si="61"/>
        <v>1421.8619576320232</v>
      </c>
      <c r="J113" s="123">
        <f t="shared" si="61"/>
        <v>55493.204897978569</v>
      </c>
      <c r="K113" s="123">
        <f t="shared" si="61"/>
        <v>4264.1044154393949</v>
      </c>
      <c r="L113" s="123">
        <f t="shared" si="61"/>
        <v>109.05954818170324</v>
      </c>
      <c r="M113" s="123">
        <f t="shared" si="61"/>
        <v>409.72128194507843</v>
      </c>
      <c r="N113" s="123">
        <f t="shared" si="61"/>
        <v>2129.1170294688764</v>
      </c>
      <c r="O113" s="123">
        <f t="shared" si="61"/>
        <v>769.88014787246061</v>
      </c>
      <c r="P113" s="123">
        <f t="shared" si="61"/>
        <v>747.47251061982047</v>
      </c>
      <c r="Q113" s="123">
        <f t="shared" si="61"/>
        <v>1055.1770415785743</v>
      </c>
      <c r="R113" s="123">
        <f t="shared" si="61"/>
        <v>367.83960939631578</v>
      </c>
      <c r="S113" s="123">
        <f t="shared" si="61"/>
        <v>74.145358842711659</v>
      </c>
      <c r="T113" s="145">
        <f t="shared" si="62"/>
        <v>77027.700720513778</v>
      </c>
      <c r="U113" s="145">
        <v>72280.533874556175</v>
      </c>
      <c r="V113" s="141">
        <f t="shared" si="65"/>
        <v>74654.117297534976</v>
      </c>
      <c r="W113" s="150">
        <f t="shared" si="63"/>
        <v>-933.60761734338303</v>
      </c>
      <c r="X113" s="150">
        <f t="shared" si="64"/>
        <v>8660.2665235204768</v>
      </c>
    </row>
    <row r="114" spans="1:24" ht="13.5" thickBot="1">
      <c r="A114" s="2" t="s">
        <v>9</v>
      </c>
      <c r="B114" s="123">
        <f t="shared" si="61"/>
        <v>1329.6808338735568</v>
      </c>
      <c r="C114" s="123">
        <f t="shared" si="61"/>
        <v>624.88888798202447</v>
      </c>
      <c r="D114" s="123">
        <f t="shared" si="61"/>
        <v>67.205093375327976</v>
      </c>
      <c r="E114" s="123">
        <f t="shared" si="61"/>
        <v>901.55378747657255</v>
      </c>
      <c r="F114" s="123">
        <f t="shared" si="61"/>
        <v>270.70514187169721</v>
      </c>
      <c r="G114" s="123">
        <f t="shared" si="61"/>
        <v>150.38508236381878</v>
      </c>
      <c r="H114" s="123">
        <f t="shared" si="61"/>
        <v>456.09288826401109</v>
      </c>
      <c r="I114" s="123">
        <f t="shared" si="61"/>
        <v>1308.9638136153051</v>
      </c>
      <c r="J114" s="123">
        <f t="shared" si="61"/>
        <v>2342.268183664939</v>
      </c>
      <c r="K114" s="123">
        <f t="shared" si="61"/>
        <v>27352.40788752454</v>
      </c>
      <c r="L114" s="123">
        <f t="shared" si="61"/>
        <v>71.859950951170646</v>
      </c>
      <c r="M114" s="123">
        <f t="shared" si="61"/>
        <v>151.68711554514167</v>
      </c>
      <c r="N114" s="123">
        <f t="shared" si="61"/>
        <v>1230.4513834529857</v>
      </c>
      <c r="O114" s="123">
        <f t="shared" si="61"/>
        <v>976.3021110452305</v>
      </c>
      <c r="P114" s="123">
        <f t="shared" si="61"/>
        <v>90.821729934608285</v>
      </c>
      <c r="Q114" s="123">
        <f t="shared" si="61"/>
        <v>332.80823915535393</v>
      </c>
      <c r="R114" s="123">
        <f t="shared" si="61"/>
        <v>77.175722767326292</v>
      </c>
      <c r="S114" s="123">
        <f t="shared" si="61"/>
        <v>25.880875000258865</v>
      </c>
      <c r="T114" s="145">
        <f t="shared" si="62"/>
        <v>37761.138727863872</v>
      </c>
      <c r="U114" s="145">
        <v>43328.240244982124</v>
      </c>
      <c r="V114" s="141">
        <f t="shared" si="65"/>
        <v>40544.689486422998</v>
      </c>
      <c r="W114" s="150">
        <f t="shared" si="63"/>
        <v>2491.6803202948795</v>
      </c>
      <c r="X114" s="150">
        <f t="shared" si="64"/>
        <v>1226.8847217724906</v>
      </c>
    </row>
    <row r="115" spans="1:24" ht="13.5" thickBot="1">
      <c r="A115" s="2" t="s">
        <v>10</v>
      </c>
      <c r="B115" s="123">
        <f t="shared" si="61"/>
        <v>987.25515051413413</v>
      </c>
      <c r="C115" s="123">
        <f t="shared" si="61"/>
        <v>7.3049847304440698</v>
      </c>
      <c r="D115" s="123">
        <f t="shared" si="61"/>
        <v>23.843817982246915</v>
      </c>
      <c r="E115" s="123">
        <f t="shared" si="61"/>
        <v>0</v>
      </c>
      <c r="F115" s="123">
        <f t="shared" si="61"/>
        <v>22.202917308897995</v>
      </c>
      <c r="G115" s="123">
        <f t="shared" si="61"/>
        <v>9.9438912436533435</v>
      </c>
      <c r="H115" s="123">
        <f t="shared" si="61"/>
        <v>286.4663676479758</v>
      </c>
      <c r="I115" s="123">
        <f t="shared" si="61"/>
        <v>222.82918185627278</v>
      </c>
      <c r="J115" s="123">
        <f t="shared" si="61"/>
        <v>105.62268760018851</v>
      </c>
      <c r="K115" s="123">
        <f t="shared" si="61"/>
        <v>94.334183304153044</v>
      </c>
      <c r="L115" s="123">
        <f t="shared" si="61"/>
        <v>4718.6328875390673</v>
      </c>
      <c r="M115" s="123">
        <f t="shared" si="61"/>
        <v>52.612412925259164</v>
      </c>
      <c r="N115" s="123">
        <f t="shared" si="61"/>
        <v>744.70193969631032</v>
      </c>
      <c r="O115" s="123">
        <f t="shared" si="61"/>
        <v>39.793139682156564</v>
      </c>
      <c r="P115" s="123">
        <f t="shared" si="61"/>
        <v>9.4553264291407384</v>
      </c>
      <c r="Q115" s="123">
        <f t="shared" si="61"/>
        <v>25.425812818032206</v>
      </c>
      <c r="R115" s="123">
        <f t="shared" si="61"/>
        <v>9.0487565981248874</v>
      </c>
      <c r="S115" s="123">
        <f t="shared" si="61"/>
        <v>1.5404493034274391</v>
      </c>
      <c r="T115" s="145">
        <f t="shared" si="62"/>
        <v>7361.0139071794856</v>
      </c>
      <c r="U115" s="145">
        <v>8687.0815339989422</v>
      </c>
      <c r="V115" s="141">
        <f t="shared" si="65"/>
        <v>8024.0477205892139</v>
      </c>
      <c r="W115" s="150">
        <f t="shared" si="63"/>
        <v>338.4114638515357</v>
      </c>
      <c r="X115" s="150">
        <f t="shared" si="64"/>
        <v>-2649.5261267841188</v>
      </c>
    </row>
    <row r="116" spans="1:24" ht="13.5" thickBot="1">
      <c r="A116" s="2" t="s">
        <v>11</v>
      </c>
      <c r="B116" s="123">
        <f t="shared" si="61"/>
        <v>741.47730988106014</v>
      </c>
      <c r="C116" s="123">
        <f t="shared" si="61"/>
        <v>185.77929122746053</v>
      </c>
      <c r="D116" s="123">
        <f t="shared" si="61"/>
        <v>1090.4673410891824</v>
      </c>
      <c r="E116" s="123">
        <f t="shared" si="61"/>
        <v>75.216185939419887</v>
      </c>
      <c r="F116" s="123">
        <f t="shared" si="61"/>
        <v>231.58939956734216</v>
      </c>
      <c r="G116" s="123">
        <f t="shared" si="61"/>
        <v>316.79017052120986</v>
      </c>
      <c r="H116" s="123">
        <f t="shared" si="61"/>
        <v>1433.6828821421561</v>
      </c>
      <c r="I116" s="123">
        <f t="shared" si="61"/>
        <v>146.30669461935685</v>
      </c>
      <c r="J116" s="123">
        <f t="shared" si="61"/>
        <v>528.48964331184277</v>
      </c>
      <c r="K116" s="123">
        <f t="shared" si="61"/>
        <v>290.8288277585861</v>
      </c>
      <c r="L116" s="123">
        <f t="shared" si="61"/>
        <v>16.65696402620868</v>
      </c>
      <c r="M116" s="123">
        <f t="shared" si="61"/>
        <v>16685.626795469114</v>
      </c>
      <c r="N116" s="123">
        <f t="shared" si="61"/>
        <v>504.51464215912722</v>
      </c>
      <c r="O116" s="123">
        <f t="shared" si="61"/>
        <v>37.361750529719473</v>
      </c>
      <c r="P116" s="123">
        <f t="shared" si="61"/>
        <v>43.297458279805099</v>
      </c>
      <c r="Q116" s="123">
        <f t="shared" si="61"/>
        <v>419.35992753690539</v>
      </c>
      <c r="R116" s="123">
        <f t="shared" si="61"/>
        <v>2.2907817610045522</v>
      </c>
      <c r="S116" s="123">
        <f t="shared" si="61"/>
        <v>37.494273892240535</v>
      </c>
      <c r="T116" s="145">
        <f t="shared" si="62"/>
        <v>22787.230339711739</v>
      </c>
      <c r="U116" s="145">
        <v>22522.628103852032</v>
      </c>
      <c r="V116" s="141">
        <f t="shared" si="65"/>
        <v>22654.929221781887</v>
      </c>
      <c r="W116" s="150">
        <f t="shared" si="63"/>
        <v>402.42422585281747</v>
      </c>
      <c r="X116" s="150">
        <f t="shared" si="64"/>
        <v>-3424.3988679001122</v>
      </c>
    </row>
    <row r="117" spans="1:24" ht="13.5" thickBot="1">
      <c r="A117" s="2" t="s">
        <v>12</v>
      </c>
      <c r="B117" s="123">
        <f t="shared" si="61"/>
        <v>4875.4666375243123</v>
      </c>
      <c r="C117" s="123">
        <f t="shared" si="61"/>
        <v>1369.3046791115205</v>
      </c>
      <c r="D117" s="123">
        <f t="shared" si="61"/>
        <v>959.9886541917848</v>
      </c>
      <c r="E117" s="123">
        <f t="shared" si="61"/>
        <v>462.6032790120164</v>
      </c>
      <c r="F117" s="123">
        <f t="shared" si="61"/>
        <v>1987.4329472776781</v>
      </c>
      <c r="G117" s="123">
        <f t="shared" si="61"/>
        <v>587.83126830578442</v>
      </c>
      <c r="H117" s="123">
        <f t="shared" si="61"/>
        <v>2906.7253775667104</v>
      </c>
      <c r="I117" s="123">
        <f t="shared" si="61"/>
        <v>3983.7409653374348</v>
      </c>
      <c r="J117" s="123">
        <f t="shared" si="61"/>
        <v>4571.0924305067483</v>
      </c>
      <c r="K117" s="123">
        <f t="shared" si="61"/>
        <v>3503.2188364575768</v>
      </c>
      <c r="L117" s="123">
        <f t="shared" si="61"/>
        <v>737.25335258514065</v>
      </c>
      <c r="M117" s="123">
        <f t="shared" si="61"/>
        <v>2280.7125453589842</v>
      </c>
      <c r="N117" s="123">
        <f t="shared" si="61"/>
        <v>41243.030744342228</v>
      </c>
      <c r="O117" s="123">
        <f t="shared" si="61"/>
        <v>1070.770579978212</v>
      </c>
      <c r="P117" s="123">
        <f t="shared" si="61"/>
        <v>574.80028816615129</v>
      </c>
      <c r="Q117" s="123">
        <f t="shared" si="61"/>
        <v>1929.5936989629479</v>
      </c>
      <c r="R117" s="123">
        <f t="shared" si="61"/>
        <v>212.76432852781207</v>
      </c>
      <c r="S117" s="123">
        <f t="shared" si="61"/>
        <v>103.0165029900236</v>
      </c>
      <c r="T117" s="145">
        <f t="shared" si="62"/>
        <v>73359.347116203062</v>
      </c>
      <c r="U117" s="145">
        <v>54688.956616763113</v>
      </c>
      <c r="V117" s="141">
        <f t="shared" si="65"/>
        <v>64024.151866483087</v>
      </c>
      <c r="W117" s="150">
        <f t="shared" si="63"/>
        <v>-13369.439057823096</v>
      </c>
      <c r="X117" s="150">
        <f t="shared" si="64"/>
        <v>17305.462614168333</v>
      </c>
    </row>
    <row r="118" spans="1:24" ht="13.5" thickBot="1">
      <c r="A118" s="2" t="s">
        <v>13</v>
      </c>
      <c r="B118" s="123">
        <f t="shared" si="61"/>
        <v>1300.1613209380603</v>
      </c>
      <c r="C118" s="123">
        <f t="shared" si="61"/>
        <v>25.021138875489477</v>
      </c>
      <c r="D118" s="123">
        <f t="shared" si="61"/>
        <v>25.474495573062324</v>
      </c>
      <c r="E118" s="123">
        <f t="shared" si="61"/>
        <v>40.941508983861993</v>
      </c>
      <c r="F118" s="123">
        <f t="shared" si="61"/>
        <v>51.367371894671521</v>
      </c>
      <c r="G118" s="123">
        <f t="shared" si="61"/>
        <v>12.444200763029619</v>
      </c>
      <c r="H118" s="123">
        <f t="shared" si="61"/>
        <v>56.718003425754574</v>
      </c>
      <c r="I118" s="123">
        <f t="shared" si="61"/>
        <v>300.76022460558352</v>
      </c>
      <c r="J118" s="123">
        <f t="shared" si="61"/>
        <v>252.15966884158678</v>
      </c>
      <c r="K118" s="123">
        <f t="shared" si="61"/>
        <v>1633.8242177027266</v>
      </c>
      <c r="L118" s="123">
        <f t="shared" si="61"/>
        <v>43.39838547367885</v>
      </c>
      <c r="M118" s="123">
        <f t="shared" si="61"/>
        <v>99.686186764026502</v>
      </c>
      <c r="N118" s="123">
        <f t="shared" si="61"/>
        <v>291.37400946764905</v>
      </c>
      <c r="O118" s="123">
        <f t="shared" si="61"/>
        <v>6778.8062159188539</v>
      </c>
      <c r="P118" s="123">
        <f t="shared" si="61"/>
        <v>27.813344524170432</v>
      </c>
      <c r="Q118" s="123">
        <f t="shared" si="61"/>
        <v>40.319942642329011</v>
      </c>
      <c r="R118" s="123">
        <f t="shared" si="61"/>
        <v>5.958379411770796</v>
      </c>
      <c r="S118" s="123">
        <f t="shared" si="61"/>
        <v>14.313440976240106</v>
      </c>
      <c r="T118" s="145">
        <f t="shared" si="62"/>
        <v>11000.542056782548</v>
      </c>
      <c r="U118" s="145">
        <v>12607.677791527962</v>
      </c>
      <c r="V118" s="141">
        <f t="shared" si="65"/>
        <v>11804.109924155255</v>
      </c>
      <c r="W118" s="150">
        <f t="shared" si="63"/>
        <v>2212.5058515948267</v>
      </c>
      <c r="X118" s="150">
        <f t="shared" si="64"/>
        <v>-209.56107200740007</v>
      </c>
    </row>
    <row r="119" spans="1:24" ht="13.5" thickBot="1">
      <c r="A119" s="2" t="s">
        <v>14</v>
      </c>
      <c r="B119" s="123">
        <f t="shared" si="61"/>
        <v>64.466393426183402</v>
      </c>
      <c r="C119" s="123">
        <f t="shared" si="61"/>
        <v>407.54823596548107</v>
      </c>
      <c r="D119" s="123">
        <f t="shared" si="61"/>
        <v>19.137226979798196</v>
      </c>
      <c r="E119" s="123">
        <f t="shared" ref="E119:S119" si="66">IF($A119=E$104,E73+E95+$T73+E$99+$F20,E73+E95)</f>
        <v>2.7596126366423741</v>
      </c>
      <c r="F119" s="123">
        <f t="shared" si="66"/>
        <v>27.944554803547128</v>
      </c>
      <c r="G119" s="123">
        <f t="shared" si="66"/>
        <v>91.422340548098276</v>
      </c>
      <c r="H119" s="123">
        <f t="shared" si="66"/>
        <v>224.61687404643331</v>
      </c>
      <c r="I119" s="123">
        <f t="shared" si="66"/>
        <v>65.215902658527284</v>
      </c>
      <c r="J119" s="123">
        <f t="shared" si="66"/>
        <v>393.87367263843544</v>
      </c>
      <c r="K119" s="123">
        <f t="shared" si="66"/>
        <v>103.0191984464623</v>
      </c>
      <c r="L119" s="123">
        <f t="shared" si="66"/>
        <v>16.432368003954686</v>
      </c>
      <c r="M119" s="123">
        <f t="shared" si="66"/>
        <v>63.691876982514472</v>
      </c>
      <c r="N119" s="123">
        <f t="shared" si="66"/>
        <v>159.02771900889866</v>
      </c>
      <c r="O119" s="123">
        <f t="shared" si="66"/>
        <v>53.28000369616052</v>
      </c>
      <c r="P119" s="123">
        <f t="shared" si="66"/>
        <v>3826.0994320359614</v>
      </c>
      <c r="Q119" s="123">
        <f t="shared" si="66"/>
        <v>454.99268114925019</v>
      </c>
      <c r="R119" s="123">
        <f t="shared" si="66"/>
        <v>163.17344052601169</v>
      </c>
      <c r="S119" s="123">
        <f t="shared" si="66"/>
        <v>0.81260962965865013</v>
      </c>
      <c r="T119" s="145">
        <f t="shared" si="62"/>
        <v>6137.5141431820184</v>
      </c>
      <c r="U119" s="145">
        <v>7142.0399269127047</v>
      </c>
      <c r="V119" s="141">
        <f t="shared" si="65"/>
        <v>6639.777035047362</v>
      </c>
      <c r="W119" s="150">
        <f t="shared" si="63"/>
        <v>1010.6897915183099</v>
      </c>
      <c r="X119" s="150">
        <f t="shared" si="64"/>
        <v>173.30413387724275</v>
      </c>
    </row>
    <row r="120" spans="1:24" ht="13.5" thickBot="1">
      <c r="A120" s="2" t="s">
        <v>15</v>
      </c>
      <c r="B120" s="123">
        <f t="shared" ref="B120:S122" si="67">IF($A120=B$104,B74+B96+$T74+B$99+$F21,B74+B96)</f>
        <v>221.0125791735268</v>
      </c>
      <c r="C120" s="123">
        <f t="shared" si="67"/>
        <v>618.94790622954156</v>
      </c>
      <c r="D120" s="123">
        <f t="shared" si="67"/>
        <v>155.99768200478923</v>
      </c>
      <c r="E120" s="123">
        <f t="shared" si="67"/>
        <v>27.145510924582819</v>
      </c>
      <c r="F120" s="123">
        <f t="shared" si="67"/>
        <v>105.16914541400848</v>
      </c>
      <c r="G120" s="123">
        <f t="shared" si="67"/>
        <v>352.00436845671203</v>
      </c>
      <c r="H120" s="123">
        <f t="shared" si="67"/>
        <v>1553.8255991233989</v>
      </c>
      <c r="I120" s="123">
        <f t="shared" si="67"/>
        <v>151.19581806352033</v>
      </c>
      <c r="J120" s="123">
        <f t="shared" si="67"/>
        <v>853.00473918377315</v>
      </c>
      <c r="K120" s="123">
        <f t="shared" si="67"/>
        <v>342.86040092800562</v>
      </c>
      <c r="L120" s="123">
        <f t="shared" si="67"/>
        <v>88.630662250785363</v>
      </c>
      <c r="M120" s="123">
        <f t="shared" si="67"/>
        <v>520.22218162095817</v>
      </c>
      <c r="N120" s="123">
        <f t="shared" si="67"/>
        <v>327.08979872323368</v>
      </c>
      <c r="O120" s="123">
        <f t="shared" si="67"/>
        <v>27.350495560531616</v>
      </c>
      <c r="P120" s="123">
        <f t="shared" si="67"/>
        <v>808.53680767465221</v>
      </c>
      <c r="Q120" s="123">
        <f t="shared" si="67"/>
        <v>16239.863083134462</v>
      </c>
      <c r="R120" s="123">
        <f t="shared" si="67"/>
        <v>189.41852643682407</v>
      </c>
      <c r="S120" s="123">
        <f t="shared" si="67"/>
        <v>11.691623408153436</v>
      </c>
      <c r="T120" s="145">
        <f t="shared" si="62"/>
        <v>22593.96692831146</v>
      </c>
      <c r="U120" s="145">
        <v>24667.785128911521</v>
      </c>
      <c r="V120" s="141">
        <f t="shared" si="65"/>
        <v>23630.876028611492</v>
      </c>
      <c r="W120" s="150">
        <f t="shared" si="63"/>
        <v>1656.1394439645592</v>
      </c>
      <c r="X120" s="150">
        <f t="shared" si="64"/>
        <v>-2090.8581027875662</v>
      </c>
    </row>
    <row r="121" spans="1:24" ht="13.5" thickBot="1">
      <c r="A121" s="2" t="s">
        <v>16</v>
      </c>
      <c r="B121" s="123">
        <f t="shared" si="67"/>
        <v>90.025266032991397</v>
      </c>
      <c r="C121" s="123">
        <f t="shared" si="67"/>
        <v>52.13511842106179</v>
      </c>
      <c r="D121" s="123">
        <f t="shared" si="67"/>
        <v>4.7464837370860549</v>
      </c>
      <c r="E121" s="123">
        <f t="shared" si="67"/>
        <v>0</v>
      </c>
      <c r="F121" s="123">
        <f t="shared" si="67"/>
        <v>4.2104723580431394</v>
      </c>
      <c r="G121" s="123">
        <f t="shared" si="67"/>
        <v>9.7144648096235109</v>
      </c>
      <c r="H121" s="123">
        <f t="shared" si="67"/>
        <v>395.31459813326171</v>
      </c>
      <c r="I121" s="123">
        <f t="shared" si="67"/>
        <v>34.61832884068118</v>
      </c>
      <c r="J121" s="123">
        <f t="shared" si="67"/>
        <v>93.972833574236518</v>
      </c>
      <c r="K121" s="123">
        <f t="shared" si="67"/>
        <v>243.03298123311532</v>
      </c>
      <c r="L121" s="123">
        <f t="shared" si="67"/>
        <v>5.4058012617978246</v>
      </c>
      <c r="M121" s="123">
        <f t="shared" si="67"/>
        <v>22.249056142529962</v>
      </c>
      <c r="N121" s="123">
        <f t="shared" si="67"/>
        <v>112.46916573703504</v>
      </c>
      <c r="O121" s="123">
        <f t="shared" si="67"/>
        <v>1.9395750172450561</v>
      </c>
      <c r="P121" s="123">
        <f t="shared" si="67"/>
        <v>166.29775176487368</v>
      </c>
      <c r="Q121" s="123">
        <f t="shared" si="67"/>
        <v>271.48368307656091</v>
      </c>
      <c r="R121" s="123">
        <f t="shared" si="67"/>
        <v>1492.5931917359912</v>
      </c>
      <c r="S121" s="123">
        <f t="shared" si="67"/>
        <v>0.45093150369199653</v>
      </c>
      <c r="T121" s="145">
        <f t="shared" si="62"/>
        <v>3000.6597033798266</v>
      </c>
      <c r="U121" s="145">
        <v>3011.6638995571457</v>
      </c>
      <c r="V121" s="141">
        <f t="shared" si="65"/>
        <v>3006.1618014684864</v>
      </c>
      <c r="W121" s="150">
        <f t="shared" si="63"/>
        <v>258.11456694182561</v>
      </c>
      <c r="X121" s="150">
        <f t="shared" si="64"/>
        <v>-56.836967981464568</v>
      </c>
    </row>
    <row r="122" spans="1:24" ht="13.5" thickBot="1">
      <c r="A122" s="2" t="s">
        <v>17</v>
      </c>
      <c r="B122" s="123">
        <f t="shared" si="67"/>
        <v>304.59661868497864</v>
      </c>
      <c r="C122" s="123">
        <f t="shared" si="67"/>
        <v>2.2086094798385769</v>
      </c>
      <c r="D122" s="123">
        <f t="shared" si="67"/>
        <v>0.85855990713753838</v>
      </c>
      <c r="E122" s="123">
        <f t="shared" si="67"/>
        <v>0.83968945753930213</v>
      </c>
      <c r="F122" s="123">
        <f t="shared" si="67"/>
        <v>8.0262085045707803</v>
      </c>
      <c r="G122" s="123">
        <f t="shared" si="67"/>
        <v>0.84492204296090412</v>
      </c>
      <c r="H122" s="123">
        <f t="shared" si="67"/>
        <v>14.330771201038562</v>
      </c>
      <c r="I122" s="123">
        <f t="shared" si="67"/>
        <v>2.6195330095350178</v>
      </c>
      <c r="J122" s="123">
        <f t="shared" si="67"/>
        <v>13.068231790998846</v>
      </c>
      <c r="K122" s="123">
        <f t="shared" si="67"/>
        <v>19.532520124375356</v>
      </c>
      <c r="L122" s="123">
        <f t="shared" si="67"/>
        <v>1.1521584763498742</v>
      </c>
      <c r="M122" s="123">
        <f t="shared" si="67"/>
        <v>10.41943548794973</v>
      </c>
      <c r="N122" s="123">
        <f t="shared" si="67"/>
        <v>47.078215300945644</v>
      </c>
      <c r="O122" s="123">
        <f t="shared" si="67"/>
        <v>51.130328699808814</v>
      </c>
      <c r="P122" s="123">
        <f t="shared" si="67"/>
        <v>0.40925570384492288</v>
      </c>
      <c r="Q122" s="123">
        <f t="shared" si="67"/>
        <v>86.730475155305413</v>
      </c>
      <c r="R122" s="123">
        <f t="shared" si="67"/>
        <v>0.27135706097768958</v>
      </c>
      <c r="S122" s="123">
        <f t="shared" si="67"/>
        <v>336.78248391808091</v>
      </c>
      <c r="T122" s="146">
        <f t="shared" si="62"/>
        <v>900.89937400623649</v>
      </c>
      <c r="U122" s="145">
        <v>1482.7976010725897</v>
      </c>
      <c r="V122" s="141">
        <f t="shared" si="65"/>
        <v>1191.8484875394131</v>
      </c>
      <c r="W122" s="150">
        <f t="shared" si="63"/>
        <v>175.11552450379179</v>
      </c>
      <c r="X122" s="150">
        <f t="shared" si="64"/>
        <v>-668.64703789723444</v>
      </c>
    </row>
    <row r="123" spans="1:24" ht="18" customHeight="1" thickBot="1">
      <c r="A123" s="18"/>
      <c r="B123" s="145">
        <f t="shared" ref="B123:S123" si="68">SUM(B105:B122)</f>
        <v>56419.247193927549</v>
      </c>
      <c r="C123" s="145">
        <f t="shared" si="68"/>
        <v>15133.021390323522</v>
      </c>
      <c r="D123" s="145">
        <f t="shared" si="68"/>
        <v>10347.552231131127</v>
      </c>
      <c r="E123" s="145">
        <f t="shared" si="68"/>
        <v>11772.434781330832</v>
      </c>
      <c r="F123" s="145">
        <f t="shared" si="68"/>
        <v>15186.326213764931</v>
      </c>
      <c r="G123" s="145">
        <f t="shared" si="68"/>
        <v>5921.4122524048553</v>
      </c>
      <c r="H123" s="145">
        <f t="shared" si="68"/>
        <v>24655.069278449893</v>
      </c>
      <c r="I123" s="145">
        <f t="shared" si="68"/>
        <v>17851.255581023481</v>
      </c>
      <c r="J123" s="145">
        <f t="shared" si="68"/>
        <v>72280.533874556175</v>
      </c>
      <c r="K123" s="145">
        <f t="shared" si="68"/>
        <v>43328.240244982124</v>
      </c>
      <c r="L123" s="145">
        <f t="shared" si="68"/>
        <v>8687.0815339989422</v>
      </c>
      <c r="M123" s="145">
        <f t="shared" si="68"/>
        <v>22522.628103852032</v>
      </c>
      <c r="N123" s="145">
        <f t="shared" si="68"/>
        <v>54688.956616763113</v>
      </c>
      <c r="O123" s="145">
        <f t="shared" si="68"/>
        <v>12607.677791527962</v>
      </c>
      <c r="P123" s="145">
        <f t="shared" si="68"/>
        <v>7142.0399269127047</v>
      </c>
      <c r="Q123" s="145">
        <f t="shared" si="68"/>
        <v>24667.785128911521</v>
      </c>
      <c r="R123" s="145">
        <f t="shared" si="68"/>
        <v>3011.6638995571457</v>
      </c>
      <c r="S123" s="147">
        <f t="shared" si="68"/>
        <v>1482.7976010725897</v>
      </c>
      <c r="T123" s="148">
        <f>SUM(B105:S122)</f>
        <v>407705.72364449094</v>
      </c>
      <c r="U123" s="148">
        <f>SUM(U105:U122)</f>
        <v>407705.72364449053</v>
      </c>
      <c r="V123" s="131">
        <f>SUM(V105:V122)</f>
        <v>407705.72364449047</v>
      </c>
      <c r="W123" s="24"/>
      <c r="X123" s="24"/>
    </row>
    <row r="124" spans="1:24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24"/>
      <c r="U124" s="24"/>
      <c r="V124" s="24"/>
      <c r="W124" s="24"/>
    </row>
    <row r="125" spans="1:24" ht="13.5" thickBot="1"/>
    <row r="126" spans="1:24" ht="39" thickBot="1">
      <c r="A126" s="20" t="s">
        <v>230</v>
      </c>
      <c r="B126" s="1" t="s">
        <v>0</v>
      </c>
      <c r="C126" s="1" t="s">
        <v>1</v>
      </c>
      <c r="D126" s="1" t="s">
        <v>2</v>
      </c>
      <c r="E126" s="1" t="s">
        <v>3</v>
      </c>
      <c r="F126" s="1" t="s">
        <v>4</v>
      </c>
      <c r="G126" s="1" t="s">
        <v>5</v>
      </c>
      <c r="H126" s="1" t="s">
        <v>6</v>
      </c>
      <c r="I126" s="1" t="s">
        <v>7</v>
      </c>
      <c r="J126" s="1" t="s">
        <v>8</v>
      </c>
      <c r="K126" s="1" t="s">
        <v>9</v>
      </c>
      <c r="L126" s="1" t="s">
        <v>10</v>
      </c>
      <c r="M126" s="1" t="s">
        <v>11</v>
      </c>
      <c r="N126" s="1" t="s">
        <v>12</v>
      </c>
      <c r="O126" s="1" t="s">
        <v>13</v>
      </c>
      <c r="P126" s="1" t="s">
        <v>14</v>
      </c>
      <c r="Q126" s="1" t="s">
        <v>15</v>
      </c>
      <c r="R126" s="1" t="s">
        <v>16</v>
      </c>
      <c r="S126" s="1" t="s">
        <v>17</v>
      </c>
      <c r="T126" s="19" t="s">
        <v>70</v>
      </c>
    </row>
    <row r="127" spans="1:24" ht="13.5" thickBot="1">
      <c r="A127" s="1" t="s">
        <v>0</v>
      </c>
      <c r="B127" s="172">
        <f t="shared" ref="B127:S141" si="69">B105/(B$145+$T127)</f>
        <v>1.2383989910617446</v>
      </c>
      <c r="C127" s="172">
        <f t="shared" si="69"/>
        <v>3.6578750721912323E-3</v>
      </c>
      <c r="D127" s="172">
        <f t="shared" si="69"/>
        <v>9.7846015668372147E-3</v>
      </c>
      <c r="E127" s="172">
        <f t="shared" si="69"/>
        <v>1.6297084315204251E-2</v>
      </c>
      <c r="F127" s="172">
        <f t="shared" si="69"/>
        <v>4.6259837397147667E-2</v>
      </c>
      <c r="G127" s="172">
        <f t="shared" si="69"/>
        <v>2.2298819558677027E-3</v>
      </c>
      <c r="H127" s="172">
        <f t="shared" si="69"/>
        <v>2.287784341576372E-2</v>
      </c>
      <c r="I127" s="172">
        <f t="shared" si="69"/>
        <v>4.4046528990376886E-2</v>
      </c>
      <c r="J127" s="172">
        <f t="shared" si="69"/>
        <v>8.2401554104962013E-2</v>
      </c>
      <c r="K127" s="172">
        <f t="shared" si="69"/>
        <v>6.216778148705799E-2</v>
      </c>
      <c r="L127" s="172">
        <f t="shared" si="69"/>
        <v>6.9836401078787705E-2</v>
      </c>
      <c r="M127" s="172">
        <f t="shared" si="69"/>
        <v>1.3576752134906703E-2</v>
      </c>
      <c r="N127" s="172">
        <f t="shared" si="69"/>
        <v>4.7247205431341588E-2</v>
      </c>
      <c r="O127" s="172">
        <f t="shared" si="69"/>
        <v>6.096499085802623E-2</v>
      </c>
      <c r="P127" s="172">
        <f t="shared" si="69"/>
        <v>2.9350121713257234E-3</v>
      </c>
      <c r="Q127" s="172">
        <f t="shared" si="69"/>
        <v>1.0123453272331662E-2</v>
      </c>
      <c r="R127" s="172">
        <f t="shared" si="69"/>
        <v>1.3625268698084156E-3</v>
      </c>
      <c r="S127" s="172">
        <f t="shared" si="69"/>
        <v>2.5978067288119518E-2</v>
      </c>
      <c r="T127" s="21">
        <f t="shared" ref="T127:T144" si="70">N6</f>
        <v>16172.804263546832</v>
      </c>
      <c r="U127" s="25"/>
    </row>
    <row r="128" spans="1:24" ht="13.5" thickBot="1">
      <c r="A128" s="2" t="s">
        <v>1</v>
      </c>
      <c r="B128" s="172">
        <f t="shared" si="69"/>
        <v>3.9667037787895071E-3</v>
      </c>
      <c r="C128" s="172">
        <f t="shared" si="69"/>
        <v>0.1591034966434654</v>
      </c>
      <c r="D128" s="172">
        <f t="shared" si="69"/>
        <v>1.6346197014978239E-3</v>
      </c>
      <c r="E128" s="172">
        <f t="shared" si="69"/>
        <v>2.7987596636405021E-4</v>
      </c>
      <c r="F128" s="172">
        <f t="shared" si="69"/>
        <v>2.2038912909403885E-3</v>
      </c>
      <c r="G128" s="172">
        <f t="shared" si="69"/>
        <v>1.8351881220491036E-3</v>
      </c>
      <c r="H128" s="172">
        <f t="shared" si="69"/>
        <v>1.1379985914760589E-2</v>
      </c>
      <c r="I128" s="172">
        <f t="shared" si="69"/>
        <v>1.0610047502858209E-2</v>
      </c>
      <c r="J128" s="172">
        <f t="shared" si="69"/>
        <v>3.7560531148556509E-2</v>
      </c>
      <c r="K128" s="172">
        <f t="shared" si="69"/>
        <v>1.8166733466842597E-2</v>
      </c>
      <c r="L128" s="172">
        <f t="shared" si="69"/>
        <v>8.3826978060524266E-4</v>
      </c>
      <c r="M128" s="172">
        <f t="shared" si="69"/>
        <v>3.1158823776397319E-3</v>
      </c>
      <c r="N128" s="172">
        <f t="shared" si="69"/>
        <v>9.2264562904217362E-3</v>
      </c>
      <c r="O128" s="172">
        <f t="shared" si="69"/>
        <v>6.8781863933301479E-4</v>
      </c>
      <c r="P128" s="172">
        <f t="shared" si="69"/>
        <v>5.1094798030521986E-3</v>
      </c>
      <c r="Q128" s="172">
        <f t="shared" si="69"/>
        <v>1.036920660023084E-2</v>
      </c>
      <c r="R128" s="172">
        <f t="shared" si="69"/>
        <v>1.2819510202142553E-3</v>
      </c>
      <c r="S128" s="172">
        <f t="shared" si="69"/>
        <v>4.6517445420029917E-4</v>
      </c>
      <c r="T128" s="21">
        <f t="shared" si="70"/>
        <v>22235.662269510733</v>
      </c>
      <c r="U128" s="25"/>
    </row>
    <row r="129" spans="1:21" ht="13.5" thickBot="1">
      <c r="A129" s="2" t="s">
        <v>2</v>
      </c>
      <c r="B129" s="172">
        <f t="shared" si="69"/>
        <v>6.0461433351335281E-3</v>
      </c>
      <c r="C129" s="172">
        <f t="shared" si="69"/>
        <v>2.9637341982088339E-3</v>
      </c>
      <c r="D129" s="172">
        <f t="shared" si="69"/>
        <v>0.18359973604445037</v>
      </c>
      <c r="E129" s="172">
        <f t="shared" si="69"/>
        <v>1.0812754666059485E-4</v>
      </c>
      <c r="F129" s="172">
        <f t="shared" si="69"/>
        <v>8.3609993150261948E-4</v>
      </c>
      <c r="G129" s="172">
        <f t="shared" si="69"/>
        <v>1.157578112083521E-2</v>
      </c>
      <c r="H129" s="172">
        <f t="shared" si="69"/>
        <v>2.8795476374742095E-2</v>
      </c>
      <c r="I129" s="172">
        <f t="shared" si="69"/>
        <v>9.9963799431181805E-4</v>
      </c>
      <c r="J129" s="172">
        <f t="shared" si="69"/>
        <v>2.2807539463266992E-3</v>
      </c>
      <c r="K129" s="172">
        <f t="shared" si="69"/>
        <v>5.6574889982266754E-3</v>
      </c>
      <c r="L129" s="172">
        <f t="shared" si="69"/>
        <v>2.6549709786252611E-3</v>
      </c>
      <c r="M129" s="172">
        <f t="shared" si="69"/>
        <v>1.218019608368476E-2</v>
      </c>
      <c r="N129" s="172">
        <f t="shared" si="69"/>
        <v>1.8844054198585254E-3</v>
      </c>
      <c r="O129" s="172">
        <f t="shared" si="69"/>
        <v>1.2966551054454354E-3</v>
      </c>
      <c r="P129" s="172">
        <f t="shared" si="69"/>
        <v>3.3876763814606982E-3</v>
      </c>
      <c r="Q129" s="172">
        <f t="shared" si="69"/>
        <v>4.8879662969369608E-3</v>
      </c>
      <c r="R129" s="172">
        <f t="shared" si="69"/>
        <v>4.1435866811279929E-3</v>
      </c>
      <c r="S129" s="172">
        <f t="shared" si="69"/>
        <v>2.3880069931739383E-5</v>
      </c>
      <c r="T129" s="21">
        <f t="shared" si="70"/>
        <v>16551.46806983876</v>
      </c>
      <c r="U129" s="25"/>
    </row>
    <row r="130" spans="1:21" ht="13.5" thickBot="1">
      <c r="A130" s="2" t="s">
        <v>3</v>
      </c>
      <c r="B130" s="172">
        <f t="shared" si="69"/>
        <v>3.321087699333329E-3</v>
      </c>
      <c r="C130" s="172">
        <f t="shared" si="69"/>
        <v>1.2759112538683067E-5</v>
      </c>
      <c r="D130" s="172">
        <f t="shared" si="69"/>
        <v>2.0916945590422507E-3</v>
      </c>
      <c r="E130" s="172">
        <f t="shared" si="69"/>
        <v>0.166087665808234</v>
      </c>
      <c r="F130" s="172">
        <f t="shared" si="69"/>
        <v>2.8217850280757859E-3</v>
      </c>
      <c r="G130" s="172">
        <f t="shared" si="69"/>
        <v>2.3013889925993745E-5</v>
      </c>
      <c r="H130" s="172">
        <f t="shared" si="69"/>
        <v>2.359894110305859E-4</v>
      </c>
      <c r="I130" s="172">
        <f t="shared" si="69"/>
        <v>1.4873080118541979E-3</v>
      </c>
      <c r="J130" s="172">
        <f t="shared" si="69"/>
        <v>8.723873816450789E-3</v>
      </c>
      <c r="K130" s="172">
        <f t="shared" si="69"/>
        <v>3.2667703711161313E-3</v>
      </c>
      <c r="L130" s="172">
        <f t="shared" si="69"/>
        <v>0</v>
      </c>
      <c r="M130" s="172">
        <f t="shared" si="69"/>
        <v>2.7234407170568034E-3</v>
      </c>
      <c r="N130" s="172">
        <f t="shared" si="69"/>
        <v>1.432011416465213E-3</v>
      </c>
      <c r="O130" s="172">
        <f t="shared" si="69"/>
        <v>3.5536896940382577E-4</v>
      </c>
      <c r="P130" s="172">
        <f t="shared" si="69"/>
        <v>0</v>
      </c>
      <c r="Q130" s="172">
        <f t="shared" si="69"/>
        <v>1.0245855530730181E-4</v>
      </c>
      <c r="R130" s="172">
        <f t="shared" si="69"/>
        <v>0</v>
      </c>
      <c r="S130" s="172">
        <f t="shared" si="69"/>
        <v>1.3736354992247636E-4</v>
      </c>
      <c r="T130" s="21">
        <f t="shared" si="70"/>
        <v>24683.440746582095</v>
      </c>
      <c r="U130" s="25"/>
    </row>
    <row r="131" spans="1:21" ht="13.5" thickBot="1">
      <c r="A131" s="2" t="s">
        <v>4</v>
      </c>
      <c r="B131" s="172">
        <f t="shared" si="69"/>
        <v>4.8997438683490782E-2</v>
      </c>
      <c r="C131" s="172">
        <f t="shared" si="69"/>
        <v>2.9110903141949267E-4</v>
      </c>
      <c r="D131" s="172">
        <f t="shared" si="69"/>
        <v>1.3157633965817973E-3</v>
      </c>
      <c r="E131" s="172">
        <f t="shared" si="69"/>
        <v>2.1548168841693978E-3</v>
      </c>
      <c r="F131" s="172">
        <f t="shared" si="69"/>
        <v>0.28370208584125667</v>
      </c>
      <c r="G131" s="172">
        <f t="shared" si="69"/>
        <v>7.5969024679562293E-4</v>
      </c>
      <c r="H131" s="172">
        <f t="shared" si="69"/>
        <v>2.392337824795776E-4</v>
      </c>
      <c r="I131" s="172">
        <f t="shared" si="69"/>
        <v>6.0515946718579208E-4</v>
      </c>
      <c r="J131" s="172">
        <f t="shared" si="69"/>
        <v>8.9834858543961799E-3</v>
      </c>
      <c r="K131" s="172">
        <f t="shared" si="69"/>
        <v>5.6399553070557813E-3</v>
      </c>
      <c r="L131" s="172">
        <f t="shared" si="69"/>
        <v>5.2106891894044383E-5</v>
      </c>
      <c r="M131" s="172">
        <f t="shared" si="69"/>
        <v>3.9895579682598407E-3</v>
      </c>
      <c r="N131" s="172">
        <f t="shared" si="69"/>
        <v>7.3801732909799626E-3</v>
      </c>
      <c r="O131" s="172">
        <f t="shared" si="69"/>
        <v>7.0628488917256968E-3</v>
      </c>
      <c r="P131" s="172">
        <f t="shared" si="69"/>
        <v>1.2933948591504338E-4</v>
      </c>
      <c r="Q131" s="172">
        <f t="shared" si="69"/>
        <v>1.6999866982620994E-2</v>
      </c>
      <c r="R131" s="172">
        <f t="shared" si="69"/>
        <v>6.7558638701108894E-5</v>
      </c>
      <c r="S131" s="172">
        <f t="shared" si="69"/>
        <v>1.2108356078640527E-4</v>
      </c>
      <c r="T131" s="21">
        <f t="shared" si="70"/>
        <v>16845.646391622351</v>
      </c>
      <c r="U131" s="25"/>
    </row>
    <row r="132" spans="1:21" ht="13.5" thickBot="1">
      <c r="A132" s="2" t="s">
        <v>5</v>
      </c>
      <c r="B132" s="172">
        <f t="shared" si="69"/>
        <v>2.0593230534647266E-3</v>
      </c>
      <c r="C132" s="172">
        <f t="shared" si="69"/>
        <v>1.9413384610234507E-3</v>
      </c>
      <c r="D132" s="172">
        <f t="shared" si="69"/>
        <v>4.4772261137840828E-3</v>
      </c>
      <c r="E132" s="172">
        <f t="shared" si="69"/>
        <v>0</v>
      </c>
      <c r="F132" s="172">
        <f t="shared" si="69"/>
        <v>2.7956844944491992E-4</v>
      </c>
      <c r="G132" s="172">
        <f t="shared" si="69"/>
        <v>8.0190898882587444E-2</v>
      </c>
      <c r="H132" s="172">
        <f t="shared" si="69"/>
        <v>9.7115848206041737E-3</v>
      </c>
      <c r="I132" s="172">
        <f t="shared" si="69"/>
        <v>1.1273515563780918E-3</v>
      </c>
      <c r="J132" s="172">
        <f t="shared" si="69"/>
        <v>3.145425366543558E-3</v>
      </c>
      <c r="K132" s="172">
        <f t="shared" si="69"/>
        <v>2.0036059478686285E-3</v>
      </c>
      <c r="L132" s="172">
        <f t="shared" si="69"/>
        <v>8.980423807945823E-5</v>
      </c>
      <c r="M132" s="172">
        <f t="shared" si="69"/>
        <v>2.6314522940055142E-3</v>
      </c>
      <c r="N132" s="172">
        <f t="shared" si="69"/>
        <v>2.64741752228979E-3</v>
      </c>
      <c r="O132" s="172">
        <f t="shared" si="69"/>
        <v>2.4293626256349665E-5</v>
      </c>
      <c r="P132" s="172">
        <f t="shared" si="69"/>
        <v>1.3977830402640157E-3</v>
      </c>
      <c r="Q132" s="172">
        <f t="shared" si="69"/>
        <v>1.4485410708794074E-2</v>
      </c>
      <c r="R132" s="172">
        <f t="shared" si="69"/>
        <v>9.7856575847795734E-4</v>
      </c>
      <c r="S132" s="172">
        <f t="shared" si="69"/>
        <v>6.966039612727018E-4</v>
      </c>
      <c r="T132" s="21">
        <f t="shared" si="70"/>
        <v>18918.225118690309</v>
      </c>
      <c r="U132" s="25"/>
    </row>
    <row r="133" spans="1:21" ht="13.5" thickBot="1">
      <c r="A133" s="2" t="s">
        <v>6</v>
      </c>
      <c r="B133" s="172">
        <f t="shared" si="69"/>
        <v>1.0847977543441627E-2</v>
      </c>
      <c r="C133" s="172">
        <f t="shared" si="69"/>
        <v>9.0522753831944625E-3</v>
      </c>
      <c r="D133" s="172">
        <f t="shared" si="69"/>
        <v>2.5161618903346755E-2</v>
      </c>
      <c r="E133" s="172">
        <f t="shared" si="69"/>
        <v>1.3631408401777156E-4</v>
      </c>
      <c r="F133" s="172">
        <f t="shared" si="69"/>
        <v>3.6791008157625858E-3</v>
      </c>
      <c r="G133" s="172">
        <f t="shared" si="69"/>
        <v>1.269505655728082E-2</v>
      </c>
      <c r="H133" s="172">
        <f t="shared" si="69"/>
        <v>0.37744838269330178</v>
      </c>
      <c r="I133" s="172">
        <f t="shared" si="69"/>
        <v>2.34538372386385E-2</v>
      </c>
      <c r="J133" s="172">
        <f t="shared" si="69"/>
        <v>1.3906866768194224E-2</v>
      </c>
      <c r="K133" s="172">
        <f t="shared" si="69"/>
        <v>1.7488955320168781E-2</v>
      </c>
      <c r="L133" s="172">
        <f t="shared" si="69"/>
        <v>8.8092209778385423E-3</v>
      </c>
      <c r="M133" s="172">
        <f t="shared" si="69"/>
        <v>2.1201320251815901E-2</v>
      </c>
      <c r="N133" s="172">
        <f t="shared" si="69"/>
        <v>2.9132909325201264E-2</v>
      </c>
      <c r="O133" s="172">
        <f t="shared" si="69"/>
        <v>2.6956796985477356E-3</v>
      </c>
      <c r="P133" s="172">
        <f t="shared" si="69"/>
        <v>4.2139630644054647E-3</v>
      </c>
      <c r="Q133" s="172">
        <f t="shared" si="69"/>
        <v>2.4424423541268874E-2</v>
      </c>
      <c r="R133" s="172">
        <f t="shared" si="69"/>
        <v>4.0113205450584485E-3</v>
      </c>
      <c r="S133" s="172">
        <f t="shared" si="69"/>
        <v>5.1967467089980069E-4</v>
      </c>
      <c r="T133" s="21">
        <f t="shared" si="70"/>
        <v>17419.979152174819</v>
      </c>
      <c r="U133" s="25"/>
    </row>
    <row r="134" spans="1:21" ht="13.5" thickBot="1">
      <c r="A134" s="2" t="s">
        <v>7</v>
      </c>
      <c r="B134" s="172">
        <f t="shared" si="69"/>
        <v>4.6945479722187149E-2</v>
      </c>
      <c r="C134" s="172">
        <f t="shared" si="69"/>
        <v>3.7426442716380105E-3</v>
      </c>
      <c r="D134" s="172">
        <f t="shared" si="69"/>
        <v>1.9652162358534567E-3</v>
      </c>
      <c r="E134" s="172">
        <f t="shared" si="69"/>
        <v>3.9856980453186776E-4</v>
      </c>
      <c r="F134" s="172">
        <f t="shared" si="69"/>
        <v>1.5756393323408879E-3</v>
      </c>
      <c r="G134" s="172">
        <f t="shared" si="69"/>
        <v>1.4091098653895517E-3</v>
      </c>
      <c r="H134" s="172">
        <f t="shared" si="69"/>
        <v>1.7686457379901897E-2</v>
      </c>
      <c r="I134" s="172">
        <f t="shared" si="69"/>
        <v>0.24081605050610513</v>
      </c>
      <c r="J134" s="172">
        <f t="shared" si="69"/>
        <v>1.1001865957193454E-2</v>
      </c>
      <c r="K134" s="172">
        <f t="shared" si="69"/>
        <v>3.3713996587554626E-2</v>
      </c>
      <c r="L134" s="172">
        <f t="shared" si="69"/>
        <v>1.9582791621924604E-2</v>
      </c>
      <c r="M134" s="172">
        <f t="shared" si="69"/>
        <v>5.3796863365122849E-3</v>
      </c>
      <c r="N134" s="172">
        <f t="shared" si="69"/>
        <v>5.7236706983118203E-2</v>
      </c>
      <c r="O134" s="172">
        <f t="shared" si="69"/>
        <v>7.7382099848853306E-3</v>
      </c>
      <c r="P134" s="172">
        <f t="shared" si="69"/>
        <v>1.3175186588347196E-3</v>
      </c>
      <c r="Q134" s="172">
        <f t="shared" si="69"/>
        <v>3.340554314671697E-3</v>
      </c>
      <c r="R134" s="172">
        <f t="shared" si="69"/>
        <v>3.6494094636064053E-4</v>
      </c>
      <c r="S134" s="172">
        <f t="shared" si="69"/>
        <v>1.8199637076837802E-4</v>
      </c>
      <c r="T134" s="21">
        <f t="shared" si="70"/>
        <v>15553.391488828258</v>
      </c>
      <c r="U134" s="25"/>
    </row>
    <row r="135" spans="1:21" ht="13.5" thickBot="1">
      <c r="A135" s="2" t="s">
        <v>8</v>
      </c>
      <c r="B135" s="172">
        <f t="shared" si="69"/>
        <v>5.5617304529240644E-2</v>
      </c>
      <c r="C135" s="172">
        <f t="shared" si="69"/>
        <v>7.9046544477020364E-2</v>
      </c>
      <c r="D135" s="172">
        <f t="shared" si="69"/>
        <v>7.5614864309709318E-3</v>
      </c>
      <c r="E135" s="172">
        <f t="shared" si="69"/>
        <v>2.4375966204353988E-2</v>
      </c>
      <c r="F135" s="172">
        <f t="shared" si="69"/>
        <v>2.2048102784248933E-2</v>
      </c>
      <c r="G135" s="172">
        <f t="shared" si="69"/>
        <v>5.4826311260928167E-3</v>
      </c>
      <c r="H135" s="172">
        <f t="shared" si="69"/>
        <v>2.2908544575270525E-2</v>
      </c>
      <c r="I135" s="172">
        <f t="shared" si="69"/>
        <v>3.3169947073137321E-2</v>
      </c>
      <c r="J135" s="172">
        <f t="shared" si="69"/>
        <v>1.0158909892708954</v>
      </c>
      <c r="K135" s="172">
        <f t="shared" si="69"/>
        <v>9.0469896274311734E-2</v>
      </c>
      <c r="L135" s="172">
        <f t="shared" si="69"/>
        <v>2.771678674427546E-3</v>
      </c>
      <c r="M135" s="172">
        <f t="shared" si="69"/>
        <v>9.256612074034113E-3</v>
      </c>
      <c r="N135" s="172">
        <f t="shared" si="69"/>
        <v>3.479176168028645E-2</v>
      </c>
      <c r="O135" s="172">
        <f t="shared" si="69"/>
        <v>1.6861776623010874E-2</v>
      </c>
      <c r="P135" s="172">
        <f t="shared" si="69"/>
        <v>1.3652136565537784E-2</v>
      </c>
      <c r="Q135" s="172">
        <f t="shared" si="69"/>
        <v>1.9391344239459221E-2</v>
      </c>
      <c r="R135" s="172">
        <f t="shared" si="69"/>
        <v>7.3594582403389485E-3</v>
      </c>
      <c r="S135" s="172">
        <f t="shared" si="69"/>
        <v>1.7620344069518247E-3</v>
      </c>
      <c r="T135" s="21">
        <f t="shared" si="70"/>
        <v>27312.578556192344</v>
      </c>
      <c r="U135" s="25"/>
    </row>
    <row r="136" spans="1:21" ht="13.5" thickBot="1">
      <c r="A136" s="2" t="s">
        <v>9</v>
      </c>
      <c r="B136" s="172">
        <f t="shared" si="69"/>
        <v>3.6942680189670743E-2</v>
      </c>
      <c r="C136" s="172">
        <f t="shared" si="69"/>
        <v>1.4858517523914512E-2</v>
      </c>
      <c r="D136" s="172">
        <f t="shared" si="69"/>
        <v>1.8477281214171696E-3</v>
      </c>
      <c r="E136" s="172">
        <f t="shared" si="69"/>
        <v>2.0257943920003262E-2</v>
      </c>
      <c r="F136" s="172">
        <f t="shared" si="69"/>
        <v>7.3830174745425376E-3</v>
      </c>
      <c r="G136" s="172">
        <f t="shared" si="69"/>
        <v>3.8820573861587009E-3</v>
      </c>
      <c r="H136" s="172">
        <f t="shared" si="69"/>
        <v>1.2247308532478476E-2</v>
      </c>
      <c r="I136" s="172">
        <f t="shared" si="69"/>
        <v>3.7003905048990621E-2</v>
      </c>
      <c r="J136" s="172">
        <f t="shared" si="69"/>
        <v>4.9695021270006079E-2</v>
      </c>
      <c r="K136" s="172">
        <f t="shared" si="69"/>
        <v>0.6900107902162127</v>
      </c>
      <c r="L136" s="172">
        <f t="shared" si="69"/>
        <v>2.2558077763737434E-3</v>
      </c>
      <c r="M136" s="172">
        <f t="shared" si="69"/>
        <v>4.125267468507267E-3</v>
      </c>
      <c r="N136" s="172">
        <f t="shared" si="69"/>
        <v>2.291185156075418E-2</v>
      </c>
      <c r="O136" s="172">
        <f t="shared" si="69"/>
        <v>2.5580413190380985E-2</v>
      </c>
      <c r="P136" s="172">
        <f t="shared" si="69"/>
        <v>1.9217862335357775E-3</v>
      </c>
      <c r="Q136" s="172">
        <f t="shared" si="69"/>
        <v>7.0927150807314331E-3</v>
      </c>
      <c r="R136" s="172">
        <f t="shared" si="69"/>
        <v>1.8163445210068402E-3</v>
      </c>
      <c r="S136" s="172">
        <f t="shared" si="69"/>
        <v>7.4828111679047134E-4</v>
      </c>
      <c r="T136" s="21">
        <f t="shared" si="70"/>
        <v>19820.275476383311</v>
      </c>
      <c r="U136" s="25"/>
    </row>
    <row r="137" spans="1:21" ht="13.5" thickBot="1">
      <c r="A137" s="2" t="s">
        <v>10</v>
      </c>
      <c r="B137" s="172">
        <f t="shared" si="69"/>
        <v>3.4999046861224493E-2</v>
      </c>
      <c r="C137" s="172">
        <f t="shared" si="69"/>
        <v>2.1315405425169427E-4</v>
      </c>
      <c r="D137" s="172">
        <f t="shared" si="69"/>
        <v>8.3408716760016493E-4</v>
      </c>
      <c r="E137" s="172">
        <f t="shared" si="69"/>
        <v>0</v>
      </c>
      <c r="F137" s="172">
        <f t="shared" si="69"/>
        <v>7.6877510960848068E-4</v>
      </c>
      <c r="G137" s="172">
        <f t="shared" si="69"/>
        <v>3.2125278158932891E-4</v>
      </c>
      <c r="H137" s="172">
        <f t="shared" si="69"/>
        <v>9.7254829682425058E-3</v>
      </c>
      <c r="I137" s="172">
        <f t="shared" si="69"/>
        <v>8.0768438786567413E-3</v>
      </c>
      <c r="J137" s="172">
        <f t="shared" si="69"/>
        <v>2.6843330605901034E-3</v>
      </c>
      <c r="K137" s="172">
        <f t="shared" si="69"/>
        <v>2.9613126847243963E-3</v>
      </c>
      <c r="L137" s="172">
        <f t="shared" si="69"/>
        <v>0.1960337902184153</v>
      </c>
      <c r="M137" s="172">
        <f t="shared" si="69"/>
        <v>1.8151457136838171E-3</v>
      </c>
      <c r="N137" s="172">
        <f t="shared" si="69"/>
        <v>1.6217840687849663E-2</v>
      </c>
      <c r="O137" s="172">
        <f t="shared" si="69"/>
        <v>1.3098043109653831E-3</v>
      </c>
      <c r="P137" s="172">
        <f t="shared" si="69"/>
        <v>2.3953304231894959E-4</v>
      </c>
      <c r="Q137" s="172">
        <f t="shared" si="69"/>
        <v>6.4965309213084607E-4</v>
      </c>
      <c r="R137" s="172">
        <f t="shared" si="69"/>
        <v>2.6073680249436162E-4</v>
      </c>
      <c r="S137" s="172">
        <f t="shared" si="69"/>
        <v>5.7474990796986853E-5</v>
      </c>
      <c r="T137" s="21">
        <f t="shared" si="70"/>
        <v>12035.253928115404</v>
      </c>
      <c r="U137" s="25"/>
    </row>
    <row r="138" spans="1:21" ht="13.5" thickBot="1">
      <c r="A138" s="2" t="s">
        <v>11</v>
      </c>
      <c r="B138" s="172">
        <f t="shared" si="69"/>
        <v>2.2385721857466647E-2</v>
      </c>
      <c r="C138" s="172">
        <f t="shared" si="69"/>
        <v>4.741004794304021E-3</v>
      </c>
      <c r="D138" s="172">
        <f t="shared" si="69"/>
        <v>3.2549862373614957E-2</v>
      </c>
      <c r="E138" s="172">
        <f t="shared" si="69"/>
        <v>1.806630220199421E-3</v>
      </c>
      <c r="F138" s="172">
        <f t="shared" si="69"/>
        <v>6.8526452325333633E-3</v>
      </c>
      <c r="G138" s="172">
        <f t="shared" si="69"/>
        <v>8.8320622429016449E-3</v>
      </c>
      <c r="H138" s="172">
        <f t="shared" si="69"/>
        <v>4.1713262159706686E-2</v>
      </c>
      <c r="I138" s="172">
        <f t="shared" si="69"/>
        <v>4.5012782739405743E-3</v>
      </c>
      <c r="J138" s="172">
        <f t="shared" si="69"/>
        <v>1.1939881643585559E-2</v>
      </c>
      <c r="K138" s="172">
        <f t="shared" si="69"/>
        <v>7.9093514155429839E-3</v>
      </c>
      <c r="L138" s="172">
        <f t="shared" si="69"/>
        <v>5.7467078915596583E-4</v>
      </c>
      <c r="M138" s="172">
        <f t="shared" si="69"/>
        <v>0.49220212433682492</v>
      </c>
      <c r="N138" s="172">
        <f t="shared" si="69"/>
        <v>9.9248638634809438E-3</v>
      </c>
      <c r="O138" s="172">
        <f t="shared" si="69"/>
        <v>1.0585354350799534E-3</v>
      </c>
      <c r="P138" s="172">
        <f t="shared" si="69"/>
        <v>9.7541585869832337E-4</v>
      </c>
      <c r="Q138" s="172">
        <f t="shared" si="69"/>
        <v>9.5196043361395928E-3</v>
      </c>
      <c r="R138" s="172">
        <f t="shared" si="69"/>
        <v>5.7819869608945993E-5</v>
      </c>
      <c r="S138" s="172">
        <f t="shared" si="69"/>
        <v>1.1821581406082215E-3</v>
      </c>
      <c r="T138" s="21">
        <f t="shared" si="70"/>
        <v>16949.974380901662</v>
      </c>
      <c r="U138" s="25"/>
    </row>
    <row r="139" spans="1:21" ht="13.5" thickBot="1">
      <c r="A139" s="2" t="s">
        <v>12</v>
      </c>
      <c r="B139" s="172">
        <f t="shared" si="69"/>
        <v>9.7399783945083376E-2</v>
      </c>
      <c r="C139" s="172">
        <f t="shared" si="69"/>
        <v>2.4399978061424805E-2</v>
      </c>
      <c r="D139" s="172">
        <f t="shared" si="69"/>
        <v>1.9034213312150137E-2</v>
      </c>
      <c r="E139" s="172">
        <f t="shared" si="69"/>
        <v>7.8987190888851148E-3</v>
      </c>
      <c r="F139" s="172">
        <f t="shared" si="69"/>
        <v>3.9177390838929071E-2</v>
      </c>
      <c r="G139" s="172">
        <f t="shared" si="69"/>
        <v>1.1132818471441538E-2</v>
      </c>
      <c r="H139" s="172">
        <f t="shared" si="69"/>
        <v>5.6657545547463863E-2</v>
      </c>
      <c r="I139" s="172">
        <f t="shared" si="69"/>
        <v>8.0582461631135374E-2</v>
      </c>
      <c r="J139" s="172">
        <f t="shared" si="69"/>
        <v>7.4695921482730757E-2</v>
      </c>
      <c r="K139" s="172">
        <f t="shared" si="69"/>
        <v>6.5232345662050953E-2</v>
      </c>
      <c r="L139" s="172">
        <f t="shared" si="69"/>
        <v>1.6055628139876738E-2</v>
      </c>
      <c r="M139" s="172">
        <f t="shared" si="69"/>
        <v>4.4866411463399231E-2</v>
      </c>
      <c r="N139" s="172">
        <f t="shared" si="69"/>
        <v>0.60860172369904741</v>
      </c>
      <c r="O139" s="172">
        <f t="shared" si="69"/>
        <v>2.0501394119491315E-2</v>
      </c>
      <c r="P139" s="172">
        <f t="shared" si="69"/>
        <v>9.3734491651097322E-3</v>
      </c>
      <c r="Q139" s="172">
        <f t="shared" si="69"/>
        <v>3.1640100101846085E-2</v>
      </c>
      <c r="R139" s="172">
        <f t="shared" si="69"/>
        <v>3.7622284204920698E-3</v>
      </c>
      <c r="S139" s="172">
        <f t="shared" si="69"/>
        <v>2.1174913786412464E-3</v>
      </c>
      <c r="T139" s="21">
        <f t="shared" si="70"/>
        <v>33883.432414280214</v>
      </c>
      <c r="U139" s="25"/>
    </row>
    <row r="140" spans="1:21" ht="13.5" thickBot="1">
      <c r="A140" s="2" t="s">
        <v>13</v>
      </c>
      <c r="B140" s="172">
        <f t="shared" si="69"/>
        <v>3.7665603850333601E-2</v>
      </c>
      <c r="C140" s="172">
        <f t="shared" si="69"/>
        <v>6.1656683955680844E-4</v>
      </c>
      <c r="D140" s="172">
        <f t="shared" si="69"/>
        <v>7.2998691106100644E-4</v>
      </c>
      <c r="E140" s="172">
        <f t="shared" si="69"/>
        <v>9.5148270828880382E-4</v>
      </c>
      <c r="F140" s="172">
        <f t="shared" si="69"/>
        <v>1.4596580657519635E-3</v>
      </c>
      <c r="G140" s="172">
        <f t="shared" si="69"/>
        <v>3.3394742326698648E-4</v>
      </c>
      <c r="H140" s="172">
        <f t="shared" si="69"/>
        <v>1.5858208786991622E-3</v>
      </c>
      <c r="I140" s="172">
        <f t="shared" si="69"/>
        <v>8.8722137551155399E-3</v>
      </c>
      <c r="J140" s="172">
        <f t="shared" si="69"/>
        <v>5.5227557446300068E-3</v>
      </c>
      <c r="K140" s="172">
        <f t="shared" si="69"/>
        <v>4.2808366484573215E-2</v>
      </c>
      <c r="L140" s="172">
        <f t="shared" si="69"/>
        <v>1.4284721647096087E-3</v>
      </c>
      <c r="M140" s="172">
        <f t="shared" si="69"/>
        <v>2.824315230994948E-3</v>
      </c>
      <c r="N140" s="172">
        <f t="shared" si="69"/>
        <v>5.5787612360382712E-3</v>
      </c>
      <c r="O140" s="172">
        <f t="shared" si="69"/>
        <v>0.184751638532094</v>
      </c>
      <c r="P140" s="172">
        <f t="shared" si="69"/>
        <v>6.0748426155923601E-4</v>
      </c>
      <c r="Q140" s="172">
        <f t="shared" si="69"/>
        <v>8.8716656892528275E-4</v>
      </c>
      <c r="R140" s="172">
        <f t="shared" si="69"/>
        <v>1.4527305350938119E-4</v>
      </c>
      <c r="S140" s="172">
        <f t="shared" si="69"/>
        <v>4.3226630593508949E-4</v>
      </c>
      <c r="T140" s="21">
        <f t="shared" si="70"/>
        <v>18345.726916898977</v>
      </c>
      <c r="U140" s="25"/>
    </row>
    <row r="141" spans="1:21" ht="13.5" thickBot="1">
      <c r="A141" s="2" t="s">
        <v>14</v>
      </c>
      <c r="B141" s="172">
        <f t="shared" si="69"/>
        <v>1.4781955326441294E-3</v>
      </c>
      <c r="C141" s="172">
        <f t="shared" si="69"/>
        <v>8.2043909495801322E-3</v>
      </c>
      <c r="D141" s="172">
        <f t="shared" si="69"/>
        <v>4.350337673391392E-4</v>
      </c>
      <c r="E141" s="172">
        <f t="shared" ref="E141:S141" si="71">E119/(E$145+$T141)</f>
        <v>5.2945070042938913E-5</v>
      </c>
      <c r="F141" s="172">
        <f t="shared" si="71"/>
        <v>6.310249633364359E-4</v>
      </c>
      <c r="G141" s="172">
        <f t="shared" si="71"/>
        <v>1.9721380727220289E-3</v>
      </c>
      <c r="H141" s="172">
        <f t="shared" si="71"/>
        <v>5.0072063214069134E-3</v>
      </c>
      <c r="I141" s="172">
        <f t="shared" si="71"/>
        <v>1.5169263952181759E-3</v>
      </c>
      <c r="J141" s="172">
        <f t="shared" si="71"/>
        <v>7.1938661181946851E-3</v>
      </c>
      <c r="K141" s="172">
        <f t="shared" si="71"/>
        <v>2.1798844561411457E-3</v>
      </c>
      <c r="L141" s="172">
        <f t="shared" si="71"/>
        <v>4.1628336472456694E-4</v>
      </c>
      <c r="M141" s="172">
        <f t="shared" si="71"/>
        <v>1.4348663720055899E-3</v>
      </c>
      <c r="N141" s="172">
        <f t="shared" si="71"/>
        <v>2.5933150533535981E-3</v>
      </c>
      <c r="O141" s="172">
        <f t="shared" si="71"/>
        <v>1.1637134711759668E-3</v>
      </c>
      <c r="P141" s="172">
        <f t="shared" si="71"/>
        <v>6.9720750654002447E-2</v>
      </c>
      <c r="Q141" s="172">
        <f t="shared" si="71"/>
        <v>8.3422120203704223E-3</v>
      </c>
      <c r="R141" s="172">
        <f t="shared" si="71"/>
        <v>3.2564316145521697E-3</v>
      </c>
      <c r="S141" s="172">
        <f t="shared" si="71"/>
        <v>1.9253611755230088E-5</v>
      </c>
      <c r="T141" s="21">
        <f t="shared" si="70"/>
        <v>27438.742384053185</v>
      </c>
      <c r="U141" s="25"/>
    </row>
    <row r="142" spans="1:21" ht="13.5" thickBot="1">
      <c r="A142" s="2" t="s">
        <v>15</v>
      </c>
      <c r="B142" s="172">
        <f t="shared" ref="B142:S144" si="72">B120/(B$145+$T142)</f>
        <v>5.1071566672137615E-3</v>
      </c>
      <c r="C142" s="172">
        <f t="shared" si="72"/>
        <v>1.2545072112570114E-2</v>
      </c>
      <c r="D142" s="172">
        <f t="shared" si="72"/>
        <v>3.5735241084463932E-3</v>
      </c>
      <c r="E142" s="172">
        <f t="shared" si="72"/>
        <v>5.2418922196233707E-4</v>
      </c>
      <c r="F142" s="172">
        <f t="shared" si="72"/>
        <v>2.3930405883509044E-3</v>
      </c>
      <c r="G142" s="172">
        <f t="shared" si="72"/>
        <v>7.6488611183149193E-3</v>
      </c>
      <c r="H142" s="172">
        <f t="shared" si="72"/>
        <v>3.4899980617127596E-2</v>
      </c>
      <c r="I142" s="172">
        <f t="shared" si="72"/>
        <v>3.5445663288343919E-3</v>
      </c>
      <c r="J142" s="172">
        <f t="shared" si="72"/>
        <v>1.5675955677216986E-2</v>
      </c>
      <c r="K142" s="172">
        <f t="shared" si="72"/>
        <v>7.3069439098607421E-3</v>
      </c>
      <c r="L142" s="172">
        <f t="shared" si="72"/>
        <v>2.2645955982178753E-3</v>
      </c>
      <c r="M142" s="172">
        <f t="shared" si="72"/>
        <v>1.1809209728268681E-2</v>
      </c>
      <c r="N142" s="172">
        <f t="shared" si="72"/>
        <v>5.3633850377195523E-3</v>
      </c>
      <c r="O142" s="172">
        <f t="shared" si="72"/>
        <v>6.017976146466418E-4</v>
      </c>
      <c r="P142" s="172">
        <f t="shared" si="72"/>
        <v>1.4824382358983198E-2</v>
      </c>
      <c r="Q142" s="172">
        <f t="shared" si="72"/>
        <v>0.29960338479373028</v>
      </c>
      <c r="R142" s="172">
        <f t="shared" si="72"/>
        <v>3.8057569476852536E-3</v>
      </c>
      <c r="S142" s="172">
        <f t="shared" si="72"/>
        <v>2.7924232337203739E-4</v>
      </c>
      <c r="T142" s="21">
        <f t="shared" si="70"/>
        <v>27102.269045316723</v>
      </c>
      <c r="U142" s="25"/>
    </row>
    <row r="143" spans="1:21" ht="13.5" thickBot="1">
      <c r="A143" s="2" t="s">
        <v>16</v>
      </c>
      <c r="B143" s="172">
        <f t="shared" si="72"/>
        <v>2.3177232131673955E-3</v>
      </c>
      <c r="C143" s="172">
        <f t="shared" si="72"/>
        <v>1.1610099664194451E-3</v>
      </c>
      <c r="D143" s="172">
        <f t="shared" si="72"/>
        <v>1.2101962713118639E-4</v>
      </c>
      <c r="E143" s="172">
        <f t="shared" si="72"/>
        <v>0</v>
      </c>
      <c r="F143" s="172">
        <f t="shared" si="72"/>
        <v>1.0655389551850975E-4</v>
      </c>
      <c r="G143" s="172">
        <f t="shared" si="72"/>
        <v>2.335907903492663E-4</v>
      </c>
      <c r="H143" s="172">
        <f t="shared" si="72"/>
        <v>9.8608536805856496E-3</v>
      </c>
      <c r="I143" s="172">
        <f t="shared" si="72"/>
        <v>9.0570077452472729E-4</v>
      </c>
      <c r="J143" s="172">
        <f t="shared" si="72"/>
        <v>1.8801377740448482E-3</v>
      </c>
      <c r="K143" s="172">
        <f t="shared" si="72"/>
        <v>5.7198249405137434E-3</v>
      </c>
      <c r="L143" s="172">
        <f t="shared" si="72"/>
        <v>1.5576630011389958E-4</v>
      </c>
      <c r="M143" s="172">
        <f t="shared" si="72"/>
        <v>5.6157140194754889E-4</v>
      </c>
      <c r="N143" s="172">
        <f t="shared" si="72"/>
        <v>1.9887482769913424E-3</v>
      </c>
      <c r="O143" s="172">
        <f t="shared" si="72"/>
        <v>4.7289366083178E-5</v>
      </c>
      <c r="P143" s="172">
        <f t="shared" si="72"/>
        <v>3.3187830968714324E-3</v>
      </c>
      <c r="Q143" s="172">
        <f t="shared" si="72"/>
        <v>5.4545927079440257E-3</v>
      </c>
      <c r="R143" s="172">
        <f t="shared" si="72"/>
        <v>3.2921013055543361E-2</v>
      </c>
      <c r="S143" s="172">
        <f t="shared" si="72"/>
        <v>1.2045354316665098E-5</v>
      </c>
      <c r="T143" s="21">
        <f t="shared" si="70"/>
        <v>22669.308341419084</v>
      </c>
      <c r="U143" s="25"/>
    </row>
    <row r="144" spans="1:21" ht="13.5" thickBot="1">
      <c r="A144" s="2" t="s">
        <v>17</v>
      </c>
      <c r="B144" s="172">
        <f t="shared" si="72"/>
        <v>9.8448693479903111E-3</v>
      </c>
      <c r="C144" s="172">
        <f t="shared" si="72"/>
        <v>5.9688133870717498E-5</v>
      </c>
      <c r="D144" s="172">
        <f t="shared" si="72"/>
        <v>2.7414006084007385E-5</v>
      </c>
      <c r="E144" s="172">
        <f t="shared" si="72"/>
        <v>2.1284759888448692E-5</v>
      </c>
      <c r="F144" s="172">
        <f t="shared" si="72"/>
        <v>2.5389372832559725E-4</v>
      </c>
      <c r="G144" s="172">
        <f t="shared" si="72"/>
        <v>2.5082997121475897E-5</v>
      </c>
      <c r="H144" s="172">
        <f t="shared" si="72"/>
        <v>4.4523745320820493E-4</v>
      </c>
      <c r="I144" s="172">
        <f t="shared" si="72"/>
        <v>8.6395587404742227E-5</v>
      </c>
      <c r="J144" s="172">
        <f t="shared" si="72"/>
        <v>3.105612328697376E-4</v>
      </c>
      <c r="K144" s="172">
        <f t="shared" si="72"/>
        <v>5.6473422835409388E-4</v>
      </c>
      <c r="L144" s="172">
        <f t="shared" si="72"/>
        <v>4.2987651510206699E-5</v>
      </c>
      <c r="M144" s="172">
        <f t="shared" si="72"/>
        <v>3.2851470915325735E-4</v>
      </c>
      <c r="N144" s="172">
        <f t="shared" si="72"/>
        <v>9.6768684752600125E-4</v>
      </c>
      <c r="O144" s="172">
        <f t="shared" si="72"/>
        <v>1.5441373143608014E-3</v>
      </c>
      <c r="P144" s="172">
        <f t="shared" si="72"/>
        <v>9.6967229317151272E-6</v>
      </c>
      <c r="Q144" s="172">
        <f t="shared" si="72"/>
        <v>2.07146762635535E-3</v>
      </c>
      <c r="R144" s="172">
        <f t="shared" si="72"/>
        <v>7.2485331342867116E-6</v>
      </c>
      <c r="S144" s="172">
        <f t="shared" si="72"/>
        <v>1.1403346983649514E-2</v>
      </c>
      <c r="T144" s="21">
        <f t="shared" si="70"/>
        <v>14766.826108201849</v>
      </c>
      <c r="U144" s="25"/>
    </row>
    <row r="145" spans="1:20" ht="13.5" thickBot="1">
      <c r="A145" s="19" t="s">
        <v>70</v>
      </c>
      <c r="B145" s="26">
        <f t="array" ref="B145:S145">TRANSPOSE(T127:T144)</f>
        <v>16172.804263546832</v>
      </c>
      <c r="C145" s="26">
        <v>22235.662269510733</v>
      </c>
      <c r="D145" s="21">
        <v>16551.46806983876</v>
      </c>
      <c r="E145" s="21">
        <v>24683.440746582095</v>
      </c>
      <c r="F145" s="21">
        <v>16845.646391622351</v>
      </c>
      <c r="G145" s="21">
        <v>18918.225118690309</v>
      </c>
      <c r="H145" s="21">
        <v>17419.979152174819</v>
      </c>
      <c r="I145" s="21">
        <v>15553.391488828258</v>
      </c>
      <c r="J145" s="21">
        <v>27312.578556192344</v>
      </c>
      <c r="K145" s="21">
        <v>19820.275476383311</v>
      </c>
      <c r="L145" s="21">
        <v>12035.253928115404</v>
      </c>
      <c r="M145" s="21">
        <v>16949.974380901662</v>
      </c>
      <c r="N145" s="21">
        <v>33883.432414280214</v>
      </c>
      <c r="O145" s="21">
        <v>18345.726916898977</v>
      </c>
      <c r="P145" s="21">
        <v>27438.742384053185</v>
      </c>
      <c r="Q145" s="21">
        <v>27102.269045316723</v>
      </c>
      <c r="R145" s="21">
        <v>22669.308341419084</v>
      </c>
      <c r="S145" s="21">
        <v>14766.826108201849</v>
      </c>
    </row>
    <row r="146" spans="1:20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8" spans="1:20" ht="13.5" thickBot="1">
      <c r="T148" s="24"/>
    </row>
    <row r="149" spans="1:20" ht="39" thickBot="1">
      <c r="A149" s="20"/>
      <c r="B149" s="23" t="s">
        <v>0</v>
      </c>
      <c r="C149" s="23" t="s">
        <v>1</v>
      </c>
      <c r="D149" s="23" t="s">
        <v>2</v>
      </c>
      <c r="E149" s="23" t="s">
        <v>3</v>
      </c>
      <c r="F149" s="23" t="s">
        <v>4</v>
      </c>
      <c r="G149" s="23" t="s">
        <v>5</v>
      </c>
      <c r="H149" s="23" t="s">
        <v>6</v>
      </c>
      <c r="I149" s="23" t="s">
        <v>7</v>
      </c>
      <c r="J149" s="23" t="s">
        <v>8</v>
      </c>
      <c r="K149" s="23" t="s">
        <v>9</v>
      </c>
      <c r="L149" s="23" t="s">
        <v>10</v>
      </c>
      <c r="M149" s="23" t="s">
        <v>11</v>
      </c>
      <c r="N149" s="23" t="s">
        <v>12</v>
      </c>
      <c r="O149" s="23" t="s">
        <v>13</v>
      </c>
      <c r="P149" s="23" t="s">
        <v>14</v>
      </c>
      <c r="Q149" s="23" t="s">
        <v>15</v>
      </c>
      <c r="R149" s="23" t="s">
        <v>16</v>
      </c>
      <c r="S149" s="23" t="s">
        <v>17</v>
      </c>
    </row>
    <row r="150" spans="1:20" ht="13.5" thickBot="1">
      <c r="A150" s="22" t="s">
        <v>0</v>
      </c>
      <c r="B150" s="28">
        <f t="shared" ref="B150:S164" si="73">IF($A127=B$126,SUMPRODUCT(B$127:B$144,$T$127:$T$144)+SUMPRODUCT($B127:$S127,$B$145:$S$145),"")</f>
        <v>60123.339570934382</v>
      </c>
      <c r="C150" s="29" t="str">
        <f t="shared" si="73"/>
        <v/>
      </c>
      <c r="D150" s="29" t="str">
        <f t="shared" si="73"/>
        <v/>
      </c>
      <c r="E150" s="29" t="str">
        <f t="shared" si="73"/>
        <v/>
      </c>
      <c r="F150" s="29" t="str">
        <f t="shared" si="73"/>
        <v/>
      </c>
      <c r="G150" s="29" t="str">
        <f t="shared" si="73"/>
        <v/>
      </c>
      <c r="H150" s="29" t="str">
        <f t="shared" si="73"/>
        <v/>
      </c>
      <c r="I150" s="29" t="str">
        <f t="shared" si="73"/>
        <v/>
      </c>
      <c r="J150" s="29" t="str">
        <f t="shared" si="73"/>
        <v/>
      </c>
      <c r="K150" s="29" t="str">
        <f t="shared" si="73"/>
        <v/>
      </c>
      <c r="L150" s="29" t="str">
        <f t="shared" si="73"/>
        <v/>
      </c>
      <c r="M150" s="29" t="str">
        <f t="shared" si="73"/>
        <v/>
      </c>
      <c r="N150" s="29" t="str">
        <f t="shared" si="73"/>
        <v/>
      </c>
      <c r="O150" s="29" t="str">
        <f t="shared" si="73"/>
        <v/>
      </c>
      <c r="P150" s="29" t="str">
        <f t="shared" si="73"/>
        <v/>
      </c>
      <c r="Q150" s="29" t="str">
        <f t="shared" si="73"/>
        <v/>
      </c>
      <c r="R150" s="29" t="str">
        <f t="shared" si="73"/>
        <v/>
      </c>
      <c r="S150" s="30" t="str">
        <f t="shared" si="73"/>
        <v/>
      </c>
      <c r="T150" s="5">
        <f>SUM(B150:S150)</f>
        <v>60123.339570934382</v>
      </c>
    </row>
    <row r="151" spans="1:20" ht="13.5" thickBot="1">
      <c r="A151" s="15" t="s">
        <v>1</v>
      </c>
      <c r="B151" s="31" t="str">
        <f t="shared" si="73"/>
        <v/>
      </c>
      <c r="C151" s="3">
        <f t="shared" si="73"/>
        <v>14172.846674377231</v>
      </c>
      <c r="D151" s="3" t="str">
        <f t="shared" si="73"/>
        <v/>
      </c>
      <c r="E151" s="3" t="str">
        <f t="shared" si="73"/>
        <v/>
      </c>
      <c r="F151" s="3" t="str">
        <f t="shared" si="73"/>
        <v/>
      </c>
      <c r="G151" s="3" t="str">
        <f t="shared" si="73"/>
        <v/>
      </c>
      <c r="H151" s="3" t="str">
        <f t="shared" si="73"/>
        <v/>
      </c>
      <c r="I151" s="3" t="str">
        <f t="shared" si="73"/>
        <v/>
      </c>
      <c r="J151" s="3" t="str">
        <f t="shared" si="73"/>
        <v/>
      </c>
      <c r="K151" s="3" t="str">
        <f t="shared" si="73"/>
        <v/>
      </c>
      <c r="L151" s="3" t="str">
        <f t="shared" si="73"/>
        <v/>
      </c>
      <c r="M151" s="3" t="str">
        <f t="shared" si="73"/>
        <v/>
      </c>
      <c r="N151" s="3" t="str">
        <f t="shared" si="73"/>
        <v/>
      </c>
      <c r="O151" s="3" t="str">
        <f t="shared" si="73"/>
        <v/>
      </c>
      <c r="P151" s="3" t="str">
        <f t="shared" si="73"/>
        <v/>
      </c>
      <c r="Q151" s="3" t="str">
        <f t="shared" si="73"/>
        <v/>
      </c>
      <c r="R151" s="3" t="str">
        <f t="shared" si="73"/>
        <v/>
      </c>
      <c r="S151" s="32" t="str">
        <f t="shared" si="73"/>
        <v/>
      </c>
      <c r="T151" s="5">
        <f t="shared" ref="T151:T167" si="74">SUM(B151:S151)</f>
        <v>14172.846674377231</v>
      </c>
    </row>
    <row r="152" spans="1:20" ht="13.5" thickBot="1">
      <c r="A152" s="15" t="s">
        <v>2</v>
      </c>
      <c r="B152" s="31" t="str">
        <f t="shared" si="73"/>
        <v/>
      </c>
      <c r="C152" s="3" t="str">
        <f t="shared" si="73"/>
        <v/>
      </c>
      <c r="D152" s="3">
        <f t="shared" si="73"/>
        <v>10211.614825397557</v>
      </c>
      <c r="E152" s="3" t="str">
        <f t="shared" si="73"/>
        <v/>
      </c>
      <c r="F152" s="3" t="str">
        <f t="shared" si="73"/>
        <v/>
      </c>
      <c r="G152" s="3" t="str">
        <f t="shared" si="73"/>
        <v/>
      </c>
      <c r="H152" s="3" t="str">
        <f t="shared" si="73"/>
        <v/>
      </c>
      <c r="I152" s="3" t="str">
        <f t="shared" si="73"/>
        <v/>
      </c>
      <c r="J152" s="3" t="str">
        <f t="shared" si="73"/>
        <v/>
      </c>
      <c r="K152" s="3" t="str">
        <f t="shared" si="73"/>
        <v/>
      </c>
      <c r="L152" s="3" t="str">
        <f t="shared" si="73"/>
        <v/>
      </c>
      <c r="M152" s="3" t="str">
        <f t="shared" si="73"/>
        <v/>
      </c>
      <c r="N152" s="3" t="str">
        <f t="shared" si="73"/>
        <v/>
      </c>
      <c r="O152" s="3" t="str">
        <f t="shared" si="73"/>
        <v/>
      </c>
      <c r="P152" s="3" t="str">
        <f t="shared" si="73"/>
        <v/>
      </c>
      <c r="Q152" s="3" t="str">
        <f t="shared" si="73"/>
        <v/>
      </c>
      <c r="R152" s="3" t="str">
        <f t="shared" si="73"/>
        <v/>
      </c>
      <c r="S152" s="32" t="str">
        <f t="shared" si="73"/>
        <v/>
      </c>
      <c r="T152" s="5">
        <f t="shared" si="74"/>
        <v>10211.614825397557</v>
      </c>
    </row>
    <row r="153" spans="1:20" ht="13.5" thickBot="1">
      <c r="A153" s="15" t="s">
        <v>3</v>
      </c>
      <c r="B153" s="31" t="str">
        <f t="shared" si="73"/>
        <v/>
      </c>
      <c r="C153" s="3" t="str">
        <f t="shared" si="73"/>
        <v/>
      </c>
      <c r="D153" s="3" t="str">
        <f t="shared" si="73"/>
        <v/>
      </c>
      <c r="E153" s="3">
        <f t="shared" si="73"/>
        <v>10487.51922475171</v>
      </c>
      <c r="F153" s="3" t="str">
        <f t="shared" si="73"/>
        <v/>
      </c>
      <c r="G153" s="3" t="str">
        <f t="shared" si="73"/>
        <v/>
      </c>
      <c r="H153" s="3" t="str">
        <f t="shared" si="73"/>
        <v/>
      </c>
      <c r="I153" s="3" t="str">
        <f t="shared" si="73"/>
        <v/>
      </c>
      <c r="J153" s="3" t="str">
        <f t="shared" si="73"/>
        <v/>
      </c>
      <c r="K153" s="3" t="str">
        <f t="shared" si="73"/>
        <v/>
      </c>
      <c r="L153" s="3" t="str">
        <f t="shared" si="73"/>
        <v/>
      </c>
      <c r="M153" s="3" t="str">
        <f t="shared" si="73"/>
        <v/>
      </c>
      <c r="N153" s="3" t="str">
        <f t="shared" si="73"/>
        <v/>
      </c>
      <c r="O153" s="3" t="str">
        <f t="shared" si="73"/>
        <v/>
      </c>
      <c r="P153" s="3" t="str">
        <f t="shared" si="73"/>
        <v/>
      </c>
      <c r="Q153" s="3" t="str">
        <f t="shared" si="73"/>
        <v/>
      </c>
      <c r="R153" s="3" t="str">
        <f t="shared" si="73"/>
        <v/>
      </c>
      <c r="S153" s="32" t="str">
        <f t="shared" si="73"/>
        <v/>
      </c>
      <c r="T153" s="5">
        <f t="shared" si="74"/>
        <v>10487.51922475171</v>
      </c>
    </row>
    <row r="154" spans="1:20" ht="13.5" thickBot="1">
      <c r="A154" s="15" t="s">
        <v>4</v>
      </c>
      <c r="B154" s="31" t="str">
        <f t="shared" si="73"/>
        <v/>
      </c>
      <c r="C154" s="3" t="str">
        <f t="shared" si="73"/>
        <v/>
      </c>
      <c r="D154" s="3" t="str">
        <f t="shared" si="73"/>
        <v/>
      </c>
      <c r="E154" s="3" t="str">
        <f t="shared" si="73"/>
        <v/>
      </c>
      <c r="F154" s="3">
        <f t="shared" si="73"/>
        <v>15023.785853708261</v>
      </c>
      <c r="G154" s="3" t="str">
        <f t="shared" si="73"/>
        <v/>
      </c>
      <c r="H154" s="3" t="str">
        <f t="shared" si="73"/>
        <v/>
      </c>
      <c r="I154" s="3" t="str">
        <f t="shared" si="73"/>
        <v/>
      </c>
      <c r="J154" s="3" t="str">
        <f t="shared" si="73"/>
        <v/>
      </c>
      <c r="K154" s="3" t="str">
        <f t="shared" si="73"/>
        <v/>
      </c>
      <c r="L154" s="3" t="str">
        <f t="shared" si="73"/>
        <v/>
      </c>
      <c r="M154" s="3" t="str">
        <f t="shared" si="73"/>
        <v/>
      </c>
      <c r="N154" s="3" t="str">
        <f t="shared" si="73"/>
        <v/>
      </c>
      <c r="O154" s="3" t="str">
        <f t="shared" si="73"/>
        <v/>
      </c>
      <c r="P154" s="3" t="str">
        <f t="shared" si="73"/>
        <v/>
      </c>
      <c r="Q154" s="3" t="str">
        <f t="shared" si="73"/>
        <v/>
      </c>
      <c r="R154" s="3" t="str">
        <f t="shared" si="73"/>
        <v/>
      </c>
      <c r="S154" s="32" t="str">
        <f t="shared" si="73"/>
        <v/>
      </c>
      <c r="T154" s="5">
        <f t="shared" si="74"/>
        <v>15023.785853708261</v>
      </c>
    </row>
    <row r="155" spans="1:20" ht="13.5" thickBot="1">
      <c r="A155" s="15" t="s">
        <v>5</v>
      </c>
      <c r="B155" s="31" t="str">
        <f t="shared" si="73"/>
        <v/>
      </c>
      <c r="C155" s="3" t="str">
        <f t="shared" si="73"/>
        <v/>
      </c>
      <c r="D155" s="3" t="str">
        <f t="shared" si="73"/>
        <v/>
      </c>
      <c r="E155" s="3" t="str">
        <f t="shared" si="73"/>
        <v/>
      </c>
      <c r="F155" s="3" t="str">
        <f t="shared" si="73"/>
        <v/>
      </c>
      <c r="G155" s="3">
        <f t="shared" si="73"/>
        <v>5656.5791280610983</v>
      </c>
      <c r="H155" s="3" t="str">
        <f t="shared" si="73"/>
        <v/>
      </c>
      <c r="I155" s="3" t="str">
        <f t="shared" si="73"/>
        <v/>
      </c>
      <c r="J155" s="3" t="str">
        <f t="shared" si="73"/>
        <v/>
      </c>
      <c r="K155" s="3" t="str">
        <f t="shared" si="73"/>
        <v/>
      </c>
      <c r="L155" s="3" t="str">
        <f t="shared" si="73"/>
        <v/>
      </c>
      <c r="M155" s="3" t="str">
        <f t="shared" si="73"/>
        <v/>
      </c>
      <c r="N155" s="3" t="str">
        <f t="shared" si="73"/>
        <v/>
      </c>
      <c r="O155" s="3" t="str">
        <f t="shared" si="73"/>
        <v/>
      </c>
      <c r="P155" s="3" t="str">
        <f t="shared" si="73"/>
        <v/>
      </c>
      <c r="Q155" s="3" t="str">
        <f t="shared" si="73"/>
        <v/>
      </c>
      <c r="R155" s="3" t="str">
        <f t="shared" si="73"/>
        <v/>
      </c>
      <c r="S155" s="32" t="str">
        <f t="shared" si="73"/>
        <v/>
      </c>
      <c r="T155" s="5">
        <f t="shared" si="74"/>
        <v>5656.5791280610983</v>
      </c>
    </row>
    <row r="156" spans="1:20" ht="13.5" thickBot="1">
      <c r="A156" s="15" t="s">
        <v>6</v>
      </c>
      <c r="B156" s="31" t="str">
        <f t="shared" si="73"/>
        <v/>
      </c>
      <c r="C156" s="3" t="str">
        <f t="shared" si="73"/>
        <v/>
      </c>
      <c r="D156" s="3" t="str">
        <f t="shared" si="73"/>
        <v/>
      </c>
      <c r="E156" s="3" t="str">
        <f t="shared" si="73"/>
        <v/>
      </c>
      <c r="F156" s="3" t="str">
        <f t="shared" si="73"/>
        <v/>
      </c>
      <c r="G156" s="3" t="str">
        <f t="shared" si="73"/>
        <v/>
      </c>
      <c r="H156" s="3">
        <f t="shared" si="73"/>
        <v>24241.444663720249</v>
      </c>
      <c r="I156" s="3" t="str">
        <f t="shared" si="73"/>
        <v/>
      </c>
      <c r="J156" s="3" t="str">
        <f t="shared" si="73"/>
        <v/>
      </c>
      <c r="K156" s="3" t="str">
        <f t="shared" si="73"/>
        <v/>
      </c>
      <c r="L156" s="3" t="str">
        <f t="shared" si="73"/>
        <v/>
      </c>
      <c r="M156" s="3" t="str">
        <f t="shared" si="73"/>
        <v/>
      </c>
      <c r="N156" s="3" t="str">
        <f t="shared" si="73"/>
        <v/>
      </c>
      <c r="O156" s="3" t="str">
        <f t="shared" si="73"/>
        <v/>
      </c>
      <c r="P156" s="3" t="str">
        <f t="shared" si="73"/>
        <v/>
      </c>
      <c r="Q156" s="3" t="str">
        <f t="shared" si="73"/>
        <v/>
      </c>
      <c r="R156" s="3" t="str">
        <f t="shared" si="73"/>
        <v/>
      </c>
      <c r="S156" s="32" t="str">
        <f t="shared" si="73"/>
        <v/>
      </c>
      <c r="T156" s="5">
        <f t="shared" si="74"/>
        <v>24241.444663720249</v>
      </c>
    </row>
    <row r="157" spans="1:20" ht="13.5" thickBot="1">
      <c r="A157" s="15" t="s">
        <v>7</v>
      </c>
      <c r="B157" s="31" t="str">
        <f t="shared" si="73"/>
        <v/>
      </c>
      <c r="C157" s="3" t="str">
        <f t="shared" si="73"/>
        <v/>
      </c>
      <c r="D157" s="3" t="str">
        <f t="shared" si="73"/>
        <v/>
      </c>
      <c r="E157" s="3" t="str">
        <f t="shared" si="73"/>
        <v/>
      </c>
      <c r="F157" s="3" t="str">
        <f t="shared" si="73"/>
        <v/>
      </c>
      <c r="G157" s="3" t="str">
        <f t="shared" si="73"/>
        <v/>
      </c>
      <c r="H157" s="3" t="str">
        <f t="shared" si="73"/>
        <v/>
      </c>
      <c r="I157" s="3">
        <f t="shared" si="73"/>
        <v>18558.88609351006</v>
      </c>
      <c r="J157" s="3" t="str">
        <f t="shared" si="73"/>
        <v/>
      </c>
      <c r="K157" s="3" t="str">
        <f t="shared" si="73"/>
        <v/>
      </c>
      <c r="L157" s="3" t="str">
        <f t="shared" si="73"/>
        <v/>
      </c>
      <c r="M157" s="3" t="str">
        <f t="shared" si="73"/>
        <v/>
      </c>
      <c r="N157" s="3" t="str">
        <f t="shared" si="73"/>
        <v/>
      </c>
      <c r="O157" s="3" t="str">
        <f t="shared" si="73"/>
        <v/>
      </c>
      <c r="P157" s="3" t="str">
        <f t="shared" si="73"/>
        <v/>
      </c>
      <c r="Q157" s="3" t="str">
        <f t="shared" si="73"/>
        <v/>
      </c>
      <c r="R157" s="3" t="str">
        <f t="shared" si="73"/>
        <v/>
      </c>
      <c r="S157" s="32" t="str">
        <f t="shared" si="73"/>
        <v/>
      </c>
      <c r="T157" s="5">
        <f t="shared" si="74"/>
        <v>18558.88609351006</v>
      </c>
    </row>
    <row r="158" spans="1:20" ht="13.5" thickBot="1">
      <c r="A158" s="15" t="s">
        <v>8</v>
      </c>
      <c r="B158" s="31" t="str">
        <f t="shared" si="73"/>
        <v/>
      </c>
      <c r="C158" s="3" t="str">
        <f t="shared" si="73"/>
        <v/>
      </c>
      <c r="D158" s="3" t="str">
        <f t="shared" si="73"/>
        <v/>
      </c>
      <c r="E158" s="3" t="str">
        <f t="shared" si="73"/>
        <v/>
      </c>
      <c r="F158" s="3" t="str">
        <f t="shared" si="73"/>
        <v/>
      </c>
      <c r="G158" s="3" t="str">
        <f t="shared" si="73"/>
        <v/>
      </c>
      <c r="H158" s="3" t="str">
        <f t="shared" si="73"/>
        <v/>
      </c>
      <c r="I158" s="3" t="str">
        <f t="shared" si="73"/>
        <v/>
      </c>
      <c r="J158" s="3">
        <f t="shared" si="73"/>
        <v>72398.417011007579</v>
      </c>
      <c r="K158" s="3" t="str">
        <f t="shared" si="73"/>
        <v/>
      </c>
      <c r="L158" s="3" t="str">
        <f t="shared" si="73"/>
        <v/>
      </c>
      <c r="M158" s="3" t="str">
        <f t="shared" si="73"/>
        <v/>
      </c>
      <c r="N158" s="3" t="str">
        <f t="shared" si="73"/>
        <v/>
      </c>
      <c r="O158" s="3" t="str">
        <f t="shared" si="73"/>
        <v/>
      </c>
      <c r="P158" s="3" t="str">
        <f t="shared" si="73"/>
        <v/>
      </c>
      <c r="Q158" s="3" t="str">
        <f t="shared" si="73"/>
        <v/>
      </c>
      <c r="R158" s="3" t="str">
        <f t="shared" si="73"/>
        <v/>
      </c>
      <c r="S158" s="32" t="str">
        <f t="shared" si="73"/>
        <v/>
      </c>
      <c r="T158" s="5">
        <f t="shared" si="74"/>
        <v>72398.417011007579</v>
      </c>
    </row>
    <row r="159" spans="1:20" ht="13.5" thickBot="1">
      <c r="A159" s="15" t="s">
        <v>9</v>
      </c>
      <c r="B159" s="31" t="str">
        <f t="shared" si="73"/>
        <v/>
      </c>
      <c r="C159" s="3" t="str">
        <f t="shared" si="73"/>
        <v/>
      </c>
      <c r="D159" s="3" t="str">
        <f t="shared" si="73"/>
        <v/>
      </c>
      <c r="E159" s="3" t="str">
        <f t="shared" si="73"/>
        <v/>
      </c>
      <c r="F159" s="3" t="str">
        <f t="shared" si="73"/>
        <v/>
      </c>
      <c r="G159" s="3" t="str">
        <f t="shared" si="73"/>
        <v/>
      </c>
      <c r="H159" s="3" t="str">
        <f t="shared" si="73"/>
        <v/>
      </c>
      <c r="I159" s="3" t="str">
        <f t="shared" si="73"/>
        <v/>
      </c>
      <c r="J159" s="3" t="str">
        <f t="shared" si="73"/>
        <v/>
      </c>
      <c r="K159" s="3">
        <f t="shared" si="73"/>
        <v>41372.516503044339</v>
      </c>
      <c r="L159" s="3" t="str">
        <f t="shared" si="73"/>
        <v/>
      </c>
      <c r="M159" s="3" t="str">
        <f t="shared" si="73"/>
        <v/>
      </c>
      <c r="N159" s="3" t="str">
        <f t="shared" si="73"/>
        <v/>
      </c>
      <c r="O159" s="3" t="str">
        <f t="shared" si="73"/>
        <v/>
      </c>
      <c r="P159" s="3" t="str">
        <f t="shared" si="73"/>
        <v/>
      </c>
      <c r="Q159" s="3" t="str">
        <f t="shared" si="73"/>
        <v/>
      </c>
      <c r="R159" s="3" t="str">
        <f t="shared" si="73"/>
        <v/>
      </c>
      <c r="S159" s="32" t="str">
        <f t="shared" si="73"/>
        <v/>
      </c>
      <c r="T159" s="5">
        <f t="shared" si="74"/>
        <v>41372.516503044339</v>
      </c>
    </row>
    <row r="160" spans="1:20" ht="13.5" thickBot="1">
      <c r="A160" s="15" t="s">
        <v>10</v>
      </c>
      <c r="B160" s="31" t="str">
        <f t="shared" si="73"/>
        <v/>
      </c>
      <c r="C160" s="3" t="str">
        <f t="shared" si="73"/>
        <v/>
      </c>
      <c r="D160" s="3" t="str">
        <f t="shared" si="73"/>
        <v/>
      </c>
      <c r="E160" s="3" t="str">
        <f t="shared" si="73"/>
        <v/>
      </c>
      <c r="F160" s="3" t="str">
        <f t="shared" si="73"/>
        <v/>
      </c>
      <c r="G160" s="3" t="str">
        <f t="shared" si="73"/>
        <v/>
      </c>
      <c r="H160" s="3" t="str">
        <f t="shared" si="73"/>
        <v/>
      </c>
      <c r="I160" s="3" t="str">
        <f t="shared" si="73"/>
        <v/>
      </c>
      <c r="J160" s="3" t="str">
        <f t="shared" si="73"/>
        <v/>
      </c>
      <c r="K160" s="3" t="str">
        <f t="shared" si="73"/>
        <v/>
      </c>
      <c r="L160" s="3">
        <f t="shared" si="73"/>
        <v>8814.5285553553185</v>
      </c>
      <c r="M160" s="3" t="str">
        <f t="shared" si="73"/>
        <v/>
      </c>
      <c r="N160" s="3" t="str">
        <f t="shared" si="73"/>
        <v/>
      </c>
      <c r="O160" s="3" t="str">
        <f t="shared" si="73"/>
        <v/>
      </c>
      <c r="P160" s="3" t="str">
        <f t="shared" si="73"/>
        <v/>
      </c>
      <c r="Q160" s="3" t="str">
        <f t="shared" si="73"/>
        <v/>
      </c>
      <c r="R160" s="3" t="str">
        <f t="shared" si="73"/>
        <v/>
      </c>
      <c r="S160" s="32" t="str">
        <f t="shared" si="73"/>
        <v/>
      </c>
      <c r="T160" s="5">
        <f t="shared" si="74"/>
        <v>8814.5285553553185</v>
      </c>
    </row>
    <row r="161" spans="1:20" ht="13.5" thickBot="1">
      <c r="A161" s="15" t="s">
        <v>11</v>
      </c>
      <c r="B161" s="31" t="str">
        <f t="shared" si="73"/>
        <v/>
      </c>
      <c r="C161" s="3" t="str">
        <f t="shared" si="73"/>
        <v/>
      </c>
      <c r="D161" s="3" t="str">
        <f t="shared" si="73"/>
        <v/>
      </c>
      <c r="E161" s="3" t="str">
        <f t="shared" si="73"/>
        <v/>
      </c>
      <c r="F161" s="3" t="str">
        <f t="shared" si="73"/>
        <v/>
      </c>
      <c r="G161" s="3" t="str">
        <f t="shared" si="73"/>
        <v/>
      </c>
      <c r="H161" s="3" t="str">
        <f t="shared" si="73"/>
        <v/>
      </c>
      <c r="I161" s="3" t="str">
        <f t="shared" si="73"/>
        <v/>
      </c>
      <c r="J161" s="3" t="str">
        <f t="shared" si="73"/>
        <v/>
      </c>
      <c r="K161" s="3" t="str">
        <f t="shared" si="73"/>
        <v/>
      </c>
      <c r="L161" s="3" t="str">
        <f t="shared" si="73"/>
        <v/>
      </c>
      <c r="M161" s="3">
        <f t="shared" si="73"/>
        <v>23397.792292004873</v>
      </c>
      <c r="N161" s="3" t="str">
        <f t="shared" si="73"/>
        <v/>
      </c>
      <c r="O161" s="3" t="str">
        <f t="shared" si="73"/>
        <v/>
      </c>
      <c r="P161" s="3" t="str">
        <f t="shared" si="73"/>
        <v/>
      </c>
      <c r="Q161" s="3" t="str">
        <f t="shared" si="73"/>
        <v/>
      </c>
      <c r="R161" s="3" t="str">
        <f t="shared" si="73"/>
        <v/>
      </c>
      <c r="S161" s="32" t="str">
        <f t="shared" si="73"/>
        <v/>
      </c>
      <c r="T161" s="5">
        <f t="shared" si="74"/>
        <v>23397.792292004873</v>
      </c>
    </row>
    <row r="162" spans="1:20" ht="13.5" thickBot="1">
      <c r="A162" s="15" t="s">
        <v>12</v>
      </c>
      <c r="B162" s="31" t="str">
        <f t="shared" si="73"/>
        <v/>
      </c>
      <c r="C162" s="3" t="str">
        <f t="shared" si="73"/>
        <v/>
      </c>
      <c r="D162" s="3" t="str">
        <f t="shared" si="73"/>
        <v/>
      </c>
      <c r="E162" s="3" t="str">
        <f t="shared" si="73"/>
        <v/>
      </c>
      <c r="F162" s="3" t="str">
        <f t="shared" si="73"/>
        <v/>
      </c>
      <c r="G162" s="3" t="str">
        <f t="shared" si="73"/>
        <v/>
      </c>
      <c r="H162" s="3" t="str">
        <f t="shared" si="73"/>
        <v/>
      </c>
      <c r="I162" s="3" t="str">
        <f t="shared" si="73"/>
        <v/>
      </c>
      <c r="J162" s="3" t="str">
        <f t="shared" si="73"/>
        <v/>
      </c>
      <c r="K162" s="3" t="str">
        <f t="shared" si="73"/>
        <v/>
      </c>
      <c r="L162" s="3" t="str">
        <f t="shared" si="73"/>
        <v/>
      </c>
      <c r="M162" s="3" t="str">
        <f t="shared" si="73"/>
        <v/>
      </c>
      <c r="N162" s="3">
        <f t="shared" si="73"/>
        <v>57629.828956764155</v>
      </c>
      <c r="O162" s="3" t="str">
        <f t="shared" si="73"/>
        <v/>
      </c>
      <c r="P162" s="3" t="str">
        <f t="shared" si="73"/>
        <v/>
      </c>
      <c r="Q162" s="3" t="str">
        <f t="shared" si="73"/>
        <v/>
      </c>
      <c r="R162" s="3" t="str">
        <f t="shared" si="73"/>
        <v/>
      </c>
      <c r="S162" s="32" t="str">
        <f t="shared" si="73"/>
        <v/>
      </c>
      <c r="T162" s="5">
        <f t="shared" si="74"/>
        <v>57629.828956764155</v>
      </c>
    </row>
    <row r="163" spans="1:20" ht="13.5" thickBot="1">
      <c r="A163" s="15" t="s">
        <v>13</v>
      </c>
      <c r="B163" s="31" t="str">
        <f t="shared" si="73"/>
        <v/>
      </c>
      <c r="C163" s="3" t="str">
        <f t="shared" si="73"/>
        <v/>
      </c>
      <c r="D163" s="3" t="str">
        <f t="shared" si="73"/>
        <v/>
      </c>
      <c r="E163" s="3" t="str">
        <f t="shared" si="73"/>
        <v/>
      </c>
      <c r="F163" s="3" t="str">
        <f t="shared" si="73"/>
        <v/>
      </c>
      <c r="G163" s="3" t="str">
        <f t="shared" si="73"/>
        <v/>
      </c>
      <c r="H163" s="3" t="str">
        <f t="shared" si="73"/>
        <v/>
      </c>
      <c r="I163" s="3" t="str">
        <f t="shared" si="73"/>
        <v/>
      </c>
      <c r="J163" s="3" t="str">
        <f t="shared" si="73"/>
        <v/>
      </c>
      <c r="K163" s="3" t="str">
        <f t="shared" si="73"/>
        <v/>
      </c>
      <c r="L163" s="3" t="str">
        <f t="shared" si="73"/>
        <v/>
      </c>
      <c r="M163" s="3" t="str">
        <f t="shared" si="73"/>
        <v/>
      </c>
      <c r="N163" s="3" t="str">
        <f t="shared" si="73"/>
        <v/>
      </c>
      <c r="O163" s="3">
        <f t="shared" si="73"/>
        <v>12023.844603906069</v>
      </c>
      <c r="P163" s="3" t="str">
        <f t="shared" si="73"/>
        <v/>
      </c>
      <c r="Q163" s="3" t="str">
        <f t="shared" si="73"/>
        <v/>
      </c>
      <c r="R163" s="3" t="str">
        <f t="shared" si="73"/>
        <v/>
      </c>
      <c r="S163" s="32" t="str">
        <f t="shared" si="73"/>
        <v/>
      </c>
      <c r="T163" s="5">
        <f t="shared" si="74"/>
        <v>12023.844603906069</v>
      </c>
    </row>
    <row r="164" spans="1:20" ht="13.5" thickBot="1">
      <c r="A164" s="15" t="s">
        <v>14</v>
      </c>
      <c r="B164" s="31" t="str">
        <f t="shared" si="73"/>
        <v/>
      </c>
      <c r="C164" s="3" t="str">
        <f t="shared" si="73"/>
        <v/>
      </c>
      <c r="D164" s="3" t="str">
        <f t="shared" si="73"/>
        <v/>
      </c>
      <c r="E164" s="3" t="str">
        <f t="shared" ref="E164:S164" si="75">IF($A141=E$126,SUMPRODUCT(E$127:E$144,$T$127:$T$144)+SUMPRODUCT($B141:$S141,$B$145:$S$145),"")</f>
        <v/>
      </c>
      <c r="F164" s="3" t="str">
        <f t="shared" si="75"/>
        <v/>
      </c>
      <c r="G164" s="3" t="str">
        <f t="shared" si="75"/>
        <v/>
      </c>
      <c r="H164" s="3" t="str">
        <f t="shared" si="75"/>
        <v/>
      </c>
      <c r="I164" s="3" t="str">
        <f t="shared" si="75"/>
        <v/>
      </c>
      <c r="J164" s="3" t="str">
        <f t="shared" si="75"/>
        <v/>
      </c>
      <c r="K164" s="3" t="str">
        <f t="shared" si="75"/>
        <v/>
      </c>
      <c r="L164" s="3" t="str">
        <f t="shared" si="75"/>
        <v/>
      </c>
      <c r="M164" s="3" t="str">
        <f t="shared" si="75"/>
        <v/>
      </c>
      <c r="N164" s="3" t="str">
        <f t="shared" si="75"/>
        <v/>
      </c>
      <c r="O164" s="3" t="str">
        <f t="shared" si="75"/>
        <v/>
      </c>
      <c r="P164" s="3">
        <f t="shared" si="75"/>
        <v>6454.0947828016469</v>
      </c>
      <c r="Q164" s="3" t="str">
        <f t="shared" si="75"/>
        <v/>
      </c>
      <c r="R164" s="3" t="str">
        <f t="shared" si="75"/>
        <v/>
      </c>
      <c r="S164" s="32" t="str">
        <f t="shared" si="75"/>
        <v/>
      </c>
      <c r="T164" s="5">
        <f t="shared" si="74"/>
        <v>6454.0947828016469</v>
      </c>
    </row>
    <row r="165" spans="1:20" ht="13.5" thickBot="1">
      <c r="A165" s="15" t="s">
        <v>15</v>
      </c>
      <c r="B165" s="31" t="str">
        <f t="shared" ref="B165:S167" si="76">IF($A142=B$126,SUMPRODUCT(B$127:B$144,$T$127:$T$144)+SUMPRODUCT($B142:$S142,$B$145:$S$145),"")</f>
        <v/>
      </c>
      <c r="C165" s="3" t="str">
        <f t="shared" si="76"/>
        <v/>
      </c>
      <c r="D165" s="3" t="str">
        <f t="shared" si="76"/>
        <v/>
      </c>
      <c r="E165" s="3" t="str">
        <f t="shared" si="76"/>
        <v/>
      </c>
      <c r="F165" s="3" t="str">
        <f t="shared" si="76"/>
        <v/>
      </c>
      <c r="G165" s="3" t="str">
        <f t="shared" si="76"/>
        <v/>
      </c>
      <c r="H165" s="3" t="str">
        <f t="shared" si="76"/>
        <v/>
      </c>
      <c r="I165" s="3" t="str">
        <f t="shared" si="76"/>
        <v/>
      </c>
      <c r="J165" s="3" t="str">
        <f t="shared" si="76"/>
        <v/>
      </c>
      <c r="K165" s="3" t="str">
        <f t="shared" si="76"/>
        <v/>
      </c>
      <c r="L165" s="3" t="str">
        <f t="shared" si="76"/>
        <v/>
      </c>
      <c r="M165" s="3" t="str">
        <f t="shared" si="76"/>
        <v/>
      </c>
      <c r="N165" s="3" t="str">
        <f t="shared" si="76"/>
        <v/>
      </c>
      <c r="O165" s="3" t="str">
        <f t="shared" si="76"/>
        <v/>
      </c>
      <c r="P165" s="3" t="str">
        <f t="shared" si="76"/>
        <v/>
      </c>
      <c r="Q165" s="3">
        <f t="shared" si="76"/>
        <v>22838.362738450269</v>
      </c>
      <c r="R165" s="3" t="str">
        <f t="shared" si="76"/>
        <v/>
      </c>
      <c r="S165" s="32" t="str">
        <f t="shared" si="76"/>
        <v/>
      </c>
      <c r="T165" s="5">
        <f t="shared" si="74"/>
        <v>22838.362738450269</v>
      </c>
    </row>
    <row r="166" spans="1:20" ht="13.5" thickBot="1">
      <c r="A166" s="15" t="s">
        <v>16</v>
      </c>
      <c r="B166" s="31" t="str">
        <f t="shared" si="76"/>
        <v/>
      </c>
      <c r="C166" s="3" t="str">
        <f t="shared" si="76"/>
        <v/>
      </c>
      <c r="D166" s="3" t="str">
        <f t="shared" si="76"/>
        <v/>
      </c>
      <c r="E166" s="3" t="str">
        <f t="shared" si="76"/>
        <v/>
      </c>
      <c r="F166" s="3" t="str">
        <f t="shared" si="76"/>
        <v/>
      </c>
      <c r="G166" s="3" t="str">
        <f t="shared" si="76"/>
        <v/>
      </c>
      <c r="H166" s="3" t="str">
        <f t="shared" si="76"/>
        <v/>
      </c>
      <c r="I166" s="3" t="str">
        <f t="shared" si="76"/>
        <v/>
      </c>
      <c r="J166" s="3" t="str">
        <f t="shared" si="76"/>
        <v/>
      </c>
      <c r="K166" s="3" t="str">
        <f t="shared" si="76"/>
        <v/>
      </c>
      <c r="L166" s="3" t="str">
        <f t="shared" si="76"/>
        <v/>
      </c>
      <c r="M166" s="3" t="str">
        <f t="shared" si="76"/>
        <v/>
      </c>
      <c r="N166" s="3" t="str">
        <f t="shared" si="76"/>
        <v/>
      </c>
      <c r="O166" s="3" t="str">
        <f t="shared" si="76"/>
        <v/>
      </c>
      <c r="P166" s="3" t="str">
        <f t="shared" si="76"/>
        <v/>
      </c>
      <c r="Q166" s="3" t="str">
        <f t="shared" si="76"/>
        <v/>
      </c>
      <c r="R166" s="3">
        <f t="shared" si="76"/>
        <v>3011.610250351911</v>
      </c>
      <c r="S166" s="32" t="str">
        <f t="shared" si="76"/>
        <v/>
      </c>
      <c r="T166" s="5">
        <f t="shared" si="74"/>
        <v>3011.610250351911</v>
      </c>
    </row>
    <row r="167" spans="1:20" ht="13.5" thickBot="1">
      <c r="A167" s="15" t="s">
        <v>17</v>
      </c>
      <c r="B167" s="33" t="str">
        <f t="shared" si="76"/>
        <v/>
      </c>
      <c r="C167" s="34" t="str">
        <f t="shared" si="76"/>
        <v/>
      </c>
      <c r="D167" s="34" t="str">
        <f t="shared" si="76"/>
        <v/>
      </c>
      <c r="E167" s="34" t="str">
        <f t="shared" si="76"/>
        <v/>
      </c>
      <c r="F167" s="34" t="str">
        <f t="shared" si="76"/>
        <v/>
      </c>
      <c r="G167" s="34" t="str">
        <f t="shared" si="76"/>
        <v/>
      </c>
      <c r="H167" s="34" t="str">
        <f t="shared" si="76"/>
        <v/>
      </c>
      <c r="I167" s="34" t="str">
        <f t="shared" si="76"/>
        <v/>
      </c>
      <c r="J167" s="34" t="str">
        <f t="shared" si="76"/>
        <v/>
      </c>
      <c r="K167" s="34" t="str">
        <f t="shared" si="76"/>
        <v/>
      </c>
      <c r="L167" s="34" t="str">
        <f t="shared" si="76"/>
        <v/>
      </c>
      <c r="M167" s="34" t="str">
        <f t="shared" si="76"/>
        <v/>
      </c>
      <c r="N167" s="34" t="str">
        <f t="shared" si="76"/>
        <v/>
      </c>
      <c r="O167" s="34" t="str">
        <f t="shared" si="76"/>
        <v/>
      </c>
      <c r="P167" s="34" t="str">
        <f t="shared" si="76"/>
        <v/>
      </c>
      <c r="Q167" s="34" t="str">
        <f t="shared" si="76"/>
        <v/>
      </c>
      <c r="R167" s="34" t="str">
        <f t="shared" si="76"/>
        <v/>
      </c>
      <c r="S167" s="35">
        <f t="shared" si="76"/>
        <v>1288.7119163438274</v>
      </c>
      <c r="T167" s="5">
        <f t="shared" si="74"/>
        <v>1288.7119163438274</v>
      </c>
    </row>
    <row r="168" spans="1:20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27">
        <f>SUM(T150:T167)</f>
        <v>407705.72364449053</v>
      </c>
    </row>
  </sheetData>
  <conditionalFormatting sqref="AI6:AI23">
    <cfRule type="cellIs" dxfId="27" priority="5" operator="equal">
      <formula>1</formula>
    </cfRule>
  </conditionalFormatting>
  <conditionalFormatting sqref="AJ5:BA5">
    <cfRule type="cellIs" dxfId="26" priority="4" operator="equal">
      <formula>1</formula>
    </cfRule>
  </conditionalFormatting>
  <conditionalFormatting sqref="B150:S167">
    <cfRule type="containsBlanks" dxfId="25" priority="6">
      <formula>LEN(TRIM(B150))=0</formula>
    </cfRule>
  </conditionalFormatting>
  <conditionalFormatting sqref="AJ6:BA23">
    <cfRule type="expression" dxfId="24" priority="1">
      <formula>BC6="d"</formula>
    </cfRule>
    <cfRule type="expression" dxfId="23" priority="2">
      <formula>BC6="i"</formula>
    </cfRule>
    <cfRule type="expression" dxfId="22" priority="3">
      <formula>BC6="t"</formula>
    </cfRule>
  </conditionalFormatting>
  <hyperlinks>
    <hyperlink ref="B29" r:id="rId1"/>
    <hyperlink ref="A2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53"/>
  <sheetViews>
    <sheetView topLeftCell="A73" workbookViewId="0">
      <selection activeCell="D77" sqref="D77"/>
    </sheetView>
  </sheetViews>
  <sheetFormatPr baseColWidth="10" defaultRowHeight="12.75"/>
  <cols>
    <col min="1" max="1" width="20.5703125" customWidth="1"/>
    <col min="2" max="2" width="12.42578125" bestFit="1" customWidth="1"/>
    <col min="3" max="3" width="12.7109375" customWidth="1"/>
    <col min="4" max="4" width="13.28515625" customWidth="1"/>
    <col min="6" max="6" width="12.7109375" customWidth="1"/>
    <col min="7" max="7" width="13.28515625" customWidth="1"/>
    <col min="8" max="8" width="15.7109375" customWidth="1"/>
    <col min="9" max="9" width="18.42578125" customWidth="1"/>
    <col min="10" max="10" width="17.85546875" customWidth="1"/>
    <col min="11" max="11" width="16.85546875" customWidth="1"/>
    <col min="12" max="12" width="17.85546875" customWidth="1"/>
    <col min="13" max="13" width="12.7109375" customWidth="1"/>
    <col min="14" max="17" width="13.28515625" bestFit="1" customWidth="1"/>
    <col min="18" max="18" width="15" customWidth="1"/>
    <col min="19" max="19" width="16.28515625" customWidth="1"/>
  </cols>
  <sheetData>
    <row r="3" spans="1:26" ht="21.75" customHeight="1" thickBot="1">
      <c r="C3" s="86" t="s">
        <v>318</v>
      </c>
      <c r="D3" s="86" t="s">
        <v>194</v>
      </c>
      <c r="E3" s="49" t="s">
        <v>319</v>
      </c>
      <c r="F3" s="86" t="s">
        <v>152</v>
      </c>
      <c r="G3" s="86" t="s">
        <v>38</v>
      </c>
      <c r="H3" s="86"/>
      <c r="I3" s="86" t="s">
        <v>56</v>
      </c>
      <c r="K3" s="139" t="s">
        <v>91</v>
      </c>
      <c r="O3" s="86" t="s">
        <v>195</v>
      </c>
      <c r="P3" s="86" t="s">
        <v>85</v>
      </c>
      <c r="Q3" s="86" t="s">
        <v>154</v>
      </c>
      <c r="R3" s="204" t="s">
        <v>235</v>
      </c>
    </row>
    <row r="4" spans="1:26" ht="45.75" thickBot="1">
      <c r="A4" s="36" t="s">
        <v>39</v>
      </c>
      <c r="B4" s="13" t="s">
        <v>286</v>
      </c>
      <c r="C4" s="8" t="s">
        <v>166</v>
      </c>
      <c r="D4" s="8" t="s">
        <v>192</v>
      </c>
      <c r="E4" s="8" t="s">
        <v>61</v>
      </c>
      <c r="F4" s="9" t="s">
        <v>214</v>
      </c>
      <c r="G4" s="9" t="s">
        <v>57</v>
      </c>
      <c r="H4" s="90" t="s">
        <v>180</v>
      </c>
      <c r="I4" s="8" t="s">
        <v>53</v>
      </c>
      <c r="J4" s="9" t="s">
        <v>157</v>
      </c>
      <c r="K4" s="9" t="s">
        <v>298</v>
      </c>
      <c r="L4" s="9" t="s">
        <v>297</v>
      </c>
      <c r="M4" s="9" t="s">
        <v>320</v>
      </c>
      <c r="N4" s="9" t="s">
        <v>68</v>
      </c>
      <c r="O4" s="9" t="s">
        <v>232</v>
      </c>
      <c r="P4" s="9" t="s">
        <v>233</v>
      </c>
      <c r="Q4" s="9" t="s">
        <v>234</v>
      </c>
      <c r="R4" s="9" t="s">
        <v>236</v>
      </c>
      <c r="S4" s="9"/>
      <c r="T4" s="9"/>
      <c r="U4" s="9"/>
      <c r="V4" s="9"/>
      <c r="W4" s="206"/>
      <c r="X4" s="205"/>
      <c r="Z4" s="97"/>
    </row>
    <row r="5" spans="1:26" ht="15.75" thickBot="1">
      <c r="A5" s="7" t="s">
        <v>0</v>
      </c>
      <c r="B5" t="s">
        <v>19</v>
      </c>
      <c r="C5" s="5">
        <f>'Dates 2013'!G6</f>
        <v>60023.413441267199</v>
      </c>
      <c r="D5" s="5">
        <f>'Dates 2013'!H6</f>
        <v>66476.313600416892</v>
      </c>
      <c r="E5" s="5">
        <f>C5-D5</f>
        <v>-6452.9001591496926</v>
      </c>
      <c r="F5" s="164">
        <f>'Dates 2013'!K6</f>
        <v>8.1773664929735901</v>
      </c>
      <c r="G5" s="5">
        <f>'Dates 2013'!R6</f>
        <v>56297.019324083747</v>
      </c>
      <c r="H5" s="5">
        <f>G5-D5</f>
        <v>-10179.294276333145</v>
      </c>
      <c r="I5" s="5">
        <f>'Dates 2013'!O6</f>
        <v>70739.964219610905</v>
      </c>
      <c r="J5" s="5">
        <f>G5-I5</f>
        <v>-14442.944895527158</v>
      </c>
      <c r="K5" s="5">
        <f>'Dates 2013'!P6</f>
        <v>57753.453770757493</v>
      </c>
      <c r="L5" s="5">
        <f>'Dates 2013'!Q6</f>
        <v>60123.339570934382</v>
      </c>
      <c r="M5" s="5">
        <f>C5</f>
        <v>60023.413441267199</v>
      </c>
      <c r="N5" s="5">
        <f>'Dates 2013'!M6</f>
        <v>132250.94768214828</v>
      </c>
      <c r="O5" s="5">
        <f t="shared" ref="O5:O22" si="0">N5+D5-C5</f>
        <v>138703.84784129797</v>
      </c>
      <c r="P5" s="5">
        <f t="shared" ref="P5:P22" si="1">N5+I5-C5</f>
        <v>142967.498460492</v>
      </c>
      <c r="Q5" s="5">
        <f t="shared" ref="Q5:Q22" si="2">N5-C5+K5</f>
        <v>129980.98801163858</v>
      </c>
      <c r="R5" s="5">
        <f t="shared" ref="R5:R22" si="3">N5-C5+L5</f>
        <v>132350.87381181546</v>
      </c>
      <c r="S5" s="5"/>
      <c r="T5" s="10"/>
      <c r="U5" s="10"/>
      <c r="V5" s="10"/>
      <c r="W5" s="10"/>
      <c r="X5" s="10"/>
      <c r="Y5" s="10"/>
    </row>
    <row r="6" spans="1:26" ht="15.75" thickBot="1">
      <c r="A6" s="7" t="s">
        <v>1</v>
      </c>
      <c r="B6" t="s">
        <v>34</v>
      </c>
      <c r="C6" s="5">
        <f>'Dates 2013'!G7</f>
        <v>12465.699855967563</v>
      </c>
      <c r="D6" s="5">
        <f>'Dates 2013'!H7</f>
        <v>13121.426665322299</v>
      </c>
      <c r="E6" s="5">
        <f t="shared" ref="E6:E22" si="4">C6-D6</f>
        <v>-655.72680935473545</v>
      </c>
      <c r="F6" s="164">
        <f>'Dates 2013'!K7</f>
        <v>1.4405144512129</v>
      </c>
      <c r="G6" s="5">
        <f>'Dates 2013'!R7</f>
        <v>11459.72972668775</v>
      </c>
      <c r="H6" s="5">
        <f t="shared" ref="H6:H22" si="5">G6-D6</f>
        <v>-1661.6969386345481</v>
      </c>
      <c r="I6" s="5">
        <f>'Dates 2013'!O7</f>
        <v>12461.461868462458</v>
      </c>
      <c r="J6" s="5">
        <f>G6-I6</f>
        <v>-1001.732141774708</v>
      </c>
      <c r="K6" s="5">
        <f>'Dates 2013'!P7</f>
        <v>13806.557138307306</v>
      </c>
      <c r="L6" s="5">
        <f>'Dates 2013'!Q7</f>
        <v>14172.846674377231</v>
      </c>
      <c r="M6" s="5">
        <f t="shared" ref="M6:M22" si="6">C6</f>
        <v>12465.699855967563</v>
      </c>
      <c r="N6" s="5">
        <f>'Dates 2013'!M7</f>
        <v>32030.79283151964</v>
      </c>
      <c r="O6" s="5">
        <f t="shared" si="0"/>
        <v>32686.519640874372</v>
      </c>
      <c r="P6" s="5">
        <f t="shared" si="1"/>
        <v>32026.554844014536</v>
      </c>
      <c r="Q6" s="5">
        <f t="shared" si="2"/>
        <v>33371.650113859381</v>
      </c>
      <c r="R6" s="5">
        <f t="shared" si="3"/>
        <v>33737.939649929307</v>
      </c>
      <c r="S6" s="5"/>
      <c r="T6" s="10"/>
      <c r="U6" s="10"/>
      <c r="V6" s="10"/>
      <c r="W6" s="10"/>
      <c r="X6" s="10"/>
      <c r="Y6" s="10"/>
    </row>
    <row r="7" spans="1:26" ht="15.75" thickBot="1">
      <c r="A7" s="7" t="s">
        <v>2</v>
      </c>
      <c r="B7" t="s">
        <v>35</v>
      </c>
      <c r="C7" s="5">
        <f>'Dates 2013'!G8</f>
        <v>9655.9325698410485</v>
      </c>
      <c r="D7" s="5">
        <f>'Dates 2013'!H8</f>
        <v>11647.337830207718</v>
      </c>
      <c r="E7" s="5">
        <f t="shared" si="4"/>
        <v>-1991.4052603666696</v>
      </c>
      <c r="F7" s="164">
        <f>'Dates 2013'!K8</f>
        <v>1.1325655129702898</v>
      </c>
      <c r="G7" s="5">
        <f>'Dates 2013'!R8</f>
        <v>8988.1217706702992</v>
      </c>
      <c r="H7" s="5">
        <f t="shared" si="5"/>
        <v>-2659.2160595374189</v>
      </c>
      <c r="I7" s="5">
        <f>'Dates 2013'!O8</f>
        <v>9797.4872390426335</v>
      </c>
      <c r="J7" s="5">
        <f t="shared" ref="J7:J22" si="7">G7-I7</f>
        <v>-809.36546837233436</v>
      </c>
      <c r="K7" s="5">
        <f>'Dates 2013'!P8</f>
        <v>9823.531518664895</v>
      </c>
      <c r="L7" s="5">
        <f>'Dates 2013'!Q8</f>
        <v>10211.614825397557</v>
      </c>
      <c r="M7" s="5">
        <f t="shared" si="6"/>
        <v>9655.9325698410485</v>
      </c>
      <c r="N7" s="5">
        <f>'Dates 2013'!M8</f>
        <v>18745.621924928309</v>
      </c>
      <c r="O7" s="5">
        <f t="shared" si="0"/>
        <v>20737.027185294981</v>
      </c>
      <c r="P7" s="5">
        <f t="shared" si="1"/>
        <v>18887.176594129895</v>
      </c>
      <c r="Q7" s="5">
        <f t="shared" si="2"/>
        <v>18913.220873752158</v>
      </c>
      <c r="R7" s="5">
        <f t="shared" si="3"/>
        <v>19301.304180484818</v>
      </c>
      <c r="S7" s="5"/>
      <c r="T7" s="10"/>
      <c r="U7" s="10"/>
      <c r="V7" s="10"/>
      <c r="W7" s="10"/>
      <c r="X7" s="10"/>
      <c r="Y7" s="10"/>
    </row>
    <row r="8" spans="1:26" ht="15.75" thickBot="1">
      <c r="A8" s="7" t="s">
        <v>3</v>
      </c>
      <c r="B8" t="s">
        <v>20</v>
      </c>
      <c r="C8" s="5">
        <f>'Dates 2013'!G9</f>
        <v>10118.260065130071</v>
      </c>
      <c r="D8" s="5">
        <f>'Dates 2013'!H9</f>
        <v>8610.9864880511159</v>
      </c>
      <c r="E8" s="5">
        <f t="shared" si="4"/>
        <v>1507.273577078955</v>
      </c>
      <c r="F8" s="164">
        <f>'Dates 2013'!K9</f>
        <v>1.1087374751726702</v>
      </c>
      <c r="G8" s="5">
        <f>'Dates 2013'!R9</f>
        <v>9760.1096546372682</v>
      </c>
      <c r="H8" s="5">
        <f t="shared" si="5"/>
        <v>1149.1231665861524</v>
      </c>
      <c r="I8" s="5">
        <f>'Dates 2013'!O9</f>
        <v>9591.3579744835006</v>
      </c>
      <c r="J8" s="5">
        <f t="shared" si="7"/>
        <v>168.75168015376767</v>
      </c>
      <c r="K8" s="5">
        <f>'Dates 2013'!P9</f>
        <v>10602.216262523489</v>
      </c>
      <c r="L8" s="5">
        <f>'Dates 2013'!Q9</f>
        <v>10487.51922475171</v>
      </c>
      <c r="M8" s="5">
        <f t="shared" si="6"/>
        <v>10118.260065130071</v>
      </c>
      <c r="N8" s="5">
        <f>'Dates 2013'!M9</f>
        <v>27367.45577193964</v>
      </c>
      <c r="O8" s="5">
        <f t="shared" si="0"/>
        <v>25860.182194860685</v>
      </c>
      <c r="P8" s="5">
        <f t="shared" si="1"/>
        <v>26840.55368129307</v>
      </c>
      <c r="Q8" s="5">
        <f t="shared" si="2"/>
        <v>27851.411969333058</v>
      </c>
      <c r="R8" s="5">
        <f t="shared" si="3"/>
        <v>27736.714931561277</v>
      </c>
      <c r="S8" s="5"/>
      <c r="T8" s="10"/>
      <c r="U8" s="10"/>
      <c r="V8" s="10"/>
      <c r="W8" s="10"/>
      <c r="X8" s="10"/>
      <c r="Y8" s="10"/>
    </row>
    <row r="9" spans="1:26" ht="15.75" thickBot="1">
      <c r="A9" s="7" t="s">
        <v>4</v>
      </c>
      <c r="B9" t="s">
        <v>21</v>
      </c>
      <c r="C9" s="5">
        <f>'Dates 2013'!G10</f>
        <v>13955.325330499338</v>
      </c>
      <c r="D9" s="5">
        <f>'Dates 2013'!H10</f>
        <v>17473.756502000295</v>
      </c>
      <c r="E9" s="5">
        <f t="shared" si="4"/>
        <v>-3518.4311715009571</v>
      </c>
      <c r="F9" s="164">
        <f>'Dates 2013'!K10</f>
        <v>2.1668567996681598</v>
      </c>
      <c r="G9" s="5">
        <f>'Dates 2013'!R10</f>
        <v>13134.702392613613</v>
      </c>
      <c r="H9" s="5">
        <f t="shared" si="5"/>
        <v>-4339.0541093866814</v>
      </c>
      <c r="I9" s="5">
        <f>'Dates 2013'!O10</f>
        <v>18744.833389729454</v>
      </c>
      <c r="J9" s="5">
        <f t="shared" si="7"/>
        <v>-5610.1309971158407</v>
      </c>
      <c r="K9" s="5">
        <f>'Dates 2013'!P10</f>
        <v>14342.157223833223</v>
      </c>
      <c r="L9" s="5">
        <f>'Dates 2013'!Q10</f>
        <v>15023.785853708261</v>
      </c>
      <c r="M9" s="5">
        <f t="shared" si="6"/>
        <v>13955.325330499338</v>
      </c>
      <c r="N9" s="5">
        <f>'Dates 2013'!M10</f>
        <v>36502.103428492293</v>
      </c>
      <c r="O9" s="5">
        <f t="shared" si="0"/>
        <v>40020.534599993247</v>
      </c>
      <c r="P9" s="5">
        <f t="shared" si="1"/>
        <v>41291.611487722403</v>
      </c>
      <c r="Q9" s="5">
        <f t="shared" si="2"/>
        <v>36888.935321826182</v>
      </c>
      <c r="R9" s="5">
        <f t="shared" si="3"/>
        <v>37570.563951701217</v>
      </c>
      <c r="S9" s="5"/>
      <c r="T9" s="10"/>
      <c r="U9" s="10"/>
      <c r="V9" s="10"/>
      <c r="W9" s="10"/>
      <c r="X9" s="10"/>
      <c r="Y9" s="10"/>
    </row>
    <row r="10" spans="1:26" ht="15.75" thickBot="1">
      <c r="A10" s="7" t="s">
        <v>5</v>
      </c>
      <c r="B10" t="s">
        <v>22</v>
      </c>
      <c r="C10" s="5">
        <f>'Dates 2013'!G11</f>
        <v>5346.3840387045884</v>
      </c>
      <c r="D10" s="5">
        <f>'Dates 2013'!H11</f>
        <v>5803.1606610441386</v>
      </c>
      <c r="E10" s="5">
        <f t="shared" si="4"/>
        <v>-456.77662233955016</v>
      </c>
      <c r="F10" s="164">
        <f>'Dates 2013'!K11</f>
        <v>0.59785386557624998</v>
      </c>
      <c r="G10" s="5">
        <f>'Dates 2013'!R11</f>
        <v>4914.8475084922175</v>
      </c>
      <c r="H10" s="5">
        <f t="shared" si="5"/>
        <v>-888.31315255192112</v>
      </c>
      <c r="I10" s="5">
        <f>'Dates 2013'!O11</f>
        <v>5171.8558897610328</v>
      </c>
      <c r="J10" s="5">
        <f t="shared" si="7"/>
        <v>-257.00838126881536</v>
      </c>
      <c r="K10" s="5">
        <f>'Dates 2013'!P11</f>
        <v>5462.3754192135348</v>
      </c>
      <c r="L10" s="5">
        <f>'Dates 2013'!Q11</f>
        <v>5656.5791280610983</v>
      </c>
      <c r="M10" s="5">
        <f t="shared" si="6"/>
        <v>5346.3840387045884</v>
      </c>
      <c r="N10" s="5">
        <f>'Dates 2013'!M11</f>
        <v>11310.334017050711</v>
      </c>
      <c r="O10" s="5">
        <f t="shared" si="0"/>
        <v>11767.110639390259</v>
      </c>
      <c r="P10" s="5">
        <f t="shared" si="1"/>
        <v>11135.805868107152</v>
      </c>
      <c r="Q10" s="5">
        <f t="shared" si="2"/>
        <v>11426.325397559656</v>
      </c>
      <c r="R10" s="5">
        <f t="shared" si="3"/>
        <v>11620.529106407221</v>
      </c>
      <c r="S10" s="5"/>
      <c r="T10" s="10"/>
      <c r="U10" s="10"/>
      <c r="V10" s="10"/>
      <c r="W10" s="10"/>
      <c r="X10" s="10"/>
      <c r="Y10" s="10"/>
    </row>
    <row r="11" spans="1:26" ht="15.75" thickBot="1">
      <c r="A11" s="7" t="s">
        <v>6</v>
      </c>
      <c r="B11" t="s">
        <v>36</v>
      </c>
      <c r="C11" s="5">
        <f>'Dates 2013'!G12</f>
        <v>21515.603695103251</v>
      </c>
      <c r="D11" s="5">
        <f>'Dates 2013'!H12</f>
        <v>25881.91983574929</v>
      </c>
      <c r="E11" s="5">
        <f t="shared" si="4"/>
        <v>-4366.3161406460385</v>
      </c>
      <c r="F11" s="164">
        <f>'Dates 2013'!K12</f>
        <v>2.7432762573759701</v>
      </c>
      <c r="G11" s="5">
        <f>'Dates 2013'!R12</f>
        <v>19954.376369136389</v>
      </c>
      <c r="H11" s="5">
        <f t="shared" si="5"/>
        <v>-5927.5434666129004</v>
      </c>
      <c r="I11" s="5">
        <f>'Dates 2013'!O12</f>
        <v>23731.266595184381</v>
      </c>
      <c r="J11" s="5">
        <f t="shared" si="7"/>
        <v>-3776.8902260479917</v>
      </c>
      <c r="K11" s="5">
        <f>'Dates 2013'!P12</f>
        <v>23028.286645890046</v>
      </c>
      <c r="L11" s="5">
        <f>'Dates 2013'!Q12</f>
        <v>24241.444663720249</v>
      </c>
      <c r="M11" s="5">
        <f t="shared" si="6"/>
        <v>21515.603695103251</v>
      </c>
      <c r="N11" s="5">
        <f>'Dates 2013'!M12</f>
        <v>47787.815212145564</v>
      </c>
      <c r="O11" s="5">
        <f t="shared" si="0"/>
        <v>52154.131352791599</v>
      </c>
      <c r="P11" s="5">
        <f t="shared" si="1"/>
        <v>50003.478112226694</v>
      </c>
      <c r="Q11" s="5">
        <f t="shared" si="2"/>
        <v>49300.498162932359</v>
      </c>
      <c r="R11" s="5">
        <f t="shared" si="3"/>
        <v>50513.656180762562</v>
      </c>
      <c r="S11" s="5"/>
      <c r="T11" s="10"/>
      <c r="U11" s="10"/>
      <c r="V11" s="10"/>
      <c r="W11" s="10"/>
      <c r="X11" s="10"/>
      <c r="Y11" s="10"/>
    </row>
    <row r="12" spans="1:26" ht="15.75" thickBot="1">
      <c r="A12" s="7" t="s">
        <v>7</v>
      </c>
      <c r="B12" t="s">
        <v>23</v>
      </c>
      <c r="C12" s="5">
        <f>'Dates 2013'!G13</f>
        <v>15571.413035021318</v>
      </c>
      <c r="D12" s="5">
        <f>'Dates 2013'!H13</f>
        <v>17903.22026672331</v>
      </c>
      <c r="E12" s="5">
        <f t="shared" si="4"/>
        <v>-2331.8072317019924</v>
      </c>
      <c r="F12" s="164">
        <f>'Dates 2013'!K13</f>
        <v>2.2205302471264097</v>
      </c>
      <c r="G12" s="5">
        <f>'Dates 2013'!R13</f>
        <v>14063.360111816623</v>
      </c>
      <c r="H12" s="5">
        <f t="shared" si="5"/>
        <v>-3839.860154906688</v>
      </c>
      <c r="I12" s="5">
        <f>'Dates 2013'!O13</f>
        <v>19209.146412265771</v>
      </c>
      <c r="J12" s="5">
        <f t="shared" si="7"/>
        <v>-5145.7863004491483</v>
      </c>
      <c r="K12" s="5">
        <f>'Dates 2013'!P13</f>
        <v>16712.436795666337</v>
      </c>
      <c r="L12" s="5">
        <f>'Dates 2013'!Q13</f>
        <v>18558.88609351006</v>
      </c>
      <c r="M12" s="5">
        <f t="shared" si="6"/>
        <v>15571.413035021318</v>
      </c>
      <c r="N12" s="5">
        <f>'Dates 2013'!M13</f>
        <v>34536.776246341607</v>
      </c>
      <c r="O12" s="5">
        <f t="shared" si="0"/>
        <v>36868.583478043605</v>
      </c>
      <c r="P12" s="5">
        <f t="shared" si="1"/>
        <v>38174.509623586062</v>
      </c>
      <c r="Q12" s="5">
        <f t="shared" si="2"/>
        <v>35677.800006986625</v>
      </c>
      <c r="R12" s="5">
        <f t="shared" si="3"/>
        <v>37524.249304830351</v>
      </c>
      <c r="S12" s="5"/>
      <c r="T12" s="10"/>
      <c r="U12" s="10"/>
      <c r="V12" s="10"/>
      <c r="W12" s="10"/>
      <c r="X12" s="10"/>
      <c r="Y12" s="10"/>
    </row>
    <row r="13" spans="1:26" ht="15.75" thickBot="1">
      <c r="A13" s="7" t="s">
        <v>8</v>
      </c>
      <c r="B13" t="s">
        <v>24</v>
      </c>
      <c r="C13" s="5">
        <f>'Dates 2013'!G14</f>
        <v>75120.92110620669</v>
      </c>
      <c r="D13" s="5">
        <f>'Dates 2013'!H14</f>
        <v>66460.654582686213</v>
      </c>
      <c r="E13" s="5">
        <f t="shared" si="4"/>
        <v>8660.2665235204768</v>
      </c>
      <c r="F13" s="164">
        <f>'Dates 2013'!K14</f>
        <v>7.4359650079494202</v>
      </c>
      <c r="G13" s="5">
        <f>'Dates 2013'!R14</f>
        <v>71457.781498554032</v>
      </c>
      <c r="H13" s="5">
        <f t="shared" si="5"/>
        <v>4997.1269158678188</v>
      </c>
      <c r="I13" s="5">
        <f>'Dates 2013'!O14</f>
        <v>64326.320588982249</v>
      </c>
      <c r="J13" s="5">
        <f t="shared" si="7"/>
        <v>7131.4609095717824</v>
      </c>
      <c r="K13" s="5">
        <f>'Dates 2013'!P14</f>
        <v>74654.117297534976</v>
      </c>
      <c r="L13" s="5">
        <f>'Dates 2013'!Q14</f>
        <v>72398.417011007579</v>
      </c>
      <c r="M13" s="5">
        <f t="shared" si="6"/>
        <v>75120.92110620669</v>
      </c>
      <c r="N13" s="5">
        <f>'Dates 2013'!M14</f>
        <v>203095.37842071598</v>
      </c>
      <c r="O13" s="5">
        <f t="shared" si="0"/>
        <v>194435.11189719549</v>
      </c>
      <c r="P13" s="5">
        <f t="shared" si="1"/>
        <v>192300.77790349154</v>
      </c>
      <c r="Q13" s="5">
        <f t="shared" si="2"/>
        <v>202628.57461204426</v>
      </c>
      <c r="R13" s="5">
        <f t="shared" si="3"/>
        <v>200372.87432551687</v>
      </c>
      <c r="S13" s="5"/>
      <c r="T13" s="10"/>
      <c r="U13" s="10"/>
      <c r="V13" s="10"/>
      <c r="W13" s="10"/>
      <c r="X13" s="10"/>
      <c r="Y13" s="10"/>
    </row>
    <row r="14" spans="1:26" ht="15.75" thickBot="1">
      <c r="A14" s="7" t="s">
        <v>9</v>
      </c>
      <c r="B14" t="s">
        <v>25</v>
      </c>
      <c r="C14" s="5">
        <f>'Dates 2013'!G15</f>
        <v>39298.849326275558</v>
      </c>
      <c r="D14" s="5">
        <f>'Dates 2013'!H15</f>
        <v>38071.964604503068</v>
      </c>
      <c r="E14" s="5">
        <f t="shared" si="4"/>
        <v>1226.8847217724906</v>
      </c>
      <c r="F14" s="164">
        <f>'Dates 2013'!K15</f>
        <v>4.9037407270681106</v>
      </c>
      <c r="G14" s="5">
        <f>'Dates 2013'!R15</f>
        <v>37069.27343774469</v>
      </c>
      <c r="H14" s="5">
        <f t="shared" si="5"/>
        <v>-1002.6911667583772</v>
      </c>
      <c r="I14" s="5">
        <f>'Dates 2013'!O15</f>
        <v>42420.801840435161</v>
      </c>
      <c r="J14" s="5">
        <f t="shared" si="7"/>
        <v>-5351.5284026904701</v>
      </c>
      <c r="K14" s="5">
        <f>'Dates 2013'!P15</f>
        <v>40544.689486422998</v>
      </c>
      <c r="L14" s="5">
        <f>'Dates 2013'!Q15</f>
        <v>41372.516503044339</v>
      </c>
      <c r="M14" s="5">
        <f t="shared" si="6"/>
        <v>39298.849326275558</v>
      </c>
      <c r="N14" s="5">
        <f>'Dates 2013'!M15</f>
        <v>97193.492075250135</v>
      </c>
      <c r="O14" s="5">
        <f t="shared" si="0"/>
        <v>95966.607353477651</v>
      </c>
      <c r="P14" s="5">
        <f t="shared" si="1"/>
        <v>100315.44458940974</v>
      </c>
      <c r="Q14" s="5">
        <f t="shared" si="2"/>
        <v>98439.332235397567</v>
      </c>
      <c r="R14" s="5">
        <f t="shared" si="3"/>
        <v>99267.159252018915</v>
      </c>
      <c r="S14" s="5"/>
      <c r="T14" s="10"/>
      <c r="U14" s="10"/>
      <c r="V14" s="10"/>
      <c r="W14" s="10"/>
      <c r="X14" s="10"/>
      <c r="Y14" s="10"/>
    </row>
    <row r="15" spans="1:26" ht="15.75" thickBot="1">
      <c r="A15" s="7" t="s">
        <v>10</v>
      </c>
      <c r="B15" t="s">
        <v>18</v>
      </c>
      <c r="C15" s="5">
        <f>'Dates 2013'!G16</f>
        <v>7854.8419886634465</v>
      </c>
      <c r="D15" s="5">
        <f>'Dates 2013'!H16</f>
        <v>10504.368115447565</v>
      </c>
      <c r="E15" s="5">
        <f t="shared" si="4"/>
        <v>-2649.5261267841188</v>
      </c>
      <c r="F15" s="164">
        <f>'Dates 2013'!K16</f>
        <v>1.18035544840785</v>
      </c>
      <c r="G15" s="5">
        <f>'Dates 2013'!R16</f>
        <v>7269.5282591224914</v>
      </c>
      <c r="H15" s="5">
        <f t="shared" si="5"/>
        <v>-3234.8398563250739</v>
      </c>
      <c r="I15" s="5">
        <f>'Dates 2013'!O16</f>
        <v>10210.903749824602</v>
      </c>
      <c r="J15" s="5">
        <f t="shared" si="7"/>
        <v>-2941.3754907021103</v>
      </c>
      <c r="K15" s="5">
        <f>'Dates 2013'!P16</f>
        <v>8024.0477205892139</v>
      </c>
      <c r="L15" s="5">
        <f>'Dates 2013'!Q16</f>
        <v>8814.5285553553185</v>
      </c>
      <c r="M15" s="5">
        <f t="shared" si="6"/>
        <v>7854.8419886634465</v>
      </c>
      <c r="N15" s="5">
        <f>'Dates 2013'!M16</f>
        <v>14205.877547022996</v>
      </c>
      <c r="O15" s="5">
        <f t="shared" si="0"/>
        <v>16855.403673807112</v>
      </c>
      <c r="P15" s="5">
        <f t="shared" si="1"/>
        <v>16561.939308184152</v>
      </c>
      <c r="Q15" s="5">
        <f t="shared" si="2"/>
        <v>14375.083278948763</v>
      </c>
      <c r="R15" s="5">
        <f t="shared" si="3"/>
        <v>15165.564113714867</v>
      </c>
      <c r="S15" s="5"/>
      <c r="T15" s="10"/>
      <c r="U15" s="10"/>
      <c r="V15" s="10"/>
      <c r="W15" s="10"/>
      <c r="X15" s="10"/>
      <c r="Y15" s="10"/>
    </row>
    <row r="16" spans="1:26" ht="15.75" thickBot="1">
      <c r="A16" s="7" t="s">
        <v>11</v>
      </c>
      <c r="B16" t="s">
        <v>26</v>
      </c>
      <c r="C16" s="5">
        <f>'Dates 2013'!G17</f>
        <v>22453.717108855475</v>
      </c>
      <c r="D16" s="5">
        <f>'Dates 2013'!H17</f>
        <v>25878.115976755587</v>
      </c>
      <c r="E16" s="5">
        <f t="shared" si="4"/>
        <v>-3424.3988679001122</v>
      </c>
      <c r="F16" s="164">
        <f>'Dates 2013'!K17</f>
        <v>2.98057319813983</v>
      </c>
      <c r="G16" s="5">
        <f>'Dates 2013'!R17</f>
        <v>21377.212850116219</v>
      </c>
      <c r="H16" s="5">
        <f t="shared" si="5"/>
        <v>-4500.9031266393686</v>
      </c>
      <c r="I16" s="5">
        <f>'Dates 2013'!O17</f>
        <v>25784.051818089858</v>
      </c>
      <c r="J16" s="5">
        <f t="shared" si="7"/>
        <v>-4406.8389679736392</v>
      </c>
      <c r="K16" s="5">
        <f>'Dates 2013'!P17</f>
        <v>22654.929221781887</v>
      </c>
      <c r="L16" s="5">
        <f>'Dates 2013'!Q17</f>
        <v>23397.792292004873</v>
      </c>
      <c r="M16" s="5">
        <f t="shared" si="6"/>
        <v>22453.717108855475</v>
      </c>
      <c r="N16" s="5">
        <f>'Dates 2013'!M17</f>
        <v>50520.639348872253</v>
      </c>
      <c r="O16" s="5">
        <f t="shared" si="0"/>
        <v>53945.038216772358</v>
      </c>
      <c r="P16" s="5">
        <f t="shared" si="1"/>
        <v>53850.974058106643</v>
      </c>
      <c r="Q16" s="5">
        <f t="shared" si="2"/>
        <v>50721.851461798666</v>
      </c>
      <c r="R16" s="5">
        <f t="shared" si="3"/>
        <v>51464.714532021651</v>
      </c>
      <c r="S16" s="5"/>
      <c r="T16" s="10"/>
      <c r="U16" s="10"/>
      <c r="V16" s="10"/>
      <c r="W16" s="10"/>
      <c r="X16" s="10"/>
      <c r="Y16" s="10"/>
    </row>
    <row r="17" spans="1:26" ht="15.75" thickBot="1">
      <c r="A17" s="7" t="s">
        <v>12</v>
      </c>
      <c r="B17" t="s">
        <v>27</v>
      </c>
      <c r="C17" s="5">
        <f>'Dates 2013'!G18</f>
        <v>70708.871395394657</v>
      </c>
      <c r="D17" s="5">
        <f>'Dates 2013'!H18</f>
        <v>53403.408781226324</v>
      </c>
      <c r="E17" s="5">
        <f t="shared" si="4"/>
        <v>17305.462614168333</v>
      </c>
      <c r="F17" s="164">
        <f>'Dates 2013'!K18</f>
        <v>6.2362632059479699</v>
      </c>
      <c r="G17" s="5">
        <f>'Dates 2013'!R18</f>
        <v>65209.633133716328</v>
      </c>
      <c r="H17" s="5">
        <f t="shared" si="5"/>
        <v>11806.224352490004</v>
      </c>
      <c r="I17" s="5">
        <f>'Dates 2013'!O18</f>
        <v>53948.057291047975</v>
      </c>
      <c r="J17" s="5">
        <f t="shared" si="7"/>
        <v>11261.575842668353</v>
      </c>
      <c r="K17" s="5">
        <f>'Dates 2013'!P18</f>
        <v>64024.151866483087</v>
      </c>
      <c r="L17" s="5">
        <f>'Dates 2013'!Q18</f>
        <v>57629.828956764155</v>
      </c>
      <c r="M17" s="5">
        <f t="shared" si="6"/>
        <v>70708.871395394657</v>
      </c>
      <c r="N17" s="5">
        <f>'Dates 2013'!M18</f>
        <v>211306.0028564005</v>
      </c>
      <c r="O17" s="5">
        <f t="shared" si="0"/>
        <v>194000.54024223215</v>
      </c>
      <c r="P17" s="5">
        <f t="shared" si="1"/>
        <v>194545.18875205383</v>
      </c>
      <c r="Q17" s="5">
        <f t="shared" si="2"/>
        <v>204621.28332748893</v>
      </c>
      <c r="R17" s="5">
        <f t="shared" si="3"/>
        <v>198226.96041776999</v>
      </c>
      <c r="S17" s="5"/>
      <c r="T17" s="10"/>
      <c r="U17" s="10"/>
      <c r="V17" s="10"/>
      <c r="W17" s="10"/>
      <c r="X17" s="10"/>
      <c r="Y17" s="10"/>
    </row>
    <row r="18" spans="1:26" ht="15.75" thickBot="1">
      <c r="A18" s="7" t="s">
        <v>13</v>
      </c>
      <c r="B18" t="s">
        <v>28</v>
      </c>
      <c r="C18" s="5">
        <f>'Dates 2013'!G19</f>
        <v>10697.85699835784</v>
      </c>
      <c r="D18" s="5">
        <f>'Dates 2013'!H19</f>
        <v>10907.41807036524</v>
      </c>
      <c r="E18" s="5">
        <f t="shared" si="4"/>
        <v>-209.56107200740007</v>
      </c>
      <c r="F18" s="164">
        <f>'Dates 2013'!K19</f>
        <v>1.4426844608760001</v>
      </c>
      <c r="G18" s="5">
        <f>'Dates 2013'!R19</f>
        <v>9966.4407707512783</v>
      </c>
      <c r="H18" s="5">
        <f t="shared" si="5"/>
        <v>-940.9772996139618</v>
      </c>
      <c r="I18" s="5">
        <f>'Dates 2013'!O19</f>
        <v>12480.23397633555</v>
      </c>
      <c r="J18" s="5">
        <f t="shared" si="7"/>
        <v>-2513.7932055842721</v>
      </c>
      <c r="K18" s="5">
        <f>'Dates 2013'!P19</f>
        <v>11804.109924155255</v>
      </c>
      <c r="L18" s="5">
        <f>'Dates 2013'!Q19</f>
        <v>12023.844603906069</v>
      </c>
      <c r="M18" s="5">
        <f t="shared" si="6"/>
        <v>10697.85699835784</v>
      </c>
      <c r="N18" s="5">
        <f>'Dates 2013'!M19</f>
        <v>26467.095146484724</v>
      </c>
      <c r="O18" s="5">
        <f t="shared" si="0"/>
        <v>26676.65621849212</v>
      </c>
      <c r="P18" s="5">
        <f t="shared" si="1"/>
        <v>28249.472124462431</v>
      </c>
      <c r="Q18" s="5">
        <f t="shared" si="2"/>
        <v>27573.34807228214</v>
      </c>
      <c r="R18" s="5">
        <f t="shared" si="3"/>
        <v>27793.082752032955</v>
      </c>
      <c r="S18" s="5"/>
      <c r="T18" s="10"/>
      <c r="U18" s="10"/>
      <c r="V18" s="10"/>
      <c r="W18" s="10"/>
      <c r="X18" s="10"/>
      <c r="Y18" s="10"/>
    </row>
    <row r="19" spans="1:26" ht="15.75" thickBot="1">
      <c r="A19" s="7" t="s">
        <v>14</v>
      </c>
      <c r="B19" t="s">
        <v>29</v>
      </c>
      <c r="C19" s="5">
        <f>'Dates 2013'!G20</f>
        <v>6134.4321392882066</v>
      </c>
      <c r="D19" s="5">
        <f>'Dates 2013'!H20</f>
        <v>5961.1280054109639</v>
      </c>
      <c r="E19" s="5">
        <f t="shared" si="4"/>
        <v>173.30413387724275</v>
      </c>
      <c r="F19" s="164">
        <f>'Dates 2013'!K20</f>
        <v>0.64295599999999997</v>
      </c>
      <c r="G19" s="5">
        <f>'Dates 2013'!R20</f>
        <v>5703.6257796552381</v>
      </c>
      <c r="H19" s="5">
        <f t="shared" si="5"/>
        <v>-257.5022257557257</v>
      </c>
      <c r="I19" s="5">
        <f>'Dates 2013'!O20</f>
        <v>5562.0210337723256</v>
      </c>
      <c r="J19" s="5">
        <f t="shared" si="7"/>
        <v>141.60474588291254</v>
      </c>
      <c r="K19" s="5">
        <f>'Dates 2013'!P20</f>
        <v>6639.777035047362</v>
      </c>
      <c r="L19" s="5">
        <f>'Dates 2013'!Q20</f>
        <v>6454.0947828016469</v>
      </c>
      <c r="M19" s="5">
        <f t="shared" si="6"/>
        <v>6134.4321392882066</v>
      </c>
      <c r="N19" s="5">
        <f>'Dates 2013'!M20</f>
        <v>17641.9040482813</v>
      </c>
      <c r="O19" s="5">
        <f t="shared" si="0"/>
        <v>17468.599914404054</v>
      </c>
      <c r="P19" s="5">
        <f t="shared" si="1"/>
        <v>17069.492942765421</v>
      </c>
      <c r="Q19" s="5">
        <f t="shared" si="2"/>
        <v>18147.248944040453</v>
      </c>
      <c r="R19" s="5">
        <f t="shared" si="3"/>
        <v>17961.566691794738</v>
      </c>
      <c r="S19" s="5"/>
      <c r="T19" s="10"/>
      <c r="U19" s="10"/>
      <c r="V19" s="10"/>
      <c r="W19" s="10"/>
      <c r="X19" s="10"/>
      <c r="Y19" s="10"/>
    </row>
    <row r="20" spans="1:26" ht="15.75" thickBot="1">
      <c r="A20" s="7" t="s">
        <v>15</v>
      </c>
      <c r="B20" t="s">
        <v>30</v>
      </c>
      <c r="C20" s="5">
        <f>'Dates 2013'!G21</f>
        <v>22802.806306629209</v>
      </c>
      <c r="D20" s="5">
        <f>'Dates 2013'!H21</f>
        <v>24893.664409416775</v>
      </c>
      <c r="E20" s="5">
        <f t="shared" si="4"/>
        <v>-2090.8581027875662</v>
      </c>
      <c r="F20" s="164">
        <f>'Dates 2013'!K21</f>
        <v>2.2315420000000001</v>
      </c>
      <c r="G20" s="5">
        <f>'Dates 2013'!R21</f>
        <v>21577.957882609251</v>
      </c>
      <c r="H20" s="5">
        <f t="shared" si="5"/>
        <v>-3315.7065268075239</v>
      </c>
      <c r="I20" s="5">
        <f>'Dates 2013'!O21</f>
        <v>19304.405809645395</v>
      </c>
      <c r="J20" s="5">
        <f t="shared" si="7"/>
        <v>2273.5520729638556</v>
      </c>
      <c r="K20" s="5">
        <f>'Dates 2013'!P21</f>
        <v>23630.876028611492</v>
      </c>
      <c r="L20" s="5">
        <f>'Dates 2013'!Q21</f>
        <v>22838.362738450269</v>
      </c>
      <c r="M20" s="5">
        <f t="shared" si="6"/>
        <v>22802.806306629209</v>
      </c>
      <c r="N20" s="5">
        <f>'Dates 2013'!M21</f>
        <v>60479.851669924174</v>
      </c>
      <c r="O20" s="5">
        <f t="shared" si="0"/>
        <v>62570.709772711736</v>
      </c>
      <c r="P20" s="5">
        <f t="shared" si="1"/>
        <v>56981.45117294036</v>
      </c>
      <c r="Q20" s="5">
        <f t="shared" si="2"/>
        <v>61307.921391906457</v>
      </c>
      <c r="R20" s="5">
        <f t="shared" si="3"/>
        <v>60515.408101745234</v>
      </c>
      <c r="S20" s="5"/>
      <c r="T20" s="10"/>
      <c r="U20" s="10"/>
      <c r="V20" s="10"/>
      <c r="W20" s="10"/>
      <c r="X20" s="10"/>
      <c r="Y20" s="10"/>
    </row>
    <row r="21" spans="1:26" ht="15.75" thickBot="1">
      <c r="A21" s="7" t="s">
        <v>16</v>
      </c>
      <c r="B21" t="s">
        <v>31</v>
      </c>
      <c r="C21" s="5">
        <f>'Dates 2013'!G22</f>
        <v>2877.1045179975731</v>
      </c>
      <c r="D21" s="5">
        <f>'Dates 2013'!H22</f>
        <v>2933.9414859790377</v>
      </c>
      <c r="E21" s="5">
        <f t="shared" si="4"/>
        <v>-56.836967981464568</v>
      </c>
      <c r="F21" s="164">
        <f>'Dates 2013'!K22</f>
        <v>0.33200727359975002</v>
      </c>
      <c r="G21" s="5">
        <f>'Dates 2013'!R22</f>
        <v>2618.7118337612674</v>
      </c>
      <c r="H21" s="5">
        <f t="shared" si="5"/>
        <v>-315.22965221777031</v>
      </c>
      <c r="I21" s="5">
        <f>'Dates 2013'!O22</f>
        <v>2872.0961296375071</v>
      </c>
      <c r="J21" s="5">
        <f t="shared" si="7"/>
        <v>-253.38429587623978</v>
      </c>
      <c r="K21" s="5">
        <f>'Dates 2013'!P22</f>
        <v>3006.1618014684864</v>
      </c>
      <c r="L21" s="5">
        <f>'Dates 2013'!Q22</f>
        <v>3011.610250351911</v>
      </c>
      <c r="M21" s="5">
        <f t="shared" si="6"/>
        <v>2877.1045179975731</v>
      </c>
      <c r="N21" s="5">
        <f>'Dates 2013'!M22</f>
        <v>7526.3752568266209</v>
      </c>
      <c r="O21" s="5">
        <f t="shared" si="0"/>
        <v>7583.212224808085</v>
      </c>
      <c r="P21" s="5">
        <f t="shared" si="1"/>
        <v>7521.3668684665536</v>
      </c>
      <c r="Q21" s="5">
        <f t="shared" si="2"/>
        <v>7655.4325402975337</v>
      </c>
      <c r="R21" s="5">
        <f t="shared" si="3"/>
        <v>7660.8809891809578</v>
      </c>
      <c r="S21" s="5"/>
      <c r="T21" s="10"/>
      <c r="U21" s="10"/>
      <c r="V21" s="10"/>
      <c r="W21" s="10"/>
      <c r="X21" s="10"/>
      <c r="Y21" s="10"/>
    </row>
    <row r="22" spans="1:26" ht="15.75" thickBot="1">
      <c r="A22" s="7" t="s">
        <v>17</v>
      </c>
      <c r="B22" t="s">
        <v>32</v>
      </c>
      <c r="C22" s="5">
        <f>'Dates 2013'!G23</f>
        <v>1104.2907252875173</v>
      </c>
      <c r="D22" s="5">
        <f>'Dates 2013'!H23</f>
        <v>1772.9377631847517</v>
      </c>
      <c r="E22" s="5">
        <f t="shared" si="4"/>
        <v>-668.64703789723444</v>
      </c>
      <c r="F22" s="164">
        <f>'Dates 2013'!K23</f>
        <v>0.15599401650540001</v>
      </c>
      <c r="G22" s="5">
        <f>'Dates 2013'!R23</f>
        <v>961.04992190858866</v>
      </c>
      <c r="H22" s="5">
        <f t="shared" si="5"/>
        <v>-811.88784127616304</v>
      </c>
      <c r="I22" s="5">
        <f>'Dates 2013'!O23</f>
        <v>1349.4578181798788</v>
      </c>
      <c r="J22" s="5">
        <f t="shared" si="7"/>
        <v>-388.40789627129016</v>
      </c>
      <c r="K22" s="5">
        <f>'Dates 2013'!P23</f>
        <v>1191.8484875394131</v>
      </c>
      <c r="L22" s="5">
        <f>'Dates 2013'!Q23</f>
        <v>1288.7119163438274</v>
      </c>
      <c r="M22" s="5">
        <f t="shared" si="6"/>
        <v>1104.2907252875173</v>
      </c>
      <c r="N22" s="5">
        <f>'Dates 2013'!M23</f>
        <v>2303.5365156552111</v>
      </c>
      <c r="O22" s="5">
        <f t="shared" si="0"/>
        <v>2972.1835535524451</v>
      </c>
      <c r="P22" s="5">
        <f t="shared" si="1"/>
        <v>2548.7036085475729</v>
      </c>
      <c r="Q22" s="5">
        <f t="shared" si="2"/>
        <v>2391.094277907107</v>
      </c>
      <c r="R22" s="5">
        <f t="shared" si="3"/>
        <v>2487.9577067115215</v>
      </c>
      <c r="S22" s="5"/>
      <c r="T22" s="10"/>
      <c r="U22" s="10"/>
      <c r="V22" s="10"/>
      <c r="W22" s="10"/>
      <c r="X22" s="10"/>
      <c r="Y22" s="10"/>
    </row>
    <row r="23" spans="1:26" ht="15">
      <c r="A23" s="4" t="s">
        <v>33</v>
      </c>
      <c r="B23" s="4"/>
      <c r="C23" s="37">
        <f>SUM(C5:C22)</f>
        <v>407705.72364449064</v>
      </c>
      <c r="D23" s="37">
        <f>SUM(D5:D22)</f>
        <v>407705.72364449059</v>
      </c>
      <c r="E23" s="6">
        <f>SUM(E5:E22)</f>
        <v>-3.6834535421803594E-11</v>
      </c>
      <c r="F23" s="166">
        <f>SUM(F5:F22)</f>
        <v>47.129782440570573</v>
      </c>
      <c r="G23" s="6">
        <f>SUM(G5:G22)</f>
        <v>381783.48222607729</v>
      </c>
      <c r="H23" s="6"/>
      <c r="I23" s="6">
        <f>SUM(I5:I22)</f>
        <v>407705.72364449064</v>
      </c>
      <c r="J23" s="6"/>
      <c r="K23" s="6">
        <f>SUM(K5:K22)</f>
        <v>407705.72364449047</v>
      </c>
      <c r="L23" s="6">
        <f>SUM(L5:L22)</f>
        <v>407705.72364449053</v>
      </c>
      <c r="M23" s="6">
        <f>SUM(M5:M22)</f>
        <v>407705.72364449064</v>
      </c>
      <c r="N23" s="6">
        <f t="shared" ref="N23:R23" si="8">SUM(N5:N22)</f>
        <v>1031271.9999999999</v>
      </c>
      <c r="O23" s="6">
        <f t="shared" si="8"/>
        <v>1031272</v>
      </c>
      <c r="P23" s="6">
        <f t="shared" si="8"/>
        <v>1031272.0000000002</v>
      </c>
      <c r="Q23" s="6">
        <f t="shared" si="8"/>
        <v>1031272</v>
      </c>
      <c r="R23" s="6">
        <f t="shared" si="8"/>
        <v>1031271.9999999998</v>
      </c>
      <c r="S23" s="6"/>
      <c r="T23" s="143"/>
    </row>
    <row r="25" spans="1:26" ht="13.5" thickBot="1"/>
    <row r="26" spans="1:26" ht="15.75" thickBot="1">
      <c r="A26" s="40" t="s">
        <v>193</v>
      </c>
      <c r="O26" t="s">
        <v>273</v>
      </c>
    </row>
    <row r="27" spans="1:26" ht="31.5" thickBot="1">
      <c r="A27" s="39" t="s">
        <v>39</v>
      </c>
      <c r="B27" s="13" t="s">
        <v>286</v>
      </c>
      <c r="C27" s="8" t="s">
        <v>247</v>
      </c>
      <c r="D27" s="8" t="s">
        <v>321</v>
      </c>
      <c r="E27" s="8" t="s">
        <v>322</v>
      </c>
      <c r="F27" s="9" t="s">
        <v>239</v>
      </c>
      <c r="G27" s="9" t="s">
        <v>243</v>
      </c>
      <c r="I27" s="9" t="s">
        <v>239</v>
      </c>
      <c r="J27" s="9" t="s">
        <v>243</v>
      </c>
      <c r="K27" s="9" t="s">
        <v>242</v>
      </c>
      <c r="L27" s="206" t="s">
        <v>240</v>
      </c>
      <c r="M27" s="205" t="s">
        <v>241</v>
      </c>
      <c r="O27" s="9" t="s">
        <v>239</v>
      </c>
      <c r="P27" s="9" t="s">
        <v>243</v>
      </c>
      <c r="Q27" s="9" t="s">
        <v>242</v>
      </c>
      <c r="R27" s="206" t="s">
        <v>240</v>
      </c>
      <c r="S27" s="205" t="s">
        <v>241</v>
      </c>
      <c r="V27" s="9"/>
      <c r="W27" s="9"/>
      <c r="X27" s="9"/>
      <c r="Y27" s="206"/>
      <c r="Z27" s="205"/>
    </row>
    <row r="28" spans="1:26" ht="15.75" thickBot="1">
      <c r="A28" s="7" t="s">
        <v>0</v>
      </c>
      <c r="B28" t="s">
        <v>19</v>
      </c>
      <c r="C28" s="5">
        <f t="shared" ref="C28:C45" si="9">D5/F5</f>
        <v>8129.3058905378311</v>
      </c>
      <c r="D28" s="5">
        <f>E5</f>
        <v>-6452.9001591496926</v>
      </c>
      <c r="E28" s="5">
        <f>-E5/F5</f>
        <v>789.11715216559674</v>
      </c>
      <c r="F28" s="5">
        <f t="shared" ref="F28:F45" si="10">I28</f>
        <v>16172.804263546832</v>
      </c>
      <c r="G28" s="5">
        <f t="shared" ref="G28:G45" si="11">J28</f>
        <v>16961.92141571243</v>
      </c>
      <c r="H28" s="168"/>
      <c r="I28" s="10">
        <f t="shared" ref="I28:I45" si="12">N5/$F5</f>
        <v>16172.804263546832</v>
      </c>
      <c r="J28" s="10">
        <f t="shared" ref="J28:J45" si="13">O5/$F5</f>
        <v>16961.92141571243</v>
      </c>
      <c r="K28" s="10">
        <f t="shared" ref="K28:K45" si="14">P5/$F5</f>
        <v>17483.31795857957</v>
      </c>
      <c r="L28" s="10">
        <f t="shared" ref="L28:L45" si="15">Q5/$F5</f>
        <v>15895.213712547293</v>
      </c>
      <c r="M28" s="10">
        <f t="shared" ref="M28:M45" si="16">R5/$F5</f>
        <v>16185.024105931669</v>
      </c>
      <c r="N28" s="47" t="s">
        <v>19</v>
      </c>
      <c r="O28" s="11">
        <f t="shared" ref="O28:O45" si="17">_xlfn.RANK.EQ(I28,I$28:I$45)</f>
        <v>15</v>
      </c>
      <c r="P28">
        <f t="shared" ref="P28:P45" si="18">_xlfn.RANK.EQ(J28,J$28:J$45)</f>
        <v>16</v>
      </c>
      <c r="Q28">
        <f t="shared" ref="Q28:Q45" si="19">_xlfn.RANK.EQ(K28,K$28:K$45)</f>
        <v>14</v>
      </c>
      <c r="R28">
        <f t="shared" ref="R28:R45" si="20">_xlfn.RANK.EQ(L28,L$28:L$45)</f>
        <v>16</v>
      </c>
      <c r="S28">
        <f t="shared" ref="S28:S45" si="21">_xlfn.RANK.EQ(M28,M$28:M$45)</f>
        <v>16</v>
      </c>
      <c r="U28" s="47"/>
    </row>
    <row r="29" spans="1:26" ht="15.75" thickBot="1">
      <c r="A29" s="7" t="s">
        <v>1</v>
      </c>
      <c r="B29" t="s">
        <v>34</v>
      </c>
      <c r="C29" s="5">
        <f t="shared" si="9"/>
        <v>9108.847644169191</v>
      </c>
      <c r="D29" s="5">
        <f t="shared" ref="D29:D45" si="22">E6</f>
        <v>-655.72680935473545</v>
      </c>
      <c r="E29" s="5">
        <f t="shared" ref="E29:E45" si="23">-E6/F6</f>
        <v>455.20321493659401</v>
      </c>
      <c r="F29" s="5">
        <f t="shared" si="10"/>
        <v>22235.662269510733</v>
      </c>
      <c r="G29" s="5">
        <f t="shared" si="11"/>
        <v>22690.865484447324</v>
      </c>
      <c r="H29" s="168"/>
      <c r="I29" s="10">
        <f t="shared" si="12"/>
        <v>22235.662269510733</v>
      </c>
      <c r="J29" s="10">
        <f t="shared" si="13"/>
        <v>22690.865484447324</v>
      </c>
      <c r="K29" s="10">
        <f t="shared" si="14"/>
        <v>22232.720273683106</v>
      </c>
      <c r="L29" s="10">
        <f t="shared" si="15"/>
        <v>23166.480617921436</v>
      </c>
      <c r="M29" s="10">
        <f t="shared" si="16"/>
        <v>23420.757508904037</v>
      </c>
      <c r="N29" s="47" t="s">
        <v>34</v>
      </c>
      <c r="O29" s="11">
        <f t="shared" si="17"/>
        <v>7</v>
      </c>
      <c r="P29">
        <f t="shared" si="18"/>
        <v>7</v>
      </c>
      <c r="Q29">
        <f t="shared" si="19"/>
        <v>7</v>
      </c>
      <c r="R29">
        <f t="shared" si="20"/>
        <v>6</v>
      </c>
      <c r="S29">
        <f t="shared" si="21"/>
        <v>6</v>
      </c>
      <c r="U29" s="47"/>
    </row>
    <row r="30" spans="1:26" ht="15.75" thickBot="1">
      <c r="A30" s="7" t="s">
        <v>2</v>
      </c>
      <c r="B30" t="s">
        <v>35</v>
      </c>
      <c r="C30" s="5">
        <f t="shared" si="9"/>
        <v>10284.030104060972</v>
      </c>
      <c r="D30" s="5">
        <f t="shared" si="22"/>
        <v>-1991.4052603666696</v>
      </c>
      <c r="E30" s="5">
        <f t="shared" si="23"/>
        <v>1758.3135258497928</v>
      </c>
      <c r="F30" s="5">
        <f t="shared" si="10"/>
        <v>16551.46806983876</v>
      </c>
      <c r="G30" s="5">
        <f t="shared" si="11"/>
        <v>18309.781595688557</v>
      </c>
      <c r="H30" s="168"/>
      <c r="I30" s="10">
        <f t="shared" si="12"/>
        <v>16551.46806983876</v>
      </c>
      <c r="J30" s="10">
        <f t="shared" si="13"/>
        <v>18309.781595688557</v>
      </c>
      <c r="K30" s="10">
        <f t="shared" si="14"/>
        <v>16676.453925032551</v>
      </c>
      <c r="L30" s="10">
        <f t="shared" si="15"/>
        <v>16699.449751167111</v>
      </c>
      <c r="M30" s="10">
        <f t="shared" si="16"/>
        <v>17042.108345560351</v>
      </c>
      <c r="N30" s="47" t="s">
        <v>35</v>
      </c>
      <c r="O30" s="11">
        <f t="shared" si="17"/>
        <v>14</v>
      </c>
      <c r="P30">
        <f t="shared" si="18"/>
        <v>14</v>
      </c>
      <c r="Q30">
        <f t="shared" si="19"/>
        <v>16</v>
      </c>
      <c r="R30">
        <f t="shared" si="20"/>
        <v>14</v>
      </c>
      <c r="S30">
        <f t="shared" si="21"/>
        <v>14</v>
      </c>
      <c r="U30" s="47"/>
    </row>
    <row r="31" spans="1:26" ht="15.75" thickBot="1">
      <c r="A31" s="7" t="s">
        <v>3</v>
      </c>
      <c r="B31" t="s">
        <v>20</v>
      </c>
      <c r="C31" s="5">
        <f t="shared" si="9"/>
        <v>7766.4791538773206</v>
      </c>
      <c r="D31" s="5">
        <f t="shared" si="22"/>
        <v>1507.273577078955</v>
      </c>
      <c r="E31" s="5">
        <f t="shared" si="23"/>
        <v>-1359.450375612332</v>
      </c>
      <c r="F31" s="5">
        <f t="shared" si="10"/>
        <v>24683.440746582095</v>
      </c>
      <c r="G31" s="5">
        <f t="shared" si="11"/>
        <v>23323.990370969761</v>
      </c>
      <c r="H31" s="168"/>
      <c r="I31" s="10">
        <f t="shared" si="12"/>
        <v>24683.440746582095</v>
      </c>
      <c r="J31" s="10">
        <f t="shared" si="13"/>
        <v>23323.990370969761</v>
      </c>
      <c r="K31" s="10">
        <f t="shared" si="14"/>
        <v>24208.213650497411</v>
      </c>
      <c r="L31" s="10">
        <f t="shared" si="15"/>
        <v>25119.933792258256</v>
      </c>
      <c r="M31" s="10">
        <f t="shared" si="16"/>
        <v>25016.485464461886</v>
      </c>
      <c r="N31" s="47" t="s">
        <v>20</v>
      </c>
      <c r="O31" s="11">
        <f t="shared" si="17"/>
        <v>5</v>
      </c>
      <c r="P31">
        <f t="shared" si="18"/>
        <v>5</v>
      </c>
      <c r="Q31">
        <f t="shared" si="19"/>
        <v>5</v>
      </c>
      <c r="R31">
        <f t="shared" si="20"/>
        <v>5</v>
      </c>
      <c r="S31">
        <f t="shared" si="21"/>
        <v>5</v>
      </c>
      <c r="U31" s="47"/>
    </row>
    <row r="32" spans="1:26" ht="15.75" thickBot="1">
      <c r="A32" s="7" t="s">
        <v>4</v>
      </c>
      <c r="B32" t="s">
        <v>21</v>
      </c>
      <c r="C32" s="5">
        <f t="shared" si="9"/>
        <v>8064.103038408578</v>
      </c>
      <c r="D32" s="5">
        <f t="shared" si="22"/>
        <v>-3518.4311715009571</v>
      </c>
      <c r="E32" s="5">
        <f t="shared" si="23"/>
        <v>1623.7488199680672</v>
      </c>
      <c r="F32" s="5">
        <f t="shared" si="10"/>
        <v>16845.646391622351</v>
      </c>
      <c r="G32" s="5">
        <f t="shared" si="11"/>
        <v>18469.395211590418</v>
      </c>
      <c r="H32" s="168"/>
      <c r="I32" s="10">
        <f t="shared" si="12"/>
        <v>16845.646391622351</v>
      </c>
      <c r="J32" s="10">
        <f t="shared" si="13"/>
        <v>18469.395211590418</v>
      </c>
      <c r="K32" s="10">
        <f t="shared" si="14"/>
        <v>19055.994606586806</v>
      </c>
      <c r="L32" s="10">
        <f t="shared" si="15"/>
        <v>17024.168522569413</v>
      </c>
      <c r="M32" s="10">
        <f t="shared" si="16"/>
        <v>17338.738747043601</v>
      </c>
      <c r="N32" s="47" t="s">
        <v>21</v>
      </c>
      <c r="O32" s="11">
        <f t="shared" si="17"/>
        <v>13</v>
      </c>
      <c r="P32">
        <f t="shared" si="18"/>
        <v>13</v>
      </c>
      <c r="Q32">
        <f t="shared" si="19"/>
        <v>10</v>
      </c>
      <c r="R32">
        <f t="shared" si="20"/>
        <v>12</v>
      </c>
      <c r="S32">
        <f t="shared" si="21"/>
        <v>12</v>
      </c>
      <c r="U32" s="47"/>
    </row>
    <row r="33" spans="1:21" ht="15.75" thickBot="1">
      <c r="A33" s="7" t="s">
        <v>5</v>
      </c>
      <c r="B33" t="s">
        <v>22</v>
      </c>
      <c r="C33" s="5">
        <f t="shared" si="9"/>
        <v>9706.6540758261708</v>
      </c>
      <c r="D33" s="5">
        <f t="shared" si="22"/>
        <v>-456.77662233955016</v>
      </c>
      <c r="E33" s="5">
        <f t="shared" si="23"/>
        <v>764.02721240127721</v>
      </c>
      <c r="F33" s="5">
        <f t="shared" si="10"/>
        <v>18918.225118690309</v>
      </c>
      <c r="G33" s="5">
        <f t="shared" si="11"/>
        <v>19682.252331091582</v>
      </c>
      <c r="H33" s="168"/>
      <c r="I33" s="10">
        <f t="shared" si="12"/>
        <v>18918.225118690309</v>
      </c>
      <c r="J33" s="10">
        <f t="shared" si="13"/>
        <v>19682.252331091582</v>
      </c>
      <c r="K33" s="10">
        <f t="shared" si="14"/>
        <v>18626.300688670377</v>
      </c>
      <c r="L33" s="10">
        <f t="shared" si="15"/>
        <v>19112.238049253439</v>
      </c>
      <c r="M33" s="10">
        <f t="shared" si="16"/>
        <v>19437.072795718414</v>
      </c>
      <c r="N33" s="47" t="s">
        <v>22</v>
      </c>
      <c r="O33" s="11">
        <f t="shared" si="17"/>
        <v>9</v>
      </c>
      <c r="P33">
        <f t="shared" si="18"/>
        <v>8</v>
      </c>
      <c r="Q33">
        <f t="shared" si="19"/>
        <v>11</v>
      </c>
      <c r="R33">
        <f t="shared" si="20"/>
        <v>10</v>
      </c>
      <c r="S33">
        <f t="shared" si="21"/>
        <v>9</v>
      </c>
      <c r="U33" s="47"/>
    </row>
    <row r="34" spans="1:21" ht="15.75" thickBot="1">
      <c r="A34" s="7" t="s">
        <v>6</v>
      </c>
      <c r="B34" t="s">
        <v>36</v>
      </c>
      <c r="C34" s="5">
        <f t="shared" si="9"/>
        <v>9434.6749679910681</v>
      </c>
      <c r="D34" s="5">
        <f t="shared" si="22"/>
        <v>-4366.3161406460385</v>
      </c>
      <c r="E34" s="5">
        <f t="shared" si="23"/>
        <v>1591.6428864596221</v>
      </c>
      <c r="F34" s="5">
        <f t="shared" si="10"/>
        <v>17419.979152174819</v>
      </c>
      <c r="G34" s="5">
        <f t="shared" si="11"/>
        <v>19011.622038634439</v>
      </c>
      <c r="H34" s="168"/>
      <c r="I34" s="10">
        <f t="shared" si="12"/>
        <v>17419.979152174819</v>
      </c>
      <c r="J34" s="10">
        <f t="shared" si="13"/>
        <v>19011.622038634439</v>
      </c>
      <c r="K34" s="10">
        <f t="shared" si="14"/>
        <v>18227.649504048342</v>
      </c>
      <c r="L34" s="10">
        <f t="shared" si="15"/>
        <v>17971.393887282004</v>
      </c>
      <c r="M34" s="10">
        <f t="shared" si="16"/>
        <v>18413.623507637709</v>
      </c>
      <c r="N34" s="47" t="s">
        <v>36</v>
      </c>
      <c r="O34" s="11">
        <f t="shared" si="17"/>
        <v>11</v>
      </c>
      <c r="P34">
        <f t="shared" si="18"/>
        <v>11</v>
      </c>
      <c r="Q34">
        <f t="shared" si="19"/>
        <v>12</v>
      </c>
      <c r="R34">
        <f t="shared" si="20"/>
        <v>11</v>
      </c>
      <c r="S34">
        <f t="shared" si="21"/>
        <v>11</v>
      </c>
      <c r="U34" s="47"/>
    </row>
    <row r="35" spans="1:21" ht="15.75" thickBot="1">
      <c r="A35" s="7" t="s">
        <v>7</v>
      </c>
      <c r="B35" t="s">
        <v>23</v>
      </c>
      <c r="C35" s="5">
        <f t="shared" si="9"/>
        <v>8062.5878840839414</v>
      </c>
      <c r="D35" s="5">
        <f t="shared" si="22"/>
        <v>-2331.8072317019924</v>
      </c>
      <c r="E35" s="5">
        <f t="shared" si="23"/>
        <v>1050.112798382092</v>
      </c>
      <c r="F35" s="5">
        <f t="shared" si="10"/>
        <v>15553.391488828258</v>
      </c>
      <c r="G35" s="5">
        <f t="shared" si="11"/>
        <v>16603.504287210351</v>
      </c>
      <c r="H35" s="168"/>
      <c r="I35" s="10">
        <f t="shared" si="12"/>
        <v>15553.391488828258</v>
      </c>
      <c r="J35" s="10">
        <f t="shared" si="13"/>
        <v>16603.504287210351</v>
      </c>
      <c r="K35" s="10">
        <f t="shared" si="14"/>
        <v>17191.618836531379</v>
      </c>
      <c r="L35" s="10">
        <f t="shared" si="15"/>
        <v>16067.243422221922</v>
      </c>
      <c r="M35" s="10">
        <f t="shared" si="16"/>
        <v>16898.778727914432</v>
      </c>
      <c r="N35" s="47" t="s">
        <v>23</v>
      </c>
      <c r="O35" s="11">
        <f t="shared" si="17"/>
        <v>16</v>
      </c>
      <c r="P35">
        <f t="shared" si="18"/>
        <v>17</v>
      </c>
      <c r="Q35">
        <f t="shared" si="19"/>
        <v>15</v>
      </c>
      <c r="R35">
        <f t="shared" si="20"/>
        <v>15</v>
      </c>
      <c r="S35">
        <f t="shared" si="21"/>
        <v>15</v>
      </c>
      <c r="U35" s="47"/>
    </row>
    <row r="36" spans="1:21" ht="15.75" thickBot="1">
      <c r="A36" s="7" t="s">
        <v>8</v>
      </c>
      <c r="B36" t="s">
        <v>24</v>
      </c>
      <c r="C36" s="5">
        <f t="shared" si="9"/>
        <v>8937.7309483888694</v>
      </c>
      <c r="D36" s="5">
        <f t="shared" si="22"/>
        <v>8660.2665235204768</v>
      </c>
      <c r="E36" s="5">
        <f t="shared" si="23"/>
        <v>-1164.6459490143131</v>
      </c>
      <c r="F36" s="5">
        <f t="shared" si="10"/>
        <v>27312.578556192344</v>
      </c>
      <c r="G36" s="5">
        <f t="shared" si="11"/>
        <v>26147.932607178031</v>
      </c>
      <c r="H36" s="168"/>
      <c r="I36" s="10">
        <f t="shared" si="12"/>
        <v>27312.578556192344</v>
      </c>
      <c r="J36" s="10">
        <f t="shared" si="13"/>
        <v>26147.932607178031</v>
      </c>
      <c r="K36" s="10">
        <f t="shared" si="14"/>
        <v>25860.904092194134</v>
      </c>
      <c r="L36" s="10">
        <f t="shared" si="15"/>
        <v>27249.802062734849</v>
      </c>
      <c r="M36" s="10">
        <f t="shared" si="16"/>
        <v>26946.452022206693</v>
      </c>
      <c r="N36" s="47" t="s">
        <v>24</v>
      </c>
      <c r="O36" s="11">
        <f t="shared" si="17"/>
        <v>3</v>
      </c>
      <c r="P36">
        <f t="shared" si="18"/>
        <v>4</v>
      </c>
      <c r="Q36">
        <f t="shared" si="19"/>
        <v>3</v>
      </c>
      <c r="R36">
        <f t="shared" si="20"/>
        <v>4</v>
      </c>
      <c r="S36">
        <f t="shared" si="21"/>
        <v>4</v>
      </c>
      <c r="U36" s="47"/>
    </row>
    <row r="37" spans="1:21" ht="15.75" thickBot="1">
      <c r="A37" s="7" t="s">
        <v>9</v>
      </c>
      <c r="B37" t="s">
        <v>25</v>
      </c>
      <c r="C37" s="5">
        <f t="shared" si="9"/>
        <v>7763.8616565410975</v>
      </c>
      <c r="D37" s="5">
        <f t="shared" si="22"/>
        <v>1226.8847217724906</v>
      </c>
      <c r="E37" s="5">
        <f t="shared" si="23"/>
        <v>-250.19363585032576</v>
      </c>
      <c r="F37" s="5">
        <f t="shared" si="10"/>
        <v>19820.275476383311</v>
      </c>
      <c r="G37" s="5">
        <f t="shared" si="11"/>
        <v>19570.081840532985</v>
      </c>
      <c r="H37" s="168"/>
      <c r="I37" s="10">
        <f t="shared" si="12"/>
        <v>19820.275476383311</v>
      </c>
      <c r="J37" s="10">
        <f t="shared" si="13"/>
        <v>19570.081840532985</v>
      </c>
      <c r="K37" s="10">
        <f t="shared" si="14"/>
        <v>20456.922617396856</v>
      </c>
      <c r="L37" s="10">
        <f t="shared" si="15"/>
        <v>20074.33461806479</v>
      </c>
      <c r="M37" s="10">
        <f t="shared" si="16"/>
        <v>20243.15003117418</v>
      </c>
      <c r="N37" s="47" t="s">
        <v>25</v>
      </c>
      <c r="O37" s="11">
        <f t="shared" si="17"/>
        <v>8</v>
      </c>
      <c r="P37">
        <f t="shared" si="18"/>
        <v>9</v>
      </c>
      <c r="Q37">
        <f t="shared" si="19"/>
        <v>8</v>
      </c>
      <c r="R37">
        <f t="shared" si="20"/>
        <v>8</v>
      </c>
      <c r="S37">
        <f t="shared" si="21"/>
        <v>8</v>
      </c>
      <c r="U37" s="47"/>
    </row>
    <row r="38" spans="1:21" ht="15.75" thickBot="1">
      <c r="A38" s="7" t="s">
        <v>10</v>
      </c>
      <c r="B38" t="s">
        <v>18</v>
      </c>
      <c r="C38" s="5">
        <f t="shared" si="9"/>
        <v>8899.3261560461524</v>
      </c>
      <c r="D38" s="5">
        <f t="shared" si="22"/>
        <v>-2649.5261267841188</v>
      </c>
      <c r="E38" s="5">
        <f t="shared" si="23"/>
        <v>2244.6849636336187</v>
      </c>
      <c r="F38" s="5">
        <f t="shared" si="10"/>
        <v>12035.253928115404</v>
      </c>
      <c r="G38" s="5">
        <f t="shared" si="11"/>
        <v>14279.938891749021</v>
      </c>
      <c r="H38" s="168"/>
      <c r="I38" s="10">
        <f t="shared" si="12"/>
        <v>12035.253928115404</v>
      </c>
      <c r="J38" s="10">
        <f t="shared" si="13"/>
        <v>14279.938891749021</v>
      </c>
      <c r="K38" s="10">
        <f t="shared" si="14"/>
        <v>14031.31516910784</v>
      </c>
      <c r="L38" s="10">
        <f t="shared" si="15"/>
        <v>12178.605434777235</v>
      </c>
      <c r="M38" s="10">
        <f t="shared" si="16"/>
        <v>12848.302716077002</v>
      </c>
      <c r="N38" s="47" t="s">
        <v>18</v>
      </c>
      <c r="O38" s="11">
        <f t="shared" si="17"/>
        <v>18</v>
      </c>
      <c r="P38">
        <f t="shared" si="18"/>
        <v>18</v>
      </c>
      <c r="Q38">
        <f t="shared" si="19"/>
        <v>18</v>
      </c>
      <c r="R38">
        <f t="shared" si="20"/>
        <v>18</v>
      </c>
      <c r="S38">
        <f t="shared" si="21"/>
        <v>18</v>
      </c>
      <c r="U38" s="47"/>
    </row>
    <row r="39" spans="1:21" ht="15.75" thickBot="1">
      <c r="A39" s="7" t="s">
        <v>11</v>
      </c>
      <c r="B39" t="s">
        <v>26</v>
      </c>
      <c r="C39" s="5">
        <f t="shared" si="9"/>
        <v>8682.2615169813871</v>
      </c>
      <c r="D39" s="5">
        <f t="shared" si="22"/>
        <v>-3424.3988679001122</v>
      </c>
      <c r="E39" s="5">
        <f t="shared" si="23"/>
        <v>1148.906146655708</v>
      </c>
      <c r="F39" s="5">
        <f t="shared" si="10"/>
        <v>16949.974380901662</v>
      </c>
      <c r="G39" s="5">
        <f t="shared" si="11"/>
        <v>18098.880527557369</v>
      </c>
      <c r="H39" s="168"/>
      <c r="I39" s="10">
        <f t="shared" si="12"/>
        <v>16949.974380901662</v>
      </c>
      <c r="J39" s="10">
        <f t="shared" si="13"/>
        <v>18098.880527557369</v>
      </c>
      <c r="K39" s="10">
        <f t="shared" si="14"/>
        <v>18067.321443980953</v>
      </c>
      <c r="L39" s="10">
        <f t="shared" si="15"/>
        <v>17017.482239139128</v>
      </c>
      <c r="M39" s="10">
        <f t="shared" si="16"/>
        <v>17266.717208670023</v>
      </c>
      <c r="N39" s="47" t="s">
        <v>26</v>
      </c>
      <c r="O39" s="11">
        <f t="shared" si="17"/>
        <v>12</v>
      </c>
      <c r="P39">
        <f t="shared" si="18"/>
        <v>15</v>
      </c>
      <c r="Q39">
        <f t="shared" si="19"/>
        <v>13</v>
      </c>
      <c r="R39">
        <f t="shared" si="20"/>
        <v>13</v>
      </c>
      <c r="S39">
        <f t="shared" si="21"/>
        <v>13</v>
      </c>
      <c r="U39" s="47"/>
    </row>
    <row r="40" spans="1:21" ht="15.75" thickBot="1">
      <c r="A40" s="7" t="s">
        <v>12</v>
      </c>
      <c r="B40" t="s">
        <v>27</v>
      </c>
      <c r="C40" s="5">
        <f t="shared" si="9"/>
        <v>8563.3667177953103</v>
      </c>
      <c r="D40" s="5">
        <f t="shared" si="22"/>
        <v>17305.462614168333</v>
      </c>
      <c r="E40" s="5">
        <f t="shared" si="23"/>
        <v>-2774.9730956934077</v>
      </c>
      <c r="F40" s="5">
        <f t="shared" si="10"/>
        <v>33883.432414280214</v>
      </c>
      <c r="G40" s="5">
        <f t="shared" si="11"/>
        <v>31108.459318586807</v>
      </c>
      <c r="H40" s="168"/>
      <c r="I40" s="10">
        <f t="shared" si="12"/>
        <v>33883.432414280214</v>
      </c>
      <c r="J40" s="10">
        <f t="shared" si="13"/>
        <v>31108.459318586807</v>
      </c>
      <c r="K40" s="10">
        <f t="shared" si="14"/>
        <v>31195.795034196468</v>
      </c>
      <c r="L40" s="10">
        <f t="shared" si="15"/>
        <v>32811.521350209689</v>
      </c>
      <c r="M40" s="10">
        <f t="shared" si="16"/>
        <v>31786.176091590678</v>
      </c>
      <c r="N40" s="47" t="s">
        <v>27</v>
      </c>
      <c r="O40" s="11">
        <f t="shared" si="17"/>
        <v>1</v>
      </c>
      <c r="P40">
        <f t="shared" si="18"/>
        <v>1</v>
      </c>
      <c r="Q40">
        <f t="shared" si="19"/>
        <v>1</v>
      </c>
      <c r="R40">
        <f t="shared" si="20"/>
        <v>1</v>
      </c>
      <c r="S40">
        <f t="shared" si="21"/>
        <v>1</v>
      </c>
      <c r="U40" s="47"/>
    </row>
    <row r="41" spans="1:21" ht="15.75" thickBot="1">
      <c r="A41" s="7" t="s">
        <v>13</v>
      </c>
      <c r="B41" t="s">
        <v>28</v>
      </c>
      <c r="C41" s="5">
        <f t="shared" si="9"/>
        <v>7560.5015276467593</v>
      </c>
      <c r="D41" s="5">
        <f t="shared" si="22"/>
        <v>-209.56107200740007</v>
      </c>
      <c r="E41" s="5">
        <f t="shared" si="23"/>
        <v>145.25773146551691</v>
      </c>
      <c r="F41" s="5">
        <f t="shared" si="10"/>
        <v>18345.726916898977</v>
      </c>
      <c r="G41" s="5">
        <f t="shared" si="11"/>
        <v>18490.984648364491</v>
      </c>
      <c r="H41" s="168"/>
      <c r="I41" s="10">
        <f t="shared" si="12"/>
        <v>18345.726916898977</v>
      </c>
      <c r="J41" s="10">
        <f t="shared" si="13"/>
        <v>18490.984648364491</v>
      </c>
      <c r="K41" s="10">
        <f t="shared" si="14"/>
        <v>19581.185554122701</v>
      </c>
      <c r="L41" s="10">
        <f t="shared" si="15"/>
        <v>19112.528636746778</v>
      </c>
      <c r="M41" s="10">
        <f t="shared" si="16"/>
        <v>19264.838227450618</v>
      </c>
      <c r="N41" s="47" t="s">
        <v>28</v>
      </c>
      <c r="O41" s="11">
        <f t="shared" si="17"/>
        <v>10</v>
      </c>
      <c r="P41">
        <f t="shared" si="18"/>
        <v>12</v>
      </c>
      <c r="Q41">
        <f t="shared" si="19"/>
        <v>9</v>
      </c>
      <c r="R41">
        <f t="shared" si="20"/>
        <v>9</v>
      </c>
      <c r="S41">
        <f t="shared" si="21"/>
        <v>10</v>
      </c>
      <c r="U41" s="47"/>
    </row>
    <row r="42" spans="1:21" ht="15.75" thickBot="1">
      <c r="A42" s="7" t="s">
        <v>14</v>
      </c>
      <c r="B42" t="s">
        <v>29</v>
      </c>
      <c r="C42" s="5">
        <f t="shared" si="9"/>
        <v>9271.4400447479511</v>
      </c>
      <c r="D42" s="5">
        <f t="shared" si="22"/>
        <v>173.30413387724275</v>
      </c>
      <c r="E42" s="5">
        <f t="shared" si="23"/>
        <v>-269.54275856706022</v>
      </c>
      <c r="F42" s="5">
        <f t="shared" si="10"/>
        <v>27438.742384053185</v>
      </c>
      <c r="G42" s="5">
        <f t="shared" si="11"/>
        <v>27169.199625486122</v>
      </c>
      <c r="H42" s="168"/>
      <c r="I42" s="10">
        <f t="shared" si="12"/>
        <v>27438.742384053185</v>
      </c>
      <c r="J42" s="10">
        <f t="shared" si="13"/>
        <v>27169.199625486122</v>
      </c>
      <c r="K42" s="10">
        <f t="shared" si="14"/>
        <v>26548.462014143148</v>
      </c>
      <c r="L42" s="10">
        <f t="shared" si="15"/>
        <v>28224.713579219191</v>
      </c>
      <c r="M42" s="10">
        <f t="shared" si="16"/>
        <v>27935.918930369637</v>
      </c>
      <c r="N42" s="47" t="s">
        <v>29</v>
      </c>
      <c r="O42" s="11">
        <f t="shared" si="17"/>
        <v>2</v>
      </c>
      <c r="P42">
        <f t="shared" si="18"/>
        <v>3</v>
      </c>
      <c r="Q42">
        <f t="shared" si="19"/>
        <v>2</v>
      </c>
      <c r="R42">
        <f t="shared" si="20"/>
        <v>2</v>
      </c>
      <c r="S42">
        <f t="shared" si="21"/>
        <v>2</v>
      </c>
      <c r="U42" s="47"/>
    </row>
    <row r="43" spans="1:21" ht="15.75" thickBot="1">
      <c r="A43" s="7" t="s">
        <v>15</v>
      </c>
      <c r="B43" t="s">
        <v>30</v>
      </c>
      <c r="C43" s="5">
        <f t="shared" si="9"/>
        <v>11155.364501056567</v>
      </c>
      <c r="D43" s="5">
        <f t="shared" si="22"/>
        <v>-2090.8581027875662</v>
      </c>
      <c r="E43" s="5">
        <f t="shared" si="23"/>
        <v>936.95664378603044</v>
      </c>
      <c r="F43" s="5">
        <f t="shared" si="10"/>
        <v>27102.269045316723</v>
      </c>
      <c r="G43" s="5">
        <f t="shared" si="11"/>
        <v>28039.22568910275</v>
      </c>
      <c r="H43" s="168"/>
      <c r="I43" s="10">
        <f t="shared" si="12"/>
        <v>27102.269045316723</v>
      </c>
      <c r="J43" s="10">
        <f t="shared" si="13"/>
        <v>28039.22568910275</v>
      </c>
      <c r="K43" s="10">
        <f t="shared" si="14"/>
        <v>25534.563621451158</v>
      </c>
      <c r="L43" s="10">
        <f t="shared" si="15"/>
        <v>27473.344168250678</v>
      </c>
      <c r="M43" s="10">
        <f t="shared" si="16"/>
        <v>27118.202615834805</v>
      </c>
      <c r="N43" s="47" t="s">
        <v>30</v>
      </c>
      <c r="O43" s="11">
        <f t="shared" si="17"/>
        <v>4</v>
      </c>
      <c r="P43">
        <f t="shared" si="18"/>
        <v>2</v>
      </c>
      <c r="Q43">
        <f t="shared" si="19"/>
        <v>4</v>
      </c>
      <c r="R43">
        <f t="shared" si="20"/>
        <v>3</v>
      </c>
      <c r="S43">
        <f t="shared" si="21"/>
        <v>3</v>
      </c>
      <c r="U43" s="47"/>
    </row>
    <row r="44" spans="1:21" ht="15.75" thickBot="1">
      <c r="A44" s="7" t="s">
        <v>16</v>
      </c>
      <c r="B44" t="s">
        <v>31</v>
      </c>
      <c r="C44" s="5">
        <f t="shared" si="9"/>
        <v>8836.9795461651192</v>
      </c>
      <c r="D44" s="5">
        <f t="shared" si="22"/>
        <v>-56.836967981464568</v>
      </c>
      <c r="E44" s="5">
        <f t="shared" si="23"/>
        <v>171.19193614409826</v>
      </c>
      <c r="F44" s="5">
        <f t="shared" si="10"/>
        <v>22669.308341419084</v>
      </c>
      <c r="G44" s="5">
        <f t="shared" si="11"/>
        <v>22840.50027756318</v>
      </c>
      <c r="H44" s="168"/>
      <c r="I44" s="10">
        <f t="shared" si="12"/>
        <v>22669.308341419084</v>
      </c>
      <c r="J44" s="10">
        <f t="shared" si="13"/>
        <v>22840.50027756318</v>
      </c>
      <c r="K44" s="10">
        <f t="shared" si="14"/>
        <v>22654.223164803028</v>
      </c>
      <c r="L44" s="10">
        <f t="shared" si="15"/>
        <v>23058.026582654056</v>
      </c>
      <c r="M44" s="10">
        <f t="shared" si="16"/>
        <v>23074.437213735568</v>
      </c>
      <c r="N44" s="47" t="s">
        <v>31</v>
      </c>
      <c r="O44" s="11">
        <f t="shared" si="17"/>
        <v>6</v>
      </c>
      <c r="P44">
        <f t="shared" si="18"/>
        <v>6</v>
      </c>
      <c r="Q44">
        <f t="shared" si="19"/>
        <v>6</v>
      </c>
      <c r="R44">
        <f t="shared" si="20"/>
        <v>7</v>
      </c>
      <c r="S44">
        <f t="shared" si="21"/>
        <v>7</v>
      </c>
      <c r="U44" s="47"/>
    </row>
    <row r="45" spans="1:21" ht="15.75" thickBot="1">
      <c r="A45" s="7" t="s">
        <v>17</v>
      </c>
      <c r="B45" t="s">
        <v>32</v>
      </c>
      <c r="C45" s="5">
        <f t="shared" si="9"/>
        <v>11365.421590535034</v>
      </c>
      <c r="D45" s="5">
        <f t="shared" si="22"/>
        <v>-668.64703789723444</v>
      </c>
      <c r="E45" s="5">
        <f t="shared" si="23"/>
        <v>4286.3633674954963</v>
      </c>
      <c r="F45" s="5">
        <f t="shared" si="10"/>
        <v>14766.826108201849</v>
      </c>
      <c r="G45" s="5">
        <f t="shared" si="11"/>
        <v>19053.189475697342</v>
      </c>
      <c r="H45" s="168"/>
      <c r="I45" s="10">
        <f t="shared" si="12"/>
        <v>14766.826108201849</v>
      </c>
      <c r="J45" s="10">
        <f t="shared" si="13"/>
        <v>19053.189475697342</v>
      </c>
      <c r="K45" s="10">
        <f t="shared" si="14"/>
        <v>16338.470318567282</v>
      </c>
      <c r="L45" s="10">
        <f t="shared" si="15"/>
        <v>15328.115343605727</v>
      </c>
      <c r="M45" s="10">
        <f t="shared" si="16"/>
        <v>15949.058575752464</v>
      </c>
      <c r="N45" s="47" t="s">
        <v>32</v>
      </c>
      <c r="O45" s="11">
        <f t="shared" si="17"/>
        <v>17</v>
      </c>
      <c r="P45">
        <f t="shared" si="18"/>
        <v>10</v>
      </c>
      <c r="Q45">
        <f t="shared" si="19"/>
        <v>17</v>
      </c>
      <c r="R45">
        <f t="shared" si="20"/>
        <v>17</v>
      </c>
      <c r="S45">
        <f t="shared" si="21"/>
        <v>17</v>
      </c>
      <c r="U45" s="47"/>
    </row>
    <row r="46" spans="1:21">
      <c r="C46" s="5">
        <f>MAX(C28:C45)-MIN(C28:C45)</f>
        <v>3804.9200628882745</v>
      </c>
      <c r="D46" s="5">
        <f>SUMIF(D28:D45,"&gt;0")</f>
        <v>28873.191570417497</v>
      </c>
      <c r="E46" s="5"/>
      <c r="F46" s="5">
        <f>MAX(F28:F45)-MIN(F28:F45)</f>
        <v>21848.178486164812</v>
      </c>
      <c r="G46" s="5">
        <f>MAX(G28:G45)-MIN(G28:G45)</f>
        <v>16828.520426837786</v>
      </c>
      <c r="H46" s="11"/>
      <c r="I46" s="143">
        <f>N23/$F23</f>
        <v>21881.535339154325</v>
      </c>
      <c r="N46" s="47"/>
      <c r="O46" s="11"/>
      <c r="P46" s="11"/>
    </row>
    <row r="75" spans="1:14" ht="13.5" thickBot="1"/>
    <row r="76" spans="1:14" ht="30.75" thickBot="1">
      <c r="A76" s="41" t="s">
        <v>274</v>
      </c>
      <c r="I76" t="s">
        <v>64</v>
      </c>
      <c r="J76" t="s">
        <v>65</v>
      </c>
    </row>
    <row r="77" spans="1:14" ht="31.5" thickBot="1">
      <c r="A77" s="39" t="s">
        <v>39</v>
      </c>
      <c r="B77" s="208" t="s">
        <v>246</v>
      </c>
      <c r="C77" s="139" t="s">
        <v>323</v>
      </c>
      <c r="D77" s="9" t="s">
        <v>328</v>
      </c>
      <c r="E77" s="9" t="s">
        <v>239</v>
      </c>
      <c r="F77" s="205" t="s">
        <v>241</v>
      </c>
      <c r="G77" s="47"/>
      <c r="H77" s="9" t="s">
        <v>239</v>
      </c>
      <c r="I77" s="9" t="s">
        <v>39</v>
      </c>
      <c r="J77" s="8" t="s">
        <v>39</v>
      </c>
      <c r="K77" s="205" t="s">
        <v>241</v>
      </c>
    </row>
    <row r="78" spans="1:14" ht="15.75" thickBot="1">
      <c r="A78" s="7" t="s">
        <v>0</v>
      </c>
      <c r="B78" s="5">
        <f t="shared" ref="B78:B95" si="24">L5/F5</f>
        <v>7352.4085807570709</v>
      </c>
      <c r="C78" s="5">
        <f>C5-L5</f>
        <v>-99.926129667182977</v>
      </c>
      <c r="D78" s="5">
        <f>-(C78)/F5</f>
        <v>12.219842384836806</v>
      </c>
      <c r="E78" s="5">
        <f>F28</f>
        <v>16172.804263546832</v>
      </c>
      <c r="F78" s="5">
        <f t="shared" ref="F78:F95" si="25">M28</f>
        <v>16185.024105931669</v>
      </c>
      <c r="H78" s="167">
        <v>33313.902861385104</v>
      </c>
      <c r="I78" s="47" t="s">
        <v>27</v>
      </c>
      <c r="J78" s="47" t="s">
        <v>27</v>
      </c>
      <c r="K78" s="167">
        <v>31468.837743593118</v>
      </c>
      <c r="N78" s="149"/>
    </row>
    <row r="79" spans="1:14" ht="15.75" thickBot="1">
      <c r="A79" s="7" t="s">
        <v>1</v>
      </c>
      <c r="B79" s="5">
        <f t="shared" si="24"/>
        <v>9838.7396686259017</v>
      </c>
      <c r="C79" s="5">
        <f t="shared" ref="C79:C95" si="26">C6-L6</f>
        <v>-1707.1468184096684</v>
      </c>
      <c r="D79" s="5">
        <f t="shared" ref="D79:D95" si="27">-(C79)/F6</f>
        <v>1185.095239393306</v>
      </c>
      <c r="E79" s="5">
        <f t="shared" ref="E79:E95" si="28">F29</f>
        <v>22235.662269510733</v>
      </c>
      <c r="F79" s="5">
        <f t="shared" si="25"/>
        <v>23420.757508904037</v>
      </c>
      <c r="H79" s="167">
        <v>27680.33967129248</v>
      </c>
      <c r="I79" s="47" t="s">
        <v>29</v>
      </c>
      <c r="J79" s="47" t="s">
        <v>29</v>
      </c>
      <c r="K79" s="167">
        <v>28051.46355207375</v>
      </c>
    </row>
    <row r="80" spans="1:14" ht="15.75" thickBot="1">
      <c r="A80" s="7" t="s">
        <v>2</v>
      </c>
      <c r="B80" s="5">
        <f t="shared" si="24"/>
        <v>9016.3568539327698</v>
      </c>
      <c r="C80" s="5">
        <f t="shared" si="26"/>
        <v>-555.68225555650861</v>
      </c>
      <c r="D80" s="5">
        <f t="shared" si="27"/>
        <v>490.64027572159142</v>
      </c>
      <c r="E80" s="5">
        <f t="shared" si="28"/>
        <v>16551.46806983876</v>
      </c>
      <c r="F80" s="5">
        <f t="shared" si="25"/>
        <v>17042.108345560351</v>
      </c>
      <c r="H80" s="167">
        <v>27669.697982839669</v>
      </c>
      <c r="I80" s="47" t="s">
        <v>30</v>
      </c>
      <c r="J80" s="47" t="s">
        <v>30</v>
      </c>
      <c r="K80" s="167">
        <v>27841.514666233779</v>
      </c>
    </row>
    <row r="81" spans="1:14" ht="15.75" thickBot="1">
      <c r="A81" s="7" t="s">
        <v>3</v>
      </c>
      <c r="B81" s="5">
        <f t="shared" si="24"/>
        <v>9458.9742473694478</v>
      </c>
      <c r="C81" s="5">
        <f t="shared" si="26"/>
        <v>-369.2591596216389</v>
      </c>
      <c r="D81" s="5">
        <f t="shared" si="27"/>
        <v>333.04471787979566</v>
      </c>
      <c r="E81" s="5">
        <f t="shared" si="28"/>
        <v>24683.440746582095</v>
      </c>
      <c r="F81" s="5">
        <f t="shared" si="25"/>
        <v>25016.485464461886</v>
      </c>
      <c r="H81" s="167">
        <v>27519.507157333446</v>
      </c>
      <c r="I81" s="47" t="s">
        <v>24</v>
      </c>
      <c r="J81" s="47" t="s">
        <v>24</v>
      </c>
      <c r="K81" s="167">
        <v>27226.575099024016</v>
      </c>
    </row>
    <row r="82" spans="1:14" ht="15.75" thickBot="1">
      <c r="A82" s="7" t="s">
        <v>4</v>
      </c>
      <c r="B82" s="5">
        <f t="shared" si="24"/>
        <v>6933.44657386176</v>
      </c>
      <c r="C82" s="5">
        <f t="shared" si="26"/>
        <v>-1068.4605232089234</v>
      </c>
      <c r="D82" s="5">
        <f t="shared" si="27"/>
        <v>493.09235542124947</v>
      </c>
      <c r="E82" s="5">
        <f t="shared" si="28"/>
        <v>16845.646391622351</v>
      </c>
      <c r="F82" s="5">
        <f t="shared" si="25"/>
        <v>17338.738747043601</v>
      </c>
      <c r="H82" s="167">
        <v>25181.944733625958</v>
      </c>
      <c r="I82" s="47" t="s">
        <v>20</v>
      </c>
      <c r="J82" s="47" t="s">
        <v>34</v>
      </c>
      <c r="K82" s="167">
        <v>25553.608319897827</v>
      </c>
    </row>
    <row r="83" spans="1:14" ht="15.75" thickBot="1">
      <c r="A83" s="7" t="s">
        <v>5</v>
      </c>
      <c r="B83" s="5">
        <f t="shared" si="24"/>
        <v>9461.4745404529986</v>
      </c>
      <c r="C83" s="5">
        <f t="shared" si="26"/>
        <v>-310.19508935650992</v>
      </c>
      <c r="D83" s="5">
        <f t="shared" si="27"/>
        <v>518.8476770281045</v>
      </c>
      <c r="E83" s="5">
        <f t="shared" si="28"/>
        <v>18918.225118690309</v>
      </c>
      <c r="F83" s="5">
        <f t="shared" si="25"/>
        <v>19437.072795718414</v>
      </c>
      <c r="H83" s="167">
        <v>24152.488795881261</v>
      </c>
      <c r="I83" s="47" t="s">
        <v>34</v>
      </c>
      <c r="J83" s="47" t="s">
        <v>20</v>
      </c>
      <c r="K83" s="167">
        <v>25280.151633301404</v>
      </c>
    </row>
    <row r="84" spans="1:14" ht="15.75" thickBot="1">
      <c r="A84" s="7" t="s">
        <v>6</v>
      </c>
      <c r="B84" s="5">
        <f t="shared" si="24"/>
        <v>8836.6764369943376</v>
      </c>
      <c r="C84" s="5">
        <f t="shared" si="26"/>
        <v>-2725.840968616998</v>
      </c>
      <c r="D84" s="5">
        <f t="shared" si="27"/>
        <v>993.6443554628911</v>
      </c>
      <c r="E84" s="5">
        <f t="shared" si="28"/>
        <v>17419.979152174819</v>
      </c>
      <c r="F84" s="5">
        <f t="shared" si="25"/>
        <v>18413.623507637709</v>
      </c>
      <c r="H84" s="167">
        <v>23897.064269812166</v>
      </c>
      <c r="I84" s="47" t="s">
        <v>31</v>
      </c>
      <c r="J84" s="47" t="s">
        <v>31</v>
      </c>
      <c r="K84" s="167">
        <v>24320.499410876018</v>
      </c>
    </row>
    <row r="85" spans="1:14" ht="15.75" thickBot="1">
      <c r="A85" s="7" t="s">
        <v>7</v>
      </c>
      <c r="B85" s="5">
        <f t="shared" si="24"/>
        <v>8357.8623247880241</v>
      </c>
      <c r="C85" s="5">
        <f t="shared" si="26"/>
        <v>-2987.473058488742</v>
      </c>
      <c r="D85" s="5">
        <f t="shared" si="27"/>
        <v>1345.387239086175</v>
      </c>
      <c r="E85" s="5">
        <f t="shared" si="28"/>
        <v>15553.391488828258</v>
      </c>
      <c r="F85" s="5">
        <f t="shared" si="25"/>
        <v>16898.778727914432</v>
      </c>
      <c r="H85" s="167">
        <v>19840.695727159185</v>
      </c>
      <c r="I85" s="47" t="s">
        <v>25</v>
      </c>
      <c r="J85" s="47" t="s">
        <v>25</v>
      </c>
      <c r="K85" s="167">
        <v>20285.016971414967</v>
      </c>
    </row>
    <row r="86" spans="1:14" ht="15.75" thickBot="1">
      <c r="A86" s="7" t="s">
        <v>8</v>
      </c>
      <c r="B86" s="5">
        <f t="shared" si="24"/>
        <v>9736.25036341753</v>
      </c>
      <c r="C86" s="5">
        <f t="shared" si="26"/>
        <v>2722.5040951991105</v>
      </c>
      <c r="D86" s="5">
        <f t="shared" si="27"/>
        <v>-366.12653398565175</v>
      </c>
      <c r="E86" s="5">
        <f t="shared" si="28"/>
        <v>27312.578556192344</v>
      </c>
      <c r="F86" s="5">
        <f t="shared" si="25"/>
        <v>26946.452022206693</v>
      </c>
      <c r="H86" s="167">
        <v>19475.990645587874</v>
      </c>
      <c r="I86" s="47" t="s">
        <v>22</v>
      </c>
      <c r="J86" s="47" t="s">
        <v>36</v>
      </c>
      <c r="K86" s="167">
        <v>19976.694411616852</v>
      </c>
      <c r="N86" s="149"/>
    </row>
    <row r="87" spans="1:14" ht="15.75" thickBot="1">
      <c r="A87" s="7" t="s">
        <v>9</v>
      </c>
      <c r="B87" s="5">
        <f t="shared" si="24"/>
        <v>8436.9298471822931</v>
      </c>
      <c r="C87" s="5">
        <f t="shared" si="26"/>
        <v>-2073.6671767687803</v>
      </c>
      <c r="D87" s="5">
        <f t="shared" si="27"/>
        <v>422.87455479086918</v>
      </c>
      <c r="E87" s="5">
        <f t="shared" si="28"/>
        <v>19820.275476383311</v>
      </c>
      <c r="F87" s="5">
        <f t="shared" si="25"/>
        <v>20243.15003117418</v>
      </c>
      <c r="H87" s="167">
        <v>19186.289940239585</v>
      </c>
      <c r="I87" s="47" t="s">
        <v>36</v>
      </c>
      <c r="J87" s="47" t="s">
        <v>22</v>
      </c>
      <c r="K87" s="167">
        <v>19965.582372081011</v>
      </c>
    </row>
    <row r="88" spans="1:14" ht="15.75" thickBot="1">
      <c r="A88" s="7" t="s">
        <v>10</v>
      </c>
      <c r="B88" s="5">
        <f t="shared" si="24"/>
        <v>7467.6899803741335</v>
      </c>
      <c r="C88" s="5">
        <f t="shared" si="26"/>
        <v>-959.68656669187203</v>
      </c>
      <c r="D88" s="5">
        <f t="shared" si="27"/>
        <v>813.04878796159892</v>
      </c>
      <c r="E88" s="5">
        <f t="shared" si="28"/>
        <v>12035.253928115404</v>
      </c>
      <c r="F88" s="5">
        <f t="shared" si="25"/>
        <v>12848.302716077002</v>
      </c>
      <c r="H88" s="167">
        <v>18323.860631912004</v>
      </c>
      <c r="I88" s="47" t="s">
        <v>26</v>
      </c>
      <c r="J88" s="47" t="s">
        <v>28</v>
      </c>
      <c r="K88" s="167">
        <v>18792.506663070602</v>
      </c>
    </row>
    <row r="89" spans="1:14" ht="15.75" thickBot="1">
      <c r="A89" s="7" t="s">
        <v>11</v>
      </c>
      <c r="B89" s="5">
        <f t="shared" si="24"/>
        <v>7850.0981980940414</v>
      </c>
      <c r="C89" s="5">
        <f t="shared" si="26"/>
        <v>-944.07518314939807</v>
      </c>
      <c r="D89" s="5">
        <f t="shared" si="27"/>
        <v>316.74282776836134</v>
      </c>
      <c r="E89" s="5">
        <f t="shared" si="28"/>
        <v>16949.974380901662</v>
      </c>
      <c r="F89" s="5">
        <f t="shared" si="25"/>
        <v>17266.717208670023</v>
      </c>
      <c r="H89" s="167">
        <v>18045.365183972201</v>
      </c>
      <c r="I89" s="47" t="s">
        <v>28</v>
      </c>
      <c r="J89" s="47" t="s">
        <v>26</v>
      </c>
      <c r="K89" s="167">
        <v>18576.575054029814</v>
      </c>
    </row>
    <row r="90" spans="1:14" ht="15.75" thickBot="1">
      <c r="A90" s="7" t="s">
        <v>12</v>
      </c>
      <c r="B90" s="5">
        <f t="shared" si="24"/>
        <v>9241.0834907991812</v>
      </c>
      <c r="C90" s="5">
        <f t="shared" si="26"/>
        <v>13079.042438630502</v>
      </c>
      <c r="D90" s="5">
        <f t="shared" si="27"/>
        <v>-2097.2563226895372</v>
      </c>
      <c r="E90" s="5">
        <f t="shared" si="28"/>
        <v>33883.432414280214</v>
      </c>
      <c r="F90" s="5">
        <f t="shared" si="25"/>
        <v>31786.176091590678</v>
      </c>
      <c r="H90" s="167">
        <v>17490.840401778205</v>
      </c>
      <c r="I90" s="47" t="s">
        <v>35</v>
      </c>
      <c r="J90" s="47" t="s">
        <v>35</v>
      </c>
      <c r="K90" s="167">
        <v>17853.292072515687</v>
      </c>
    </row>
    <row r="91" spans="1:14" ht="15.75" thickBot="1">
      <c r="A91" s="7" t="s">
        <v>13</v>
      </c>
      <c r="B91" s="5">
        <f t="shared" si="24"/>
        <v>8334.3551067328845</v>
      </c>
      <c r="C91" s="5">
        <f t="shared" si="26"/>
        <v>-1325.9876055482291</v>
      </c>
      <c r="D91" s="5">
        <f t="shared" si="27"/>
        <v>919.11131055164174</v>
      </c>
      <c r="E91" s="5">
        <f t="shared" si="28"/>
        <v>18345.726916898977</v>
      </c>
      <c r="F91" s="5">
        <f t="shared" si="25"/>
        <v>19264.838227450618</v>
      </c>
      <c r="H91" s="167">
        <v>16873.371667607182</v>
      </c>
      <c r="I91" s="47" t="s">
        <v>21</v>
      </c>
      <c r="J91" s="47" t="s">
        <v>23</v>
      </c>
      <c r="K91" s="167">
        <v>17596.109228002115</v>
      </c>
    </row>
    <row r="92" spans="1:14" ht="15.75" thickBot="1">
      <c r="A92" s="7" t="s">
        <v>14</v>
      </c>
      <c r="B92" s="5">
        <f>L19/F19</f>
        <v>10038.159349631464</v>
      </c>
      <c r="C92" s="5">
        <f t="shared" si="26"/>
        <v>-319.66264351344034</v>
      </c>
      <c r="D92" s="5">
        <f t="shared" si="27"/>
        <v>497.17654631645144</v>
      </c>
      <c r="E92" s="5">
        <f t="shared" si="28"/>
        <v>27438.742384053185</v>
      </c>
      <c r="F92" s="5">
        <f t="shared" si="25"/>
        <v>27935.918930369637</v>
      </c>
      <c r="H92" s="167">
        <v>16479.073745332724</v>
      </c>
      <c r="I92" s="47" t="s">
        <v>23</v>
      </c>
      <c r="J92" s="47" t="s">
        <v>21</v>
      </c>
      <c r="K92" s="167">
        <v>17267.284525554336</v>
      </c>
    </row>
    <row r="93" spans="1:14" ht="15.75" thickBot="1">
      <c r="A93" s="7" t="s">
        <v>15</v>
      </c>
      <c r="B93" s="5">
        <f t="shared" si="24"/>
        <v>10234.341427788617</v>
      </c>
      <c r="C93" s="5">
        <f t="shared" si="26"/>
        <v>-35.556431821059959</v>
      </c>
      <c r="D93" s="5">
        <f t="shared" si="27"/>
        <v>15.933570518081201</v>
      </c>
      <c r="E93" s="5">
        <f t="shared" si="28"/>
        <v>27102.269045316723</v>
      </c>
      <c r="F93" s="5">
        <f t="shared" si="25"/>
        <v>27118.202615834805</v>
      </c>
      <c r="H93" s="167">
        <v>15600.4405634948</v>
      </c>
      <c r="I93" s="47" t="s">
        <v>19</v>
      </c>
      <c r="J93" s="47" t="s">
        <v>19</v>
      </c>
      <c r="K93" s="167">
        <v>15652.497199240088</v>
      </c>
      <c r="N93" s="149"/>
    </row>
    <row r="94" spans="1:14" ht="15.75" thickBot="1">
      <c r="A94" s="7" t="s">
        <v>16</v>
      </c>
      <c r="B94" s="5">
        <f t="shared" si="24"/>
        <v>9070.9164823375086</v>
      </c>
      <c r="C94" s="5">
        <f t="shared" si="26"/>
        <v>-134.50573235433785</v>
      </c>
      <c r="D94" s="5">
        <f t="shared" si="27"/>
        <v>405.12887231648625</v>
      </c>
      <c r="E94" s="5">
        <f t="shared" si="28"/>
        <v>22669.308341419084</v>
      </c>
      <c r="F94" s="5">
        <f t="shared" si="25"/>
        <v>23074.437213735568</v>
      </c>
      <c r="H94" s="167">
        <v>12623.034788469793</v>
      </c>
      <c r="I94" s="47" t="s">
        <v>18</v>
      </c>
      <c r="J94" s="47" t="s">
        <v>32</v>
      </c>
      <c r="K94" s="167">
        <v>14302.90195667391</v>
      </c>
    </row>
    <row r="95" spans="1:14" ht="15.75" thickBot="1">
      <c r="A95" s="7" t="s">
        <v>17</v>
      </c>
      <c r="B95" s="5">
        <f t="shared" si="24"/>
        <v>8261.2906905901509</v>
      </c>
      <c r="C95" s="5">
        <f t="shared" si="26"/>
        <v>-184.42119105631014</v>
      </c>
      <c r="D95" s="5">
        <f t="shared" si="27"/>
        <v>1182.2324675506131</v>
      </c>
      <c r="E95" s="5">
        <f t="shared" si="28"/>
        <v>14766.826108201849</v>
      </c>
      <c r="F95" s="5">
        <f t="shared" si="25"/>
        <v>15949.058575752464</v>
      </c>
      <c r="H95" s="167">
        <v>12542.829248088847</v>
      </c>
      <c r="I95" s="47" t="s">
        <v>32</v>
      </c>
      <c r="J95" s="47" t="s">
        <v>18</v>
      </c>
      <c r="K95" s="167">
        <v>13416.223387145914</v>
      </c>
    </row>
    <row r="96" spans="1:14">
      <c r="B96" s="5">
        <f>MAX(B78:B95)-MIN(B78:B95)</f>
        <v>3300.8948539268567</v>
      </c>
      <c r="C96" s="5">
        <f>SUMIF(C78:C95,"&gt;0")</f>
        <v>15801.546533829613</v>
      </c>
      <c r="D96" s="5"/>
      <c r="E96" s="5">
        <f>MAX(E78:E95)-MIN(E78:E95)</f>
        <v>21848.178486164812</v>
      </c>
      <c r="F96" s="5">
        <f>MAX(F78:F95)-MIN(F78:F95)</f>
        <v>18937.873375513678</v>
      </c>
      <c r="H96" s="16"/>
      <c r="K96" s="16"/>
    </row>
    <row r="126" spans="1:14" ht="17.25" thickBot="1">
      <c r="C126" s="139"/>
      <c r="D126" s="9"/>
    </row>
    <row r="127" spans="1:14" ht="15.75" thickBot="1">
      <c r="A127" s="41" t="s">
        <v>66</v>
      </c>
      <c r="I127" t="s">
        <v>64</v>
      </c>
      <c r="J127" t="s">
        <v>65</v>
      </c>
    </row>
    <row r="128" spans="1:14" ht="31.5" thickBot="1">
      <c r="A128" s="39" t="s">
        <v>39</v>
      </c>
      <c r="B128" s="207" t="s">
        <v>244</v>
      </c>
      <c r="C128" s="237" t="s">
        <v>324</v>
      </c>
      <c r="D128" s="8" t="s">
        <v>325</v>
      </c>
      <c r="E128" s="9" t="s">
        <v>239</v>
      </c>
      <c r="F128" s="206" t="s">
        <v>240</v>
      </c>
      <c r="H128" s="9" t="s">
        <v>239</v>
      </c>
      <c r="I128" s="8" t="s">
        <v>39</v>
      </c>
      <c r="J128" s="8" t="s">
        <v>39</v>
      </c>
      <c r="K128" s="206" t="s">
        <v>240</v>
      </c>
      <c r="M128" s="8"/>
      <c r="N128" s="9"/>
    </row>
    <row r="129" spans="1:14" ht="15.75" thickBot="1">
      <c r="A129" s="7" t="s">
        <v>0</v>
      </c>
      <c r="B129" s="5">
        <f>K5/F5</f>
        <v>7062.5981873726951</v>
      </c>
      <c r="C129" s="5">
        <f>C5-K5</f>
        <v>2269.9596705097065</v>
      </c>
      <c r="D129" s="5">
        <f>-C129/F5</f>
        <v>-277.59055099953895</v>
      </c>
      <c r="E129" s="5">
        <f>I28</f>
        <v>16172.804263546832</v>
      </c>
      <c r="F129" s="5">
        <f>L28</f>
        <v>15895.213712547293</v>
      </c>
      <c r="H129" s="42">
        <v>33.247089304882735</v>
      </c>
      <c r="I129" t="s">
        <v>27</v>
      </c>
      <c r="J129" t="s">
        <v>27</v>
      </c>
      <c r="K129" s="42">
        <v>32.263237788097811</v>
      </c>
      <c r="N129" s="42"/>
    </row>
    <row r="130" spans="1:14" ht="15.75" thickBot="1">
      <c r="A130" s="7" t="s">
        <v>1</v>
      </c>
      <c r="B130" s="5">
        <f t="shared" ref="B130:B146" si="29">K6/F6</f>
        <v>9584.4627776433008</v>
      </c>
      <c r="C130" s="5">
        <f t="shared" ref="C130:C146" si="30">C6-K6</f>
        <v>-1340.8572823397426</v>
      </c>
      <c r="D130" s="5">
        <f t="shared" ref="D130:D146" si="31">-C130/F6</f>
        <v>930.81834841070361</v>
      </c>
      <c r="E130" s="5">
        <f t="shared" ref="E130:E146" si="32">I29</f>
        <v>22235.662269510733</v>
      </c>
      <c r="F130" s="5">
        <f t="shared" ref="F130:F146" si="33">L29</f>
        <v>23166.480617921436</v>
      </c>
      <c r="H130" s="42">
        <v>27.565149962612757</v>
      </c>
      <c r="I130" t="s">
        <v>24</v>
      </c>
      <c r="J130" t="s">
        <v>29</v>
      </c>
      <c r="K130" s="42">
        <v>27.82637460095961</v>
      </c>
      <c r="N130" s="42"/>
    </row>
    <row r="131" spans="1:14" ht="15.75" thickBot="1">
      <c r="A131" s="7" t="s">
        <v>2</v>
      </c>
      <c r="B131" s="5">
        <f t="shared" si="29"/>
        <v>8673.6982595395275</v>
      </c>
      <c r="C131" s="5">
        <f t="shared" si="30"/>
        <v>-167.59894882384651</v>
      </c>
      <c r="D131" s="5">
        <f t="shared" si="31"/>
        <v>147.98168132834809</v>
      </c>
      <c r="E131" s="5">
        <f t="shared" si="32"/>
        <v>16551.46806983876</v>
      </c>
      <c r="F131" s="5">
        <f t="shared" si="33"/>
        <v>16699.449751167111</v>
      </c>
      <c r="H131" s="42">
        <v>27.360797611733386</v>
      </c>
      <c r="I131" t="s">
        <v>30</v>
      </c>
      <c r="J131" t="s">
        <v>30</v>
      </c>
      <c r="K131" s="42">
        <v>27.658936192966937</v>
      </c>
      <c r="N131" s="42"/>
    </row>
    <row r="132" spans="1:14" ht="15.75" thickBot="1">
      <c r="A132" s="7" t="s">
        <v>3</v>
      </c>
      <c r="B132" s="5">
        <f t="shared" si="29"/>
        <v>9562.4225751658141</v>
      </c>
      <c r="C132" s="5">
        <f t="shared" si="30"/>
        <v>-483.95619739341782</v>
      </c>
      <c r="D132" s="5">
        <f t="shared" si="31"/>
        <v>436.49304567616286</v>
      </c>
      <c r="E132" s="5">
        <f t="shared" si="32"/>
        <v>24683.440746582095</v>
      </c>
      <c r="F132" s="5">
        <f t="shared" si="33"/>
        <v>25119.933792258256</v>
      </c>
      <c r="H132" s="42">
        <v>27.179223763097031</v>
      </c>
      <c r="I132" t="s">
        <v>29</v>
      </c>
      <c r="J132" t="s">
        <v>24</v>
      </c>
      <c r="K132" s="42">
        <v>27.405926139840961</v>
      </c>
      <c r="N132" s="42"/>
    </row>
    <row r="133" spans="1:14" ht="15.75" thickBot="1">
      <c r="A133" s="7" t="s">
        <v>4</v>
      </c>
      <c r="B133" s="5">
        <f t="shared" si="29"/>
        <v>6618.8763493875704</v>
      </c>
      <c r="C133" s="5">
        <f t="shared" si="30"/>
        <v>-386.83189333388509</v>
      </c>
      <c r="D133" s="5">
        <f t="shared" si="31"/>
        <v>178.52213094705931</v>
      </c>
      <c r="E133" s="5">
        <f t="shared" si="32"/>
        <v>16845.646391622351</v>
      </c>
      <c r="F133" s="5">
        <f t="shared" si="33"/>
        <v>17024.168522569413</v>
      </c>
      <c r="H133" s="42">
        <v>24.563550017443088</v>
      </c>
      <c r="I133" t="s">
        <v>20</v>
      </c>
      <c r="J133" t="s">
        <v>20</v>
      </c>
      <c r="K133" s="42">
        <v>25.282113949784634</v>
      </c>
      <c r="N133" s="42"/>
    </row>
    <row r="134" spans="1:14" ht="15.75" thickBot="1">
      <c r="A134" s="7" t="s">
        <v>5</v>
      </c>
      <c r="B134" s="5">
        <f t="shared" si="29"/>
        <v>9136.639793988028</v>
      </c>
      <c r="C134" s="5">
        <f t="shared" si="30"/>
        <v>-115.99138050894635</v>
      </c>
      <c r="D134" s="5">
        <f t="shared" si="31"/>
        <v>194.0129305631342</v>
      </c>
      <c r="E134" s="5">
        <f t="shared" si="32"/>
        <v>18918.225118690309</v>
      </c>
      <c r="F134" s="5">
        <f t="shared" si="33"/>
        <v>19112.238049253439</v>
      </c>
      <c r="H134" s="42">
        <v>24.094572161850415</v>
      </c>
      <c r="I134" t="s">
        <v>31</v>
      </c>
      <c r="J134" t="s">
        <v>34</v>
      </c>
      <c r="K134" s="42">
        <v>24.876519915206472</v>
      </c>
      <c r="N134" s="42"/>
    </row>
    <row r="135" spans="1:14" ht="15.75" thickBot="1">
      <c r="A135" s="7" t="s">
        <v>6</v>
      </c>
      <c r="B135" s="5">
        <f t="shared" si="29"/>
        <v>8394.4468166386287</v>
      </c>
      <c r="C135" s="5">
        <f t="shared" si="30"/>
        <v>-1512.6829507867951</v>
      </c>
      <c r="D135" s="5">
        <f t="shared" si="31"/>
        <v>551.41473510718311</v>
      </c>
      <c r="E135" s="5">
        <f t="shared" si="32"/>
        <v>17419.979152174819</v>
      </c>
      <c r="F135" s="5">
        <f t="shared" si="33"/>
        <v>17971.393887282004</v>
      </c>
      <c r="H135" s="42">
        <v>23.574223051717681</v>
      </c>
      <c r="I135" t="s">
        <v>34</v>
      </c>
      <c r="J135" t="s">
        <v>31</v>
      </c>
      <c r="K135" s="42">
        <v>24.154036280504982</v>
      </c>
      <c r="N135" s="42"/>
    </row>
    <row r="136" spans="1:14" ht="15.75" thickBot="1">
      <c r="A136" s="7" t="s">
        <v>7</v>
      </c>
      <c r="B136" s="5">
        <f t="shared" si="29"/>
        <v>7526.3270190955145</v>
      </c>
      <c r="C136" s="5">
        <f t="shared" si="30"/>
        <v>-1141.0237606450191</v>
      </c>
      <c r="D136" s="5">
        <f t="shared" si="31"/>
        <v>513.85193339366538</v>
      </c>
      <c r="E136" s="5">
        <f t="shared" si="32"/>
        <v>15553.391488828258</v>
      </c>
      <c r="F136" s="5">
        <f t="shared" si="33"/>
        <v>16067.243422221922</v>
      </c>
      <c r="H136" s="42">
        <v>19.664685951212132</v>
      </c>
      <c r="I136" t="s">
        <v>25</v>
      </c>
      <c r="J136" t="s">
        <v>36</v>
      </c>
      <c r="K136" s="42">
        <v>20.017018969502892</v>
      </c>
      <c r="N136" s="42"/>
    </row>
    <row r="137" spans="1:14" ht="15.75" thickBot="1">
      <c r="A137" s="7" t="s">
        <v>8</v>
      </c>
      <c r="B137" s="5">
        <f t="shared" si="29"/>
        <v>10039.600403945686</v>
      </c>
      <c r="C137" s="5">
        <f t="shared" si="30"/>
        <v>466.80380867171334</v>
      </c>
      <c r="D137" s="5">
        <f t="shared" si="31"/>
        <v>-62.77649345749699</v>
      </c>
      <c r="E137" s="5">
        <f t="shared" si="32"/>
        <v>27312.578556192344</v>
      </c>
      <c r="F137" s="5">
        <f t="shared" si="33"/>
        <v>27249.802062734849</v>
      </c>
      <c r="H137" s="42">
        <v>19.242189198064793</v>
      </c>
      <c r="I137" t="s">
        <v>36</v>
      </c>
      <c r="J137" t="s">
        <v>25</v>
      </c>
      <c r="K137" s="42">
        <v>19.997640514533611</v>
      </c>
      <c r="N137" s="42"/>
    </row>
    <row r="138" spans="1:14" ht="15.75" thickBot="1">
      <c r="A138" s="7" t="s">
        <v>9</v>
      </c>
      <c r="B138" s="5">
        <f t="shared" si="29"/>
        <v>8268.1144340729024</v>
      </c>
      <c r="C138" s="5">
        <f t="shared" si="30"/>
        <v>-1245.8401601474397</v>
      </c>
      <c r="D138" s="5">
        <f t="shared" si="31"/>
        <v>254.05914168147979</v>
      </c>
      <c r="E138" s="5">
        <f t="shared" si="32"/>
        <v>19820.275476383311</v>
      </c>
      <c r="F138" s="5">
        <f t="shared" si="33"/>
        <v>20074.33461806479</v>
      </c>
      <c r="H138" s="42">
        <v>19.221185763735711</v>
      </c>
      <c r="I138" t="s">
        <v>22</v>
      </c>
      <c r="J138" t="s">
        <v>22</v>
      </c>
      <c r="K138" s="42">
        <v>19.671986676386581</v>
      </c>
      <c r="N138" s="42"/>
    </row>
    <row r="139" spans="1:14" ht="15.75" thickBot="1">
      <c r="A139" s="7" t="s">
        <v>10</v>
      </c>
      <c r="B139" s="5">
        <f t="shared" si="29"/>
        <v>6797.9926990743661</v>
      </c>
      <c r="C139" s="5">
        <f t="shared" si="30"/>
        <v>-169.2057319257674</v>
      </c>
      <c r="D139" s="5">
        <f t="shared" si="31"/>
        <v>143.35150666183182</v>
      </c>
      <c r="E139" s="5">
        <f t="shared" si="32"/>
        <v>12035.253928115404</v>
      </c>
      <c r="F139" s="5">
        <f t="shared" si="33"/>
        <v>12178.605434777235</v>
      </c>
      <c r="H139" s="42">
        <v>17.845895809770511</v>
      </c>
      <c r="I139" t="s">
        <v>26</v>
      </c>
      <c r="J139" t="s">
        <v>28</v>
      </c>
      <c r="K139" s="42">
        <v>18.20987228568266</v>
      </c>
      <c r="N139" s="42"/>
    </row>
    <row r="140" spans="1:14" ht="15.75" thickBot="1">
      <c r="A140" s="7" t="s">
        <v>11</v>
      </c>
      <c r="B140" s="5">
        <f t="shared" si="29"/>
        <v>7600.8632285631456</v>
      </c>
      <c r="C140" s="5">
        <f t="shared" si="30"/>
        <v>-201.21211292641237</v>
      </c>
      <c r="D140" s="5">
        <f t="shared" si="31"/>
        <v>67.507858237465356</v>
      </c>
      <c r="E140" s="5">
        <f t="shared" si="32"/>
        <v>16949.974380901662</v>
      </c>
      <c r="F140" s="5">
        <f t="shared" si="33"/>
        <v>17017.482239139128</v>
      </c>
      <c r="H140" s="42">
        <v>17.705355499126561</v>
      </c>
      <c r="I140" t="s">
        <v>28</v>
      </c>
      <c r="J140" t="s">
        <v>35</v>
      </c>
      <c r="K140" s="42">
        <v>17.779254852287902</v>
      </c>
      <c r="N140" s="42"/>
    </row>
    <row r="141" spans="1:14" ht="15.75" thickBot="1">
      <c r="A141" s="7" t="s">
        <v>12</v>
      </c>
      <c r="B141" s="5">
        <f t="shared" si="29"/>
        <v>10266.42874941819</v>
      </c>
      <c r="C141" s="5">
        <f t="shared" si="30"/>
        <v>6684.7195289115698</v>
      </c>
      <c r="D141" s="5">
        <f t="shared" si="31"/>
        <v>-1071.9110640705278</v>
      </c>
      <c r="E141" s="5">
        <f t="shared" si="32"/>
        <v>33883.432414280214</v>
      </c>
      <c r="F141" s="5">
        <f t="shared" si="33"/>
        <v>32811.521350209689</v>
      </c>
      <c r="H141" s="42">
        <v>17.589138312472343</v>
      </c>
      <c r="I141" t="s">
        <v>35</v>
      </c>
      <c r="J141" t="s">
        <v>26</v>
      </c>
      <c r="K141" s="42">
        <v>17.613224035444716</v>
      </c>
      <c r="N141" s="42"/>
    </row>
    <row r="142" spans="1:14" ht="15.75" thickBot="1">
      <c r="A142" s="7" t="s">
        <v>13</v>
      </c>
      <c r="B142" s="5">
        <f t="shared" si="29"/>
        <v>8182.0455160290439</v>
      </c>
      <c r="C142" s="5">
        <f t="shared" si="30"/>
        <v>-1106.2529257974147</v>
      </c>
      <c r="D142" s="5">
        <f t="shared" si="31"/>
        <v>766.80171984780122</v>
      </c>
      <c r="E142" s="5">
        <f t="shared" si="32"/>
        <v>18345.726916898977</v>
      </c>
      <c r="F142" s="5">
        <f t="shared" si="33"/>
        <v>19112.528636746778</v>
      </c>
      <c r="H142" s="42">
        <v>16.820727495450516</v>
      </c>
      <c r="I142" t="s">
        <v>21</v>
      </c>
      <c r="J142" t="s">
        <v>21</v>
      </c>
      <c r="K142" s="42">
        <v>17.493942144498796</v>
      </c>
      <c r="N142" s="42"/>
    </row>
    <row r="143" spans="1:14" ht="15.75" thickBot="1">
      <c r="A143" s="7" t="s">
        <v>14</v>
      </c>
      <c r="B143" s="5">
        <f t="shared" si="29"/>
        <v>10326.95399848102</v>
      </c>
      <c r="C143" s="5">
        <f t="shared" si="30"/>
        <v>-505.34489575915541</v>
      </c>
      <c r="D143" s="5">
        <f t="shared" si="31"/>
        <v>785.97119516600731</v>
      </c>
      <c r="E143" s="5">
        <f t="shared" si="32"/>
        <v>27438.742384053185</v>
      </c>
      <c r="F143" s="5">
        <f t="shared" si="33"/>
        <v>28224.713579219191</v>
      </c>
      <c r="H143" s="42">
        <v>16.753617916743924</v>
      </c>
      <c r="I143" t="s">
        <v>23</v>
      </c>
      <c r="J143" t="s">
        <v>23</v>
      </c>
      <c r="K143" s="42">
        <v>17.212063827537378</v>
      </c>
      <c r="N143" s="42"/>
    </row>
    <row r="144" spans="1:14" ht="15.75" thickBot="1">
      <c r="A144" s="7" t="s">
        <v>15</v>
      </c>
      <c r="B144" s="5">
        <f t="shared" si="29"/>
        <v>10589.482980204491</v>
      </c>
      <c r="C144" s="5">
        <f t="shared" si="30"/>
        <v>-828.06972198228323</v>
      </c>
      <c r="D144" s="5">
        <f t="shared" si="31"/>
        <v>371.07512293395473</v>
      </c>
      <c r="E144" s="5">
        <f t="shared" si="32"/>
        <v>27102.269045316723</v>
      </c>
      <c r="F144" s="5">
        <f t="shared" si="33"/>
        <v>27473.344168250678</v>
      </c>
      <c r="H144" s="42">
        <v>15.211313702479396</v>
      </c>
      <c r="I144" t="s">
        <v>19</v>
      </c>
      <c r="J144" t="s">
        <v>19</v>
      </c>
      <c r="K144" s="42">
        <v>14.836830611943048</v>
      </c>
      <c r="N144" s="42"/>
    </row>
    <row r="145" spans="1:14" ht="15.75" thickBot="1">
      <c r="A145" s="7" t="s">
        <v>16</v>
      </c>
      <c r="B145" s="5">
        <f t="shared" si="29"/>
        <v>9054.5058512559935</v>
      </c>
      <c r="C145" s="5">
        <f t="shared" si="30"/>
        <v>-129.05728347091326</v>
      </c>
      <c r="D145" s="5">
        <f t="shared" si="31"/>
        <v>388.71824123497288</v>
      </c>
      <c r="E145" s="5">
        <f t="shared" si="32"/>
        <v>22669.308341419084</v>
      </c>
      <c r="F145" s="5">
        <f t="shared" si="33"/>
        <v>23058.026582654056</v>
      </c>
      <c r="H145" s="42">
        <v>12.40392416354077</v>
      </c>
      <c r="I145" t="s">
        <v>18</v>
      </c>
      <c r="J145" t="s">
        <v>32</v>
      </c>
      <c r="K145" s="42">
        <v>13.297762489953453</v>
      </c>
      <c r="N145" s="42"/>
    </row>
    <row r="146" spans="1:14" ht="15.75" thickBot="1">
      <c r="A146" s="7" t="s">
        <v>17</v>
      </c>
      <c r="B146" s="5">
        <f t="shared" si="29"/>
        <v>7640.3474584434152</v>
      </c>
      <c r="C146" s="5">
        <f t="shared" si="30"/>
        <v>-87.557762251895838</v>
      </c>
      <c r="D146" s="5">
        <f t="shared" si="31"/>
        <v>561.28923540387757</v>
      </c>
      <c r="E146" s="5">
        <f t="shared" si="32"/>
        <v>14766.826108201849</v>
      </c>
      <c r="F146" s="5">
        <f t="shared" si="33"/>
        <v>15328.115343605727</v>
      </c>
      <c r="H146" s="42">
        <v>12.06646808527039</v>
      </c>
      <c r="I146" t="s">
        <v>32</v>
      </c>
      <c r="J146" t="s">
        <v>18</v>
      </c>
      <c r="K146" s="42">
        <v>12.644639472116117</v>
      </c>
      <c r="N146" s="42"/>
    </row>
    <row r="147" spans="1:14">
      <c r="B147" s="5">
        <f>MAX(B129:B146)-MIN(B129:B146)</f>
        <v>3970.6066308169211</v>
      </c>
      <c r="C147" s="5">
        <f>SUMIF(C129:C146,"&gt;0")</f>
        <v>9421.4830080929896</v>
      </c>
      <c r="D147" s="5"/>
      <c r="E147" s="5">
        <f>MAX(E129:E146)-MIN(E129:E146)</f>
        <v>21848.178486164812</v>
      </c>
      <c r="F147" s="5">
        <f>MAX(F129:F146)-MIN(F129:F146)</f>
        <v>20632.915915432452</v>
      </c>
      <c r="H147" s="16"/>
      <c r="K147" s="16"/>
    </row>
    <row r="177" spans="1:11" ht="13.5" thickBot="1"/>
    <row r="178" spans="1:11" ht="30.75" thickBot="1">
      <c r="A178" s="41" t="s">
        <v>67</v>
      </c>
      <c r="I178" t="s">
        <v>64</v>
      </c>
      <c r="J178" t="s">
        <v>65</v>
      </c>
    </row>
    <row r="179" spans="1:11" ht="31.5" thickBot="1">
      <c r="A179" s="39" t="s">
        <v>39</v>
      </c>
      <c r="B179" s="9" t="s">
        <v>245</v>
      </c>
      <c r="C179" s="86" t="s">
        <v>326</v>
      </c>
      <c r="D179" s="9" t="s">
        <v>327</v>
      </c>
      <c r="E179" s="9" t="s">
        <v>239</v>
      </c>
      <c r="F179" s="9" t="s">
        <v>294</v>
      </c>
      <c r="H179" s="9" t="s">
        <v>239</v>
      </c>
      <c r="I179" s="8" t="s">
        <v>39</v>
      </c>
      <c r="J179" s="8" t="s">
        <v>39</v>
      </c>
      <c r="K179" s="9" t="s">
        <v>294</v>
      </c>
    </row>
    <row r="180" spans="1:11" ht="15.75" thickBot="1">
      <c r="A180" s="7" t="s">
        <v>0</v>
      </c>
      <c r="B180" s="5">
        <f t="shared" ref="B180:B197" si="34">I5/F5</f>
        <v>8650.7024334049711</v>
      </c>
      <c r="C180" s="5">
        <f>C5-I5</f>
        <v>-10716.550778343706</v>
      </c>
      <c r="D180" s="5">
        <f>-C180/F5</f>
        <v>1310.513695032736</v>
      </c>
      <c r="E180" s="5">
        <f>I28</f>
        <v>16172.804263546832</v>
      </c>
      <c r="F180" s="5">
        <f>K28</f>
        <v>17483.31795857957</v>
      </c>
      <c r="H180" s="42">
        <v>33.247089304882735</v>
      </c>
      <c r="I180" t="s">
        <v>27</v>
      </c>
      <c r="J180" t="s">
        <v>27</v>
      </c>
      <c r="K180" s="42">
        <v>30.635222827827196</v>
      </c>
    </row>
    <row r="181" spans="1:11" ht="15.75" thickBot="1">
      <c r="A181" s="7" t="s">
        <v>1</v>
      </c>
      <c r="B181" s="5">
        <f t="shared" si="34"/>
        <v>8650.7024334049693</v>
      </c>
      <c r="C181" s="5">
        <f t="shared" ref="C181:C197" si="35">C6-I6</f>
        <v>4.2379875051046838</v>
      </c>
      <c r="D181" s="5">
        <f t="shared" ref="D181:D197" si="36">-C181/F6</f>
        <v>-2.9419958276269544</v>
      </c>
      <c r="E181" s="5">
        <f t="shared" ref="E181:E197" si="37">I29</f>
        <v>22235.662269510733</v>
      </c>
      <c r="F181" s="5">
        <f t="shared" ref="F181:F197" si="38">K29</f>
        <v>22232.720273683106</v>
      </c>
      <c r="H181" s="42">
        <v>27.565149962612757</v>
      </c>
      <c r="I181" t="s">
        <v>24</v>
      </c>
      <c r="J181" t="s">
        <v>29</v>
      </c>
      <c r="K181" s="42">
        <v>26.239003067049129</v>
      </c>
    </row>
    <row r="182" spans="1:11" ht="15.75" thickBot="1">
      <c r="A182" s="7" t="s">
        <v>2</v>
      </c>
      <c r="B182" s="5">
        <f t="shared" si="34"/>
        <v>8650.7024334049693</v>
      </c>
      <c r="C182" s="5">
        <f t="shared" si="35"/>
        <v>-141.55466920158506</v>
      </c>
      <c r="D182" s="5">
        <f t="shared" si="36"/>
        <v>124.98585519378993</v>
      </c>
      <c r="E182" s="5">
        <f t="shared" si="37"/>
        <v>16551.46806983876</v>
      </c>
      <c r="F182" s="5">
        <f t="shared" si="38"/>
        <v>16676.453925032551</v>
      </c>
      <c r="H182" s="42">
        <v>27.360797611733386</v>
      </c>
      <c r="I182" t="s">
        <v>30</v>
      </c>
      <c r="J182" t="s">
        <v>24</v>
      </c>
      <c r="K182" s="42">
        <v>26.1261011274445</v>
      </c>
    </row>
    <row r="183" spans="1:11" ht="15.75" thickBot="1">
      <c r="A183" s="7" t="s">
        <v>3</v>
      </c>
      <c r="B183" s="5">
        <f t="shared" si="34"/>
        <v>8650.7024334049693</v>
      </c>
      <c r="C183" s="5">
        <f t="shared" si="35"/>
        <v>526.90209064657029</v>
      </c>
      <c r="D183" s="5">
        <f t="shared" si="36"/>
        <v>-475.22709608468205</v>
      </c>
      <c r="E183" s="5">
        <f t="shared" si="37"/>
        <v>24683.440746582095</v>
      </c>
      <c r="F183" s="5">
        <f t="shared" si="38"/>
        <v>24208.213650497411</v>
      </c>
      <c r="H183" s="42">
        <v>27.179223763097031</v>
      </c>
      <c r="I183" t="s">
        <v>29</v>
      </c>
      <c r="J183" t="s">
        <v>30</v>
      </c>
      <c r="K183" s="42">
        <v>25.710057689365463</v>
      </c>
    </row>
    <row r="184" spans="1:11" ht="15.75" thickBot="1">
      <c r="A184" s="7" t="s">
        <v>4</v>
      </c>
      <c r="B184" s="5">
        <f t="shared" si="34"/>
        <v>8650.7024334049693</v>
      </c>
      <c r="C184" s="5">
        <f t="shared" si="35"/>
        <v>-4789.5080592301165</v>
      </c>
      <c r="D184" s="5">
        <f t="shared" si="36"/>
        <v>2210.3482149644587</v>
      </c>
      <c r="E184" s="5">
        <f t="shared" si="37"/>
        <v>16845.646391622351</v>
      </c>
      <c r="F184" s="5">
        <f t="shared" si="38"/>
        <v>19055.994606586806</v>
      </c>
      <c r="H184" s="42">
        <v>24.563550017443088</v>
      </c>
      <c r="I184" t="s">
        <v>20</v>
      </c>
      <c r="J184" t="s">
        <v>20</v>
      </c>
      <c r="K184" s="42">
        <v>24.067109639003366</v>
      </c>
    </row>
    <row r="185" spans="1:11" ht="15.75" thickBot="1">
      <c r="A185" s="7" t="s">
        <v>5</v>
      </c>
      <c r="B185" s="5">
        <f t="shared" si="34"/>
        <v>8650.7024334049693</v>
      </c>
      <c r="C185" s="5">
        <f t="shared" si="35"/>
        <v>174.52814894355561</v>
      </c>
      <c r="D185" s="5">
        <f t="shared" si="36"/>
        <v>-291.92443001992496</v>
      </c>
      <c r="E185" s="5">
        <f t="shared" si="37"/>
        <v>18918.225118690309</v>
      </c>
      <c r="F185" s="5">
        <f t="shared" si="38"/>
        <v>18626.300688670377</v>
      </c>
      <c r="H185" s="42">
        <v>24.094572161850415</v>
      </c>
      <c r="I185" t="s">
        <v>31</v>
      </c>
      <c r="J185" t="s">
        <v>31</v>
      </c>
      <c r="K185" s="42">
        <v>23.820973435154077</v>
      </c>
    </row>
    <row r="186" spans="1:11" ht="15.75" thickBot="1">
      <c r="A186" s="7" t="s">
        <v>6</v>
      </c>
      <c r="B186" s="5">
        <f t="shared" si="34"/>
        <v>8650.7024334049693</v>
      </c>
      <c r="C186" s="5">
        <f t="shared" si="35"/>
        <v>-2215.6629000811299</v>
      </c>
      <c r="D186" s="5">
        <f t="shared" si="36"/>
        <v>807.67035187352258</v>
      </c>
      <c r="E186" s="5">
        <f t="shared" si="37"/>
        <v>17419.979152174819</v>
      </c>
      <c r="F186" s="5">
        <f t="shared" si="38"/>
        <v>18227.649504048342</v>
      </c>
      <c r="H186" s="42">
        <v>23.574223051717681</v>
      </c>
      <c r="I186" t="s">
        <v>34</v>
      </c>
      <c r="J186" t="s">
        <v>34</v>
      </c>
      <c r="K186" s="42">
        <v>23.106237668768561</v>
      </c>
    </row>
    <row r="187" spans="1:11" ht="15.75" thickBot="1">
      <c r="A187" s="7" t="s">
        <v>7</v>
      </c>
      <c r="B187" s="5">
        <f t="shared" si="34"/>
        <v>8650.7024334049693</v>
      </c>
      <c r="C187" s="5">
        <f t="shared" si="35"/>
        <v>-3637.7333772444526</v>
      </c>
      <c r="D187" s="5">
        <f t="shared" si="36"/>
        <v>1638.2273477031204</v>
      </c>
      <c r="E187" s="5">
        <f t="shared" si="37"/>
        <v>15553.391488828258</v>
      </c>
      <c r="F187" s="5">
        <f t="shared" si="38"/>
        <v>17191.618836531379</v>
      </c>
      <c r="H187" s="42">
        <v>19.664685951212132</v>
      </c>
      <c r="I187" t="s">
        <v>25</v>
      </c>
      <c r="J187" t="s">
        <v>25</v>
      </c>
      <c r="K187" s="42">
        <v>20.428351736017209</v>
      </c>
    </row>
    <row r="188" spans="1:11" ht="15.75" thickBot="1">
      <c r="A188" s="7" t="s">
        <v>8</v>
      </c>
      <c r="B188" s="5">
        <f t="shared" si="34"/>
        <v>8650.7024334049693</v>
      </c>
      <c r="C188" s="5">
        <f t="shared" si="35"/>
        <v>10794.60051722444</v>
      </c>
      <c r="D188" s="5">
        <f t="shared" si="36"/>
        <v>-1451.6744639982128</v>
      </c>
      <c r="E188" s="5">
        <f t="shared" si="37"/>
        <v>27312.578556192344</v>
      </c>
      <c r="F188" s="5">
        <f t="shared" si="38"/>
        <v>25860.904092194134</v>
      </c>
      <c r="H188" s="42">
        <v>19.242189198064793</v>
      </c>
      <c r="I188" t="s">
        <v>36</v>
      </c>
      <c r="J188" t="s">
        <v>36</v>
      </c>
      <c r="K188" s="42">
        <v>19.611784434464724</v>
      </c>
    </row>
    <row r="189" spans="1:11" ht="15.75" thickBot="1">
      <c r="A189" s="7" t="s">
        <v>9</v>
      </c>
      <c r="B189" s="5">
        <f t="shared" si="34"/>
        <v>8650.7024334049693</v>
      </c>
      <c r="C189" s="5">
        <f t="shared" si="35"/>
        <v>-3121.9525141596023</v>
      </c>
      <c r="D189" s="5">
        <f t="shared" si="36"/>
        <v>636.6471410135465</v>
      </c>
      <c r="E189" s="5">
        <f t="shared" si="37"/>
        <v>19820.275476383311</v>
      </c>
      <c r="F189" s="5">
        <f t="shared" si="38"/>
        <v>20456.922617396856</v>
      </c>
      <c r="H189" s="42">
        <v>19.221185763735711</v>
      </c>
      <c r="I189" t="s">
        <v>22</v>
      </c>
      <c r="J189" t="s">
        <v>21</v>
      </c>
      <c r="K189" s="42">
        <v>19.113623928163502</v>
      </c>
    </row>
    <row r="190" spans="1:11" ht="15.75" thickBot="1">
      <c r="A190" s="7" t="s">
        <v>10</v>
      </c>
      <c r="B190" s="5">
        <f t="shared" si="34"/>
        <v>8650.7024334049693</v>
      </c>
      <c r="C190" s="5">
        <f t="shared" si="35"/>
        <v>-2356.0617611611551</v>
      </c>
      <c r="D190" s="5">
        <f t="shared" si="36"/>
        <v>1996.0612409924349</v>
      </c>
      <c r="E190" s="5">
        <f t="shared" si="37"/>
        <v>12035.253928115404</v>
      </c>
      <c r="F190" s="5">
        <f t="shared" si="38"/>
        <v>14031.31516910784</v>
      </c>
      <c r="H190" s="42">
        <v>17.845895809770511</v>
      </c>
      <c r="I190" t="s">
        <v>26</v>
      </c>
      <c r="J190" t="s">
        <v>28</v>
      </c>
      <c r="K190" s="42">
        <v>19.094740425405913</v>
      </c>
    </row>
    <row r="191" spans="1:11" ht="15.75" thickBot="1">
      <c r="A191" s="7" t="s">
        <v>11</v>
      </c>
      <c r="B191" s="5">
        <f t="shared" si="34"/>
        <v>8650.7024334049693</v>
      </c>
      <c r="C191" s="5">
        <f t="shared" si="35"/>
        <v>-3330.3347092343829</v>
      </c>
      <c r="D191" s="5">
        <f t="shared" si="36"/>
        <v>1117.347063079289</v>
      </c>
      <c r="E191" s="5">
        <f t="shared" si="37"/>
        <v>16949.974380901662</v>
      </c>
      <c r="F191" s="5">
        <f t="shared" si="38"/>
        <v>18067.321443980953</v>
      </c>
      <c r="H191" s="42">
        <v>17.705355499126561</v>
      </c>
      <c r="I191" t="s">
        <v>28</v>
      </c>
      <c r="J191" t="s">
        <v>22</v>
      </c>
      <c r="K191" s="42">
        <v>19.06330982498941</v>
      </c>
    </row>
    <row r="192" spans="1:11" ht="15.75" thickBot="1">
      <c r="A192" s="7" t="s">
        <v>12</v>
      </c>
      <c r="B192" s="5">
        <f t="shared" si="34"/>
        <v>8650.7024334049693</v>
      </c>
      <c r="C192" s="5">
        <f t="shared" si="35"/>
        <v>16760.814104346682</v>
      </c>
      <c r="D192" s="5">
        <f t="shared" si="36"/>
        <v>-2687.6373800837487</v>
      </c>
      <c r="E192" s="5">
        <f t="shared" si="37"/>
        <v>33883.432414280214</v>
      </c>
      <c r="F192" s="5">
        <f t="shared" si="38"/>
        <v>31195.795034196468</v>
      </c>
      <c r="H192" s="42">
        <v>17.589138312472343</v>
      </c>
      <c r="I192" t="s">
        <v>35</v>
      </c>
      <c r="J192" t="s">
        <v>26</v>
      </c>
      <c r="K192" s="42">
        <v>18.52516317360854</v>
      </c>
    </row>
    <row r="193" spans="1:11" ht="15.75" thickBot="1">
      <c r="A193" s="7" t="s">
        <v>13</v>
      </c>
      <c r="B193" s="5">
        <f t="shared" si="34"/>
        <v>8650.7024334049693</v>
      </c>
      <c r="C193" s="5">
        <f t="shared" si="35"/>
        <v>-1782.3769779777103</v>
      </c>
      <c r="D193" s="5">
        <f t="shared" si="36"/>
        <v>1235.458637223727</v>
      </c>
      <c r="E193" s="5">
        <f t="shared" si="37"/>
        <v>18345.726916898977</v>
      </c>
      <c r="F193" s="5">
        <f t="shared" si="38"/>
        <v>19581.185554122701</v>
      </c>
      <c r="H193" s="42">
        <v>16.820727495450516</v>
      </c>
      <c r="I193" t="s">
        <v>21</v>
      </c>
      <c r="J193" t="s">
        <v>23</v>
      </c>
      <c r="K193" s="42">
        <v>18.158018174004543</v>
      </c>
    </row>
    <row r="194" spans="1:11" ht="15.75" thickBot="1">
      <c r="A194" s="7" t="s">
        <v>14</v>
      </c>
      <c r="B194" s="5">
        <f t="shared" si="34"/>
        <v>8650.7024334049693</v>
      </c>
      <c r="C194" s="5">
        <f t="shared" si="35"/>
        <v>572.41110551588099</v>
      </c>
      <c r="D194" s="5">
        <f t="shared" si="36"/>
        <v>-890.28036991004205</v>
      </c>
      <c r="E194" s="5">
        <f t="shared" si="37"/>
        <v>27438.742384053185</v>
      </c>
      <c r="F194" s="5">
        <f t="shared" si="38"/>
        <v>26548.462014143148</v>
      </c>
      <c r="H194" s="42">
        <v>16.753617916743924</v>
      </c>
      <c r="I194" t="s">
        <v>23</v>
      </c>
      <c r="J194" t="s">
        <v>35</v>
      </c>
      <c r="K194" s="42">
        <v>17.453993743334294</v>
      </c>
    </row>
    <row r="195" spans="1:11" ht="15.75" thickBot="1">
      <c r="A195" s="7" t="s">
        <v>15</v>
      </c>
      <c r="B195" s="5">
        <f t="shared" si="34"/>
        <v>8650.7024334049711</v>
      </c>
      <c r="C195" s="5">
        <f t="shared" si="35"/>
        <v>3498.4004969838134</v>
      </c>
      <c r="D195" s="5">
        <f t="shared" si="36"/>
        <v>-1567.7054238655662</v>
      </c>
      <c r="E195" s="5">
        <f t="shared" si="37"/>
        <v>27102.269045316723</v>
      </c>
      <c r="F195" s="5">
        <f t="shared" si="38"/>
        <v>25534.563621451158</v>
      </c>
      <c r="H195" s="42">
        <v>15.211313702479396</v>
      </c>
      <c r="I195" t="s">
        <v>19</v>
      </c>
      <c r="J195" t="s">
        <v>19</v>
      </c>
      <c r="K195" s="42">
        <v>16.883412597780239</v>
      </c>
    </row>
    <row r="196" spans="1:11" ht="15.75" thickBot="1">
      <c r="A196" s="7" t="s">
        <v>16</v>
      </c>
      <c r="B196" s="5">
        <f t="shared" si="34"/>
        <v>8650.7024334049693</v>
      </c>
      <c r="C196" s="5">
        <f t="shared" si="35"/>
        <v>5.0083883600659647</v>
      </c>
      <c r="D196" s="5">
        <f t="shared" si="36"/>
        <v>-15.085176616051509</v>
      </c>
      <c r="E196" s="5">
        <f t="shared" si="37"/>
        <v>22669.308341419084</v>
      </c>
      <c r="F196" s="5">
        <f t="shared" si="38"/>
        <v>22654.223164803028</v>
      </c>
      <c r="H196" s="42">
        <v>12.40392416354077</v>
      </c>
      <c r="I196" t="s">
        <v>18</v>
      </c>
      <c r="J196" t="s">
        <v>32</v>
      </c>
      <c r="K196" s="42">
        <v>14.625839198835392</v>
      </c>
    </row>
    <row r="197" spans="1:11" ht="15.75" thickBot="1">
      <c r="A197" s="7" t="s">
        <v>17</v>
      </c>
      <c r="B197" s="5">
        <f t="shared" si="34"/>
        <v>8650.7024334049693</v>
      </c>
      <c r="C197" s="5">
        <f t="shared" si="35"/>
        <v>-245.16709289236155</v>
      </c>
      <c r="D197" s="5">
        <f t="shared" si="36"/>
        <v>1571.6442103654319</v>
      </c>
      <c r="E197" s="5">
        <f t="shared" si="37"/>
        <v>14766.826108201849</v>
      </c>
      <c r="F197" s="5">
        <f t="shared" si="38"/>
        <v>16338.470318567282</v>
      </c>
      <c r="H197" s="42">
        <v>12.06646808527039</v>
      </c>
      <c r="I197" t="s">
        <v>32</v>
      </c>
      <c r="J197" t="s">
        <v>18</v>
      </c>
      <c r="K197" s="42">
        <v>14.380279250787718</v>
      </c>
    </row>
    <row r="198" spans="1:11">
      <c r="B198" s="5">
        <f>MAX(B180:B197)-MIN(B180:B197)</f>
        <v>0</v>
      </c>
      <c r="C198" s="5">
        <f>SUMIF(C180:C197,"&gt;0")</f>
        <v>32336.902839526112</v>
      </c>
      <c r="D198" s="5"/>
      <c r="E198" s="5">
        <f>MAX(E180:E197)-MIN(E180:E197)</f>
        <v>21848.178486164812</v>
      </c>
      <c r="F198" s="5">
        <f>MAX(F180:F197)-MIN(F180:F197)</f>
        <v>17164.47986508863</v>
      </c>
      <c r="K198" s="16"/>
    </row>
    <row r="228" spans="1:11">
      <c r="A228" s="11"/>
    </row>
    <row r="229" spans="1:11">
      <c r="A229" s="11"/>
    </row>
    <row r="230" spans="1:11">
      <c r="A230" s="11"/>
    </row>
    <row r="231" spans="1:11" ht="15">
      <c r="A231" s="11"/>
      <c r="E231" s="96"/>
      <c r="H231" s="9"/>
      <c r="I231" s="8"/>
      <c r="J231" s="8"/>
    </row>
    <row r="232" spans="1:11">
      <c r="A232" s="11"/>
      <c r="B232" s="16"/>
      <c r="C232" s="11"/>
      <c r="D232" s="99"/>
      <c r="E232" s="16"/>
      <c r="F232" s="16"/>
      <c r="H232" s="42"/>
      <c r="K232" s="42"/>
    </row>
    <row r="233" spans="1:11">
      <c r="A233" s="11"/>
      <c r="B233" s="16"/>
      <c r="C233" s="11"/>
      <c r="D233" s="99"/>
      <c r="E233" s="16"/>
      <c r="F233" s="16"/>
      <c r="H233" s="42"/>
      <c r="K233" s="42"/>
    </row>
    <row r="234" spans="1:11">
      <c r="A234" s="11"/>
      <c r="B234" s="16"/>
      <c r="C234" s="11"/>
      <c r="D234" s="99"/>
      <c r="E234" s="16"/>
      <c r="F234" s="16"/>
      <c r="H234" s="42"/>
      <c r="K234" s="42"/>
    </row>
    <row r="235" spans="1:11">
      <c r="A235" s="11"/>
      <c r="B235" s="16"/>
      <c r="C235" s="11"/>
      <c r="D235" s="99"/>
      <c r="E235" s="16"/>
      <c r="F235" s="16"/>
      <c r="H235" s="42"/>
      <c r="K235" s="42"/>
    </row>
    <row r="236" spans="1:11">
      <c r="A236" s="11"/>
      <c r="B236" s="16"/>
      <c r="C236" s="11"/>
      <c r="D236" s="99"/>
      <c r="E236" s="16"/>
      <c r="F236" s="16"/>
      <c r="H236" s="42"/>
      <c r="K236" s="42"/>
    </row>
    <row r="237" spans="1:11">
      <c r="A237" s="11"/>
      <c r="B237" s="16"/>
      <c r="C237" s="11"/>
      <c r="D237" s="99"/>
      <c r="E237" s="16"/>
      <c r="F237" s="16"/>
      <c r="H237" s="42"/>
      <c r="K237" s="42"/>
    </row>
    <row r="238" spans="1:11">
      <c r="A238" s="11"/>
      <c r="B238" s="16"/>
      <c r="C238" s="11"/>
      <c r="D238" s="99"/>
      <c r="E238" s="16"/>
      <c r="F238" s="16"/>
      <c r="H238" s="42"/>
      <c r="K238" s="42"/>
    </row>
    <row r="239" spans="1:11">
      <c r="A239" s="11"/>
      <c r="B239" s="16"/>
      <c r="C239" s="11"/>
      <c r="D239" s="99"/>
      <c r="E239" s="16"/>
      <c r="F239" s="16"/>
      <c r="H239" s="42"/>
      <c r="K239" s="42"/>
    </row>
    <row r="240" spans="1:11">
      <c r="A240" s="11"/>
      <c r="B240" s="16"/>
      <c r="C240" s="11"/>
      <c r="D240" s="99"/>
      <c r="E240" s="16"/>
      <c r="F240" s="16"/>
      <c r="H240" s="42"/>
      <c r="K240" s="42"/>
    </row>
    <row r="241" spans="1:11">
      <c r="A241" s="11"/>
      <c r="B241" s="16"/>
      <c r="C241" s="11"/>
      <c r="D241" s="99"/>
      <c r="E241" s="16"/>
      <c r="F241" s="16"/>
      <c r="H241" s="42"/>
      <c r="K241" s="42"/>
    </row>
    <row r="242" spans="1:11">
      <c r="A242" s="11"/>
      <c r="B242" s="16"/>
      <c r="C242" s="11"/>
      <c r="D242" s="99"/>
      <c r="E242" s="16"/>
      <c r="F242" s="16"/>
      <c r="H242" s="42"/>
      <c r="K242" s="42"/>
    </row>
    <row r="243" spans="1:11">
      <c r="A243" s="11"/>
      <c r="B243" s="16"/>
      <c r="C243" s="11"/>
      <c r="D243" s="99"/>
      <c r="E243" s="16"/>
      <c r="F243" s="16"/>
      <c r="H243" s="42"/>
      <c r="K243" s="42"/>
    </row>
    <row r="244" spans="1:11">
      <c r="A244" s="11"/>
      <c r="B244" s="16"/>
      <c r="C244" s="11"/>
      <c r="D244" s="99"/>
      <c r="E244" s="16"/>
      <c r="F244" s="16"/>
      <c r="H244" s="42"/>
      <c r="K244" s="42"/>
    </row>
    <row r="245" spans="1:11">
      <c r="A245" s="11"/>
      <c r="B245" s="16"/>
      <c r="C245" s="11"/>
      <c r="D245" s="99"/>
      <c r="E245" s="16"/>
      <c r="F245" s="16"/>
      <c r="H245" s="42"/>
      <c r="K245" s="42"/>
    </row>
    <row r="246" spans="1:11">
      <c r="A246" s="11"/>
      <c r="B246" s="16"/>
      <c r="C246" s="11"/>
      <c r="D246" s="99"/>
      <c r="E246" s="16"/>
      <c r="F246" s="16"/>
      <c r="H246" s="42"/>
      <c r="K246" s="42"/>
    </row>
    <row r="247" spans="1:11">
      <c r="A247" s="11"/>
      <c r="B247" s="16"/>
      <c r="C247" s="11"/>
      <c r="D247" s="99"/>
      <c r="E247" s="16"/>
      <c r="F247" s="16"/>
      <c r="H247" s="42"/>
      <c r="K247" s="42"/>
    </row>
    <row r="248" spans="1:11">
      <c r="A248" s="11"/>
      <c r="B248" s="16"/>
      <c r="C248" s="11"/>
      <c r="D248" s="99"/>
      <c r="E248" s="16"/>
      <c r="F248" s="16"/>
      <c r="H248" s="42"/>
      <c r="K248" s="42"/>
    </row>
    <row r="249" spans="1:11">
      <c r="A249" s="11"/>
      <c r="B249" s="16"/>
      <c r="C249" s="11"/>
      <c r="D249" s="99"/>
      <c r="E249" s="16"/>
      <c r="F249" s="16"/>
      <c r="H249" s="42"/>
      <c r="K249" s="42"/>
    </row>
    <row r="250" spans="1:11">
      <c r="A250" s="11"/>
      <c r="B250" s="38"/>
      <c r="C250" s="11"/>
      <c r="D250" s="38"/>
      <c r="E250" s="38"/>
      <c r="F250" s="38"/>
      <c r="H250" s="42"/>
      <c r="K250" s="42"/>
    </row>
    <row r="251" spans="1:11">
      <c r="A251" s="11"/>
    </row>
    <row r="252" spans="1:11">
      <c r="A252" s="11"/>
    </row>
    <row r="253" spans="1:11">
      <c r="A253" s="11"/>
    </row>
  </sheetData>
  <sortState ref="J179:K196">
    <sortCondition descending="1" ref="K179:K196"/>
  </sortState>
  <conditionalFormatting sqref="W28:Z45">
    <cfRule type="expression" dxfId="21" priority="3">
      <formula>W28&lt;$V28</formula>
    </cfRule>
    <cfRule type="expression" dxfId="20" priority="4">
      <formula>W28&gt;$V28</formula>
    </cfRule>
  </conditionalFormatting>
  <conditionalFormatting sqref="P28:S45">
    <cfRule type="expression" dxfId="19" priority="1">
      <formula>P28&lt;$O28</formula>
    </cfRule>
    <cfRule type="expression" dxfId="18" priority="2">
      <formula>P28&gt;$O28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8"/>
  <sheetViews>
    <sheetView workbookViewId="0">
      <selection activeCell="F26" sqref="F26"/>
    </sheetView>
  </sheetViews>
  <sheetFormatPr baseColWidth="10" defaultRowHeight="12.75"/>
  <cols>
    <col min="1" max="1" width="25.85546875" customWidth="1"/>
    <col min="2" max="2" width="13.5703125" bestFit="1" customWidth="1"/>
    <col min="3" max="4" width="12.7109375" bestFit="1" customWidth="1"/>
    <col min="5" max="5" width="12.28515625" bestFit="1" customWidth="1"/>
    <col min="6" max="6" width="12.7109375" bestFit="1" customWidth="1"/>
    <col min="7" max="7" width="12.5703125" customWidth="1"/>
    <col min="8" max="8" width="11.7109375" bestFit="1" customWidth="1"/>
    <col min="9" max="9" width="12.28515625" bestFit="1" customWidth="1"/>
    <col min="10" max="12" width="12.7109375" bestFit="1" customWidth="1"/>
    <col min="13" max="13" width="14.28515625" customWidth="1"/>
    <col min="14" max="14" width="13.42578125" customWidth="1"/>
    <col min="15" max="15" width="10.28515625" customWidth="1"/>
    <col min="16" max="16" width="13.5703125" customWidth="1"/>
    <col min="17" max="17" width="14.42578125" bestFit="1" customWidth="1"/>
    <col min="18" max="18" width="12.28515625" customWidth="1"/>
    <col min="19" max="19" width="11.5703125" bestFit="1" customWidth="1"/>
    <col min="20" max="20" width="13.5703125" customWidth="1"/>
    <col min="24" max="24" width="13.28515625" customWidth="1"/>
    <col min="25" max="25" width="11.7109375" bestFit="1" customWidth="1"/>
    <col min="26" max="26" width="12.42578125" customWidth="1"/>
    <col min="28" max="28" width="11.85546875" customWidth="1"/>
    <col min="29" max="29" width="13.85546875" customWidth="1"/>
    <col min="30" max="30" width="16.28515625" customWidth="1"/>
    <col min="31" max="33" width="16.7109375" bestFit="1" customWidth="1"/>
    <col min="34" max="34" width="14.5703125" customWidth="1"/>
    <col min="35" max="35" width="12.5703125" customWidth="1"/>
    <col min="36" max="44" width="16.7109375" bestFit="1" customWidth="1"/>
    <col min="45" max="45" width="15" customWidth="1"/>
    <col min="46" max="46" width="14.42578125" customWidth="1"/>
    <col min="47" max="47" width="13.28515625" customWidth="1"/>
    <col min="48" max="48" width="12.7109375" customWidth="1"/>
  </cols>
  <sheetData>
    <row r="1" spans="1:79">
      <c r="A1" t="s">
        <v>40</v>
      </c>
      <c r="C1" s="87" t="s">
        <v>270</v>
      </c>
      <c r="D1" s="87"/>
      <c r="AA1" s="49"/>
    </row>
    <row r="2" spans="1:79">
      <c r="A2" s="43" t="s">
        <v>83</v>
      </c>
      <c r="H2" s="141"/>
      <c r="S2" s="49" t="s">
        <v>72</v>
      </c>
      <c r="V2" t="s">
        <v>158</v>
      </c>
      <c r="AH2" t="s">
        <v>164</v>
      </c>
      <c r="AL2" s="49"/>
    </row>
    <row r="3" spans="1:79" ht="12.75" customHeight="1">
      <c r="V3" s="89" t="s">
        <v>155</v>
      </c>
      <c r="W3" s="92">
        <f>AJ3</f>
        <v>0.8373310832020795</v>
      </c>
      <c r="AI3" s="89" t="s">
        <v>155</v>
      </c>
      <c r="AJ3" s="92">
        <v>0.8373310832020795</v>
      </c>
      <c r="AK3" t="s">
        <v>158</v>
      </c>
    </row>
    <row r="4" spans="1:79" ht="16.5" customHeight="1" thickBot="1">
      <c r="A4" t="s">
        <v>210</v>
      </c>
      <c r="C4" s="86" t="s">
        <v>251</v>
      </c>
      <c r="D4" s="86" t="s">
        <v>63</v>
      </c>
      <c r="E4" s="86" t="s">
        <v>250</v>
      </c>
      <c r="F4" s="86" t="s">
        <v>176</v>
      </c>
      <c r="G4" s="86" t="s">
        <v>314</v>
      </c>
      <c r="H4" s="86" t="s">
        <v>194</v>
      </c>
      <c r="I4" s="86" t="s">
        <v>54</v>
      </c>
      <c r="J4" s="86" t="s">
        <v>55</v>
      </c>
      <c r="K4" s="86" t="s">
        <v>152</v>
      </c>
      <c r="L4" s="86" t="s">
        <v>237</v>
      </c>
      <c r="M4" s="86" t="s">
        <v>68</v>
      </c>
      <c r="N4" s="86" t="s">
        <v>69</v>
      </c>
      <c r="O4" s="86" t="s">
        <v>56</v>
      </c>
      <c r="T4" s="68"/>
      <c r="AJ4" s="47" t="s">
        <v>19</v>
      </c>
      <c r="AK4" s="47" t="s">
        <v>34</v>
      </c>
      <c r="AL4" s="47" t="s">
        <v>35</v>
      </c>
      <c r="AM4" s="47" t="s">
        <v>20</v>
      </c>
      <c r="AN4" s="47" t="s">
        <v>21</v>
      </c>
      <c r="AO4" s="47" t="s">
        <v>22</v>
      </c>
      <c r="AP4" s="47" t="s">
        <v>36</v>
      </c>
      <c r="AQ4" s="47" t="s">
        <v>23</v>
      </c>
      <c r="AR4" s="47" t="s">
        <v>24</v>
      </c>
      <c r="AS4" s="47" t="s">
        <v>25</v>
      </c>
      <c r="AT4" s="47" t="s">
        <v>18</v>
      </c>
      <c r="AU4" s="47" t="s">
        <v>26</v>
      </c>
      <c r="AV4" s="47" t="s">
        <v>27</v>
      </c>
      <c r="AW4" s="47" t="s">
        <v>28</v>
      </c>
      <c r="AX4" s="47" t="s">
        <v>29</v>
      </c>
      <c r="AY4" s="47" t="s">
        <v>30</v>
      </c>
      <c r="AZ4" s="47" t="s">
        <v>31</v>
      </c>
      <c r="BA4" s="47" t="s">
        <v>32</v>
      </c>
    </row>
    <row r="5" spans="1:79" ht="45.75" thickBot="1">
      <c r="A5" s="36" t="s">
        <v>39</v>
      </c>
      <c r="B5" s="13" t="s">
        <v>286</v>
      </c>
      <c r="C5" s="9" t="s">
        <v>82</v>
      </c>
      <c r="D5" s="9" t="s">
        <v>215</v>
      </c>
      <c r="E5" s="8" t="s">
        <v>218</v>
      </c>
      <c r="F5" s="9" t="s">
        <v>177</v>
      </c>
      <c r="G5" s="9" t="s">
        <v>166</v>
      </c>
      <c r="H5" s="8" t="s">
        <v>193</v>
      </c>
      <c r="I5" s="9" t="s">
        <v>309</v>
      </c>
      <c r="J5" s="9" t="s">
        <v>316</v>
      </c>
      <c r="K5" s="9" t="s">
        <v>214</v>
      </c>
      <c r="L5" s="9" t="s">
        <v>58</v>
      </c>
      <c r="M5" s="9" t="s">
        <v>238</v>
      </c>
      <c r="N5" s="9" t="s">
        <v>161</v>
      </c>
      <c r="O5" s="9" t="s">
        <v>53</v>
      </c>
      <c r="P5" s="9" t="s">
        <v>60</v>
      </c>
      <c r="Q5" s="9" t="s">
        <v>267</v>
      </c>
      <c r="R5" s="9" t="s">
        <v>57</v>
      </c>
      <c r="S5" s="90"/>
      <c r="U5" s="9"/>
      <c r="AC5" s="9" t="s">
        <v>60</v>
      </c>
      <c r="AD5" s="9" t="s">
        <v>231</v>
      </c>
      <c r="AE5" s="9" t="s">
        <v>53</v>
      </c>
      <c r="AF5" s="9" t="s">
        <v>193</v>
      </c>
      <c r="AH5" s="50"/>
      <c r="AI5" s="51" t="s">
        <v>73</v>
      </c>
      <c r="AJ5" s="47">
        <f t="array" ref="AJ5:BA5">TRANSPOSE(AI6:AI23)</f>
        <v>1</v>
      </c>
      <c r="AK5" s="47">
        <v>1</v>
      </c>
      <c r="AL5" s="47">
        <v>1</v>
      </c>
      <c r="AM5" s="47">
        <v>1</v>
      </c>
      <c r="AN5" s="47">
        <v>1</v>
      </c>
      <c r="AO5" s="47">
        <v>1</v>
      </c>
      <c r="AP5" s="47">
        <v>1</v>
      </c>
      <c r="AQ5" s="47">
        <v>1</v>
      </c>
      <c r="AR5" s="47">
        <v>1</v>
      </c>
      <c r="AS5" s="47">
        <v>1</v>
      </c>
      <c r="AT5" s="47">
        <v>1</v>
      </c>
      <c r="AU5" s="47">
        <v>1</v>
      </c>
      <c r="AV5" s="47">
        <v>1</v>
      </c>
      <c r="AW5" s="47">
        <v>1</v>
      </c>
      <c r="AX5" s="47">
        <v>0</v>
      </c>
      <c r="AY5" s="47">
        <v>0</v>
      </c>
      <c r="AZ5" s="47">
        <v>1</v>
      </c>
      <c r="BA5" s="47">
        <v>1</v>
      </c>
      <c r="BB5" t="s">
        <v>165</v>
      </c>
      <c r="BC5">
        <f t="shared" ref="BC5:BT5" si="0">AJ5</f>
        <v>1</v>
      </c>
      <c r="BD5">
        <f t="shared" si="0"/>
        <v>1</v>
      </c>
      <c r="BE5">
        <f t="shared" si="0"/>
        <v>1</v>
      </c>
      <c r="BF5">
        <f t="shared" si="0"/>
        <v>1</v>
      </c>
      <c r="BG5">
        <f t="shared" si="0"/>
        <v>1</v>
      </c>
      <c r="BH5">
        <f t="shared" si="0"/>
        <v>1</v>
      </c>
      <c r="BI5">
        <f t="shared" si="0"/>
        <v>1</v>
      </c>
      <c r="BJ5">
        <f t="shared" si="0"/>
        <v>1</v>
      </c>
      <c r="BK5">
        <f t="shared" si="0"/>
        <v>1</v>
      </c>
      <c r="BL5">
        <f t="shared" si="0"/>
        <v>1</v>
      </c>
      <c r="BM5">
        <f t="shared" si="0"/>
        <v>1</v>
      </c>
      <c r="BN5">
        <f t="shared" si="0"/>
        <v>1</v>
      </c>
      <c r="BO5">
        <f t="shared" si="0"/>
        <v>1</v>
      </c>
      <c r="BP5">
        <f t="shared" si="0"/>
        <v>1</v>
      </c>
      <c r="BQ5">
        <f t="shared" si="0"/>
        <v>0</v>
      </c>
      <c r="BR5">
        <f t="shared" si="0"/>
        <v>0</v>
      </c>
      <c r="BS5">
        <f t="shared" si="0"/>
        <v>1</v>
      </c>
      <c r="BT5">
        <f t="shared" si="0"/>
        <v>1</v>
      </c>
    </row>
    <row r="6" spans="1:79" ht="15.75" thickBot="1">
      <c r="A6" s="7" t="s">
        <v>0</v>
      </c>
      <c r="B6" t="s">
        <v>19</v>
      </c>
      <c r="C6" s="124">
        <f>'X-M-GDP-Pop'!Z142</f>
        <v>14568.826138811448</v>
      </c>
      <c r="D6" s="124">
        <f>'X-M-GDP-Pop'!AA142</f>
        <v>38176.537451191238</v>
      </c>
      <c r="E6" s="124">
        <f>'X-M-GDP-Pop'!AB142</f>
        <v>52745.363590002686</v>
      </c>
      <c r="F6" s="125">
        <f t="shared" ref="F6:F23" si="1">$G$26*K6/$K$24</f>
        <v>6939.3152237691502</v>
      </c>
      <c r="G6" s="125">
        <f>E6+F6</f>
        <v>59684.678813771839</v>
      </c>
      <c r="H6" s="124">
        <f>'X-M-GDP-Pop'!AE142</f>
        <v>68221.613423201066</v>
      </c>
      <c r="I6" s="133">
        <f>E6-H6</f>
        <v>-15476.249833198381</v>
      </c>
      <c r="J6" s="134">
        <f>G6-H6</f>
        <v>-8536.9346094292268</v>
      </c>
      <c r="K6" s="165">
        <f>'X-M-GDP-Pop'!AH142</f>
        <v>8.3831354082229996</v>
      </c>
      <c r="L6" s="124">
        <f>'X-M-GDP-Pop'!AI142</f>
        <v>141770.78999797202</v>
      </c>
      <c r="M6" s="135">
        <f>L6+J6</f>
        <v>133233.85538854281</v>
      </c>
      <c r="N6" s="133">
        <f>M6/K6</f>
        <v>15893.081633615748</v>
      </c>
      <c r="O6" s="133">
        <f t="shared" ref="O6:O23" si="2">K6*$G$24/$K$24</f>
        <v>72629.672740676746</v>
      </c>
      <c r="P6" s="133">
        <f t="shared" ref="P6:P23" si="3">V105</f>
        <v>57704.953110736751</v>
      </c>
      <c r="Q6" s="133">
        <f>T150</f>
        <v>60552.910628846257</v>
      </c>
      <c r="R6" s="134">
        <f t="shared" ref="R6:R23" si="4">AE59</f>
        <v>56426.313831407067</v>
      </c>
      <c r="S6" s="133">
        <f t="shared" ref="S6:S23" si="5">R6-H6</f>
        <v>-11795.299591793999</v>
      </c>
      <c r="T6" s="133">
        <f t="shared" ref="T6:T23" si="6">R6-O6</f>
        <v>-16203.358909269678</v>
      </c>
      <c r="U6" s="133">
        <f t="shared" ref="U6:U23" si="7">R6-P6</f>
        <v>-1278.6392793296836</v>
      </c>
      <c r="V6" s="133">
        <f t="shared" ref="V6:V23" si="8">R6-Q6</f>
        <v>-4126.5967974391897</v>
      </c>
      <c r="W6" s="238"/>
      <c r="Y6" s="238"/>
      <c r="Z6" s="238"/>
      <c r="AC6" s="10">
        <f t="shared" ref="AC6:AD23" si="9">P6*$AI6</f>
        <v>57704.953110736751</v>
      </c>
      <c r="AD6" s="10">
        <f t="shared" si="9"/>
        <v>60552.910628846257</v>
      </c>
      <c r="AE6" s="10">
        <f t="shared" ref="AE6:AE23" si="10">O6*AI6</f>
        <v>72629.672740676746</v>
      </c>
      <c r="AF6" s="10">
        <f t="shared" ref="AF6:AF23" si="11">AI6*H6</f>
        <v>68221.613423201066</v>
      </c>
      <c r="AH6" s="47" t="s">
        <v>19</v>
      </c>
      <c r="AI6" s="47">
        <v>1</v>
      </c>
      <c r="AJ6" s="111">
        <f t="shared" ref="AJ6:BA20" si="12">IF(AND($AI6=1,AJ$5=1),IF($AH6=AJ$4,B59+B81+B$99+$T59+$F6,B59+B81),IF(AND($AI6=1,AJ$5=0),$AJ$3*B59,IF(AND($AI6=0,AJ$5=1),$AJ$3*B81,"")))</f>
        <v>39654.023624664384</v>
      </c>
      <c r="AK6" s="112">
        <f t="shared" si="12"/>
        <v>407.83832054845288</v>
      </c>
      <c r="AL6" s="112">
        <f t="shared" si="12"/>
        <v>834.37442502088356</v>
      </c>
      <c r="AM6" s="112">
        <f t="shared" si="12"/>
        <v>773.55244382598448</v>
      </c>
      <c r="AN6" s="112">
        <f t="shared" si="12"/>
        <v>1368.0877154083889</v>
      </c>
      <c r="AO6" s="112">
        <f t="shared" si="12"/>
        <v>135.62939527461506</v>
      </c>
      <c r="AP6" s="112">
        <f t="shared" si="12"/>
        <v>924.82086029794095</v>
      </c>
      <c r="AQ6" s="112">
        <f t="shared" si="12"/>
        <v>1735.0600352658657</v>
      </c>
      <c r="AR6" s="112">
        <f t="shared" si="12"/>
        <v>3019.8091580436985</v>
      </c>
      <c r="AS6" s="112">
        <f t="shared" si="12"/>
        <v>1956.6973552385859</v>
      </c>
      <c r="AT6" s="112">
        <f t="shared" si="12"/>
        <v>1852.8779079376982</v>
      </c>
      <c r="AU6" s="112">
        <f t="shared" si="12"/>
        <v>328.81763284313956</v>
      </c>
      <c r="AV6" s="112">
        <f t="shared" si="12"/>
        <v>2611.8457725329226</v>
      </c>
      <c r="AW6" s="112">
        <f t="shared" si="12"/>
        <v>1956.9793702495558</v>
      </c>
      <c r="AX6" s="112">
        <f t="shared" si="12"/>
        <v>51.771612079026958</v>
      </c>
      <c r="AY6" s="112">
        <f t="shared" si="12"/>
        <v>318.02749585929718</v>
      </c>
      <c r="AZ6" s="112">
        <f t="shared" si="12"/>
        <v>102.46821599914776</v>
      </c>
      <c r="BA6" s="113">
        <f t="shared" si="12"/>
        <v>693.89967021378618</v>
      </c>
      <c r="BB6">
        <f t="shared" ref="BB6:BB23" si="13">AI6</f>
        <v>1</v>
      </c>
      <c r="BC6" s="100" t="str">
        <f t="shared" ref="BC6:BR21" si="14">IF(AND($BB6=1,BC$5=1),"t",IF(AND($BB6=0,BC$5=0),"",IF(AND($BB6=1,BC$5=0),"d","i")))</f>
        <v>t</v>
      </c>
      <c r="BD6" s="101" t="str">
        <f t="shared" si="14"/>
        <v>t</v>
      </c>
      <c r="BE6" s="101" t="str">
        <f t="shared" si="14"/>
        <v>t</v>
      </c>
      <c r="BF6" s="101" t="str">
        <f t="shared" si="14"/>
        <v>t</v>
      </c>
      <c r="BG6" s="101" t="str">
        <f t="shared" si="14"/>
        <v>t</v>
      </c>
      <c r="BH6" s="101" t="str">
        <f t="shared" si="14"/>
        <v>t</v>
      </c>
      <c r="BI6" s="101" t="str">
        <f t="shared" si="14"/>
        <v>t</v>
      </c>
      <c r="BJ6" s="101" t="str">
        <f t="shared" si="14"/>
        <v>t</v>
      </c>
      <c r="BK6" s="101" t="str">
        <f t="shared" si="14"/>
        <v>t</v>
      </c>
      <c r="BL6" s="101" t="str">
        <f t="shared" si="14"/>
        <v>t</v>
      </c>
      <c r="BM6" s="101" t="str">
        <f t="shared" si="14"/>
        <v>t</v>
      </c>
      <c r="BN6" s="101" t="str">
        <f t="shared" si="14"/>
        <v>t</v>
      </c>
      <c r="BO6" s="101" t="str">
        <f t="shared" si="14"/>
        <v>t</v>
      </c>
      <c r="BP6" s="101" t="str">
        <f t="shared" si="14"/>
        <v>t</v>
      </c>
      <c r="BQ6" s="101" t="str">
        <f t="shared" si="14"/>
        <v>d</v>
      </c>
      <c r="BR6" s="101" t="str">
        <f t="shared" si="14"/>
        <v>d</v>
      </c>
      <c r="BS6" s="101" t="str">
        <f t="shared" ref="BS6:BT21" si="15">IF(AND($BB6=1,BS$5=1),"t",IF(AND($BB6=0,BS$5=0),"",IF(AND($BB6=1,BS$5=0),"d","i")))</f>
        <v>t</v>
      </c>
      <c r="BT6" s="102" t="str">
        <f t="shared" si="15"/>
        <v>t</v>
      </c>
      <c r="BX6" s="141"/>
      <c r="BY6" s="141"/>
      <c r="BZ6" s="141"/>
      <c r="CA6" s="141"/>
    </row>
    <row r="7" spans="1:79" ht="15.75" thickBot="1">
      <c r="A7" s="7" t="s">
        <v>1</v>
      </c>
      <c r="B7" t="s">
        <v>34</v>
      </c>
      <c r="C7" s="124">
        <f>'X-M-GDP-Pop'!Z143</f>
        <v>2724.6789702400206</v>
      </c>
      <c r="D7" s="124">
        <f>'X-M-GDP-Pop'!AA143</f>
        <v>8595.7848726706034</v>
      </c>
      <c r="E7" s="124">
        <f>'X-M-GDP-Pop'!AB143</f>
        <v>11320.463842910625</v>
      </c>
      <c r="F7" s="125">
        <f t="shared" si="1"/>
        <v>1109.8169526714505</v>
      </c>
      <c r="G7" s="125">
        <f t="shared" ref="G7:G23" si="16">E7+F7</f>
        <v>12430.280795582075</v>
      </c>
      <c r="H7" s="124">
        <f>'X-M-GDP-Pop'!AE143</f>
        <v>12938.066679670123</v>
      </c>
      <c r="I7" s="133">
        <f t="shared" ref="I7:I23" si="17">E7-H7</f>
        <v>-1617.6028367594972</v>
      </c>
      <c r="J7" s="134">
        <f t="shared" ref="J7:J23" si="18">G7-H7</f>
        <v>-507.78588408804717</v>
      </c>
      <c r="K7" s="165">
        <f>'X-M-GDP-Pop'!AH143</f>
        <v>1.340729667492</v>
      </c>
      <c r="L7" s="124">
        <f>'X-M-GDP-Pop'!AI143</f>
        <v>33030.424597712277</v>
      </c>
      <c r="M7" s="135">
        <f t="shared" ref="M7:M23" si="19">L7+J7</f>
        <v>32522.63871362423</v>
      </c>
      <c r="N7" s="133">
        <f t="shared" ref="N7:N24" si="20">M7/K7</f>
        <v>24257.417063397897</v>
      </c>
      <c r="O7" s="133">
        <f t="shared" si="2"/>
        <v>11615.791973030004</v>
      </c>
      <c r="P7" s="133">
        <f t="shared" si="3"/>
        <v>14451.262618843681</v>
      </c>
      <c r="Q7" s="133">
        <f t="shared" ref="Q7:Q23" si="21">T151</f>
        <v>14656.873358315173</v>
      </c>
      <c r="R7" s="134">
        <f t="shared" si="4"/>
        <v>11536.808669391447</v>
      </c>
      <c r="S7" s="133">
        <f t="shared" si="5"/>
        <v>-1401.258010278676</v>
      </c>
      <c r="T7" s="133">
        <f t="shared" si="6"/>
        <v>-78.983303638557118</v>
      </c>
      <c r="U7" s="133">
        <f t="shared" si="7"/>
        <v>-2914.4539494522342</v>
      </c>
      <c r="V7" s="133">
        <f t="shared" si="8"/>
        <v>-3120.0646889237269</v>
      </c>
      <c r="W7" s="238"/>
      <c r="Y7" s="238"/>
      <c r="Z7" s="238"/>
      <c r="AC7" s="10">
        <f t="shared" si="9"/>
        <v>14451.262618843681</v>
      </c>
      <c r="AD7" s="10">
        <f t="shared" si="9"/>
        <v>14656.873358315173</v>
      </c>
      <c r="AE7" s="10">
        <f t="shared" si="10"/>
        <v>11615.791973030004</v>
      </c>
      <c r="AF7" s="10">
        <f t="shared" si="11"/>
        <v>12938.066679670123</v>
      </c>
      <c r="AH7" s="47" t="s">
        <v>34</v>
      </c>
      <c r="AI7" s="47">
        <v>1</v>
      </c>
      <c r="AJ7" s="114">
        <f t="shared" si="12"/>
        <v>252.39496079344357</v>
      </c>
      <c r="AK7" s="110">
        <f t="shared" si="12"/>
        <v>6937.7002597409009</v>
      </c>
      <c r="AL7" s="110">
        <f t="shared" si="12"/>
        <v>59.48787867327006</v>
      </c>
      <c r="AM7" s="110">
        <f t="shared" si="12"/>
        <v>8.1074442786686465</v>
      </c>
      <c r="AN7" s="110">
        <f t="shared" si="12"/>
        <v>39.436937794136185</v>
      </c>
      <c r="AO7" s="110">
        <f t="shared" si="12"/>
        <v>73.985178753743256</v>
      </c>
      <c r="AP7" s="110">
        <f t="shared" si="12"/>
        <v>354.67539068660801</v>
      </c>
      <c r="AQ7" s="110">
        <f t="shared" si="12"/>
        <v>217.62398486525177</v>
      </c>
      <c r="AR7" s="110">
        <f t="shared" si="12"/>
        <v>1992.7590607174243</v>
      </c>
      <c r="AS7" s="110">
        <f t="shared" si="12"/>
        <v>620.12127234791001</v>
      </c>
      <c r="AT7" s="110">
        <f t="shared" si="12"/>
        <v>12.437102849291342</v>
      </c>
      <c r="AU7" s="110">
        <f t="shared" si="12"/>
        <v>114.75460500639875</v>
      </c>
      <c r="AV7" s="110">
        <f t="shared" si="12"/>
        <v>373.379234515289</v>
      </c>
      <c r="AW7" s="110">
        <f t="shared" si="12"/>
        <v>52.367077715093586</v>
      </c>
      <c r="AX7" s="110">
        <f t="shared" si="12"/>
        <v>170.31333999160839</v>
      </c>
      <c r="AY7" s="110">
        <f t="shared" si="12"/>
        <v>420.56569006430522</v>
      </c>
      <c r="AZ7" s="110">
        <f t="shared" si="12"/>
        <v>150.47231092819936</v>
      </c>
      <c r="BA7" s="115">
        <f t="shared" si="12"/>
        <v>5.5662786960627635</v>
      </c>
      <c r="BB7">
        <f t="shared" si="13"/>
        <v>1</v>
      </c>
      <c r="BC7" s="103" t="str">
        <f t="shared" si="14"/>
        <v>t</v>
      </c>
      <c r="BD7" s="47" t="str">
        <f t="shared" si="14"/>
        <v>t</v>
      </c>
      <c r="BE7" s="47" t="str">
        <f t="shared" si="14"/>
        <v>t</v>
      </c>
      <c r="BF7" s="47" t="str">
        <f t="shared" si="14"/>
        <v>t</v>
      </c>
      <c r="BG7" s="47" t="str">
        <f t="shared" si="14"/>
        <v>t</v>
      </c>
      <c r="BH7" s="47" t="str">
        <f t="shared" si="14"/>
        <v>t</v>
      </c>
      <c r="BI7" s="47" t="str">
        <f t="shared" si="14"/>
        <v>t</v>
      </c>
      <c r="BJ7" s="47" t="str">
        <f t="shared" si="14"/>
        <v>t</v>
      </c>
      <c r="BK7" s="47" t="str">
        <f t="shared" si="14"/>
        <v>t</v>
      </c>
      <c r="BL7" s="47" t="str">
        <f t="shared" si="14"/>
        <v>t</v>
      </c>
      <c r="BM7" s="47" t="str">
        <f t="shared" si="14"/>
        <v>t</v>
      </c>
      <c r="BN7" s="47" t="str">
        <f t="shared" si="14"/>
        <v>t</v>
      </c>
      <c r="BO7" s="47" t="str">
        <f t="shared" si="14"/>
        <v>t</v>
      </c>
      <c r="BP7" s="47" t="str">
        <f t="shared" si="14"/>
        <v>t</v>
      </c>
      <c r="BQ7" s="47" t="str">
        <f t="shared" si="14"/>
        <v>d</v>
      </c>
      <c r="BR7" s="47" t="str">
        <f t="shared" si="14"/>
        <v>d</v>
      </c>
      <c r="BS7" s="47" t="str">
        <f t="shared" si="15"/>
        <v>t</v>
      </c>
      <c r="BT7" s="104" t="str">
        <f t="shared" si="15"/>
        <v>t</v>
      </c>
      <c r="BX7" s="141"/>
      <c r="BY7" s="141"/>
      <c r="BZ7" s="141"/>
      <c r="CA7" s="141"/>
    </row>
    <row r="8" spans="1:79" ht="15.75" thickBot="1">
      <c r="A8" s="7" t="s">
        <v>2</v>
      </c>
      <c r="B8" t="s">
        <v>35</v>
      </c>
      <c r="C8" s="124">
        <f>'X-M-GDP-Pop'!Z144</f>
        <v>2209.0662870497249</v>
      </c>
      <c r="D8" s="124">
        <f>'X-M-GDP-Pop'!AA144</f>
        <v>6599.1235257079334</v>
      </c>
      <c r="E8" s="124">
        <f>'X-M-GDP-Pop'!AB144</f>
        <v>8808.1898127576587</v>
      </c>
      <c r="F8" s="125">
        <f t="shared" si="1"/>
        <v>886.28275232596445</v>
      </c>
      <c r="G8" s="125">
        <f t="shared" si="16"/>
        <v>9694.4725650836226</v>
      </c>
      <c r="H8" s="124">
        <f>'X-M-GDP-Pop'!AE144</f>
        <v>11518.683263999723</v>
      </c>
      <c r="I8" s="133">
        <f t="shared" si="17"/>
        <v>-2710.4934512420641</v>
      </c>
      <c r="J8" s="134">
        <f t="shared" si="18"/>
        <v>-1824.2106989161002</v>
      </c>
      <c r="K8" s="165">
        <f>'X-M-GDP-Pop'!AH144</f>
        <v>1.0706860955490001</v>
      </c>
      <c r="L8" s="124">
        <f>'X-M-GDP-Pop'!AI144</f>
        <v>21789.903769007917</v>
      </c>
      <c r="M8" s="135">
        <f t="shared" si="19"/>
        <v>19965.693070091816</v>
      </c>
      <c r="N8" s="133">
        <f t="shared" si="20"/>
        <v>18647.569211080769</v>
      </c>
      <c r="O8" s="133">
        <f t="shared" si="2"/>
        <v>9276.1928492099396</v>
      </c>
      <c r="P8" s="133">
        <f t="shared" si="3"/>
        <v>9772.3890011054882</v>
      </c>
      <c r="Q8" s="133">
        <f t="shared" si="21"/>
        <v>10097.895154546011</v>
      </c>
      <c r="R8" s="134">
        <f t="shared" si="4"/>
        <v>9058.1896156781113</v>
      </c>
      <c r="S8" s="133">
        <f t="shared" si="5"/>
        <v>-2460.4936483216115</v>
      </c>
      <c r="T8" s="133">
        <f t="shared" si="6"/>
        <v>-218.0032335318283</v>
      </c>
      <c r="U8" s="133">
        <f t="shared" si="7"/>
        <v>-714.19938542737691</v>
      </c>
      <c r="V8" s="133">
        <f t="shared" si="8"/>
        <v>-1039.7055388679</v>
      </c>
      <c r="W8" s="238"/>
      <c r="Y8" s="238"/>
      <c r="Z8" s="238"/>
      <c r="AC8" s="10">
        <f t="shared" si="9"/>
        <v>9772.3890011054882</v>
      </c>
      <c r="AD8" s="10">
        <f t="shared" si="9"/>
        <v>10097.895154546011</v>
      </c>
      <c r="AE8" s="10">
        <f t="shared" si="10"/>
        <v>9276.1928492099396</v>
      </c>
      <c r="AF8" s="10">
        <f t="shared" si="11"/>
        <v>11518.683263999723</v>
      </c>
      <c r="AH8" s="47" t="s">
        <v>35</v>
      </c>
      <c r="AI8" s="47">
        <v>1</v>
      </c>
      <c r="AJ8" s="114">
        <f t="shared" si="12"/>
        <v>160.38511898241632</v>
      </c>
      <c r="AK8" s="110">
        <f t="shared" si="12"/>
        <v>54.701743396683298</v>
      </c>
      <c r="AL8" s="110">
        <f t="shared" si="12"/>
        <v>5782.9511636351353</v>
      </c>
      <c r="AM8" s="110">
        <f t="shared" si="12"/>
        <v>10.031248606657057</v>
      </c>
      <c r="AN8" s="110">
        <f t="shared" si="12"/>
        <v>51.752043048266806</v>
      </c>
      <c r="AO8" s="110">
        <f t="shared" si="12"/>
        <v>219.02517755291933</v>
      </c>
      <c r="AP8" s="110">
        <f t="shared" si="12"/>
        <v>957.12862262093404</v>
      </c>
      <c r="AQ8" s="110">
        <f t="shared" si="12"/>
        <v>66.381053936062102</v>
      </c>
      <c r="AR8" s="110">
        <f t="shared" si="12"/>
        <v>166.93090257768017</v>
      </c>
      <c r="AS8" s="110">
        <f t="shared" si="12"/>
        <v>279.34128248713824</v>
      </c>
      <c r="AT8" s="110">
        <f t="shared" si="12"/>
        <v>12.267076922255871</v>
      </c>
      <c r="AU8" s="110">
        <f t="shared" si="12"/>
        <v>639.63474292362298</v>
      </c>
      <c r="AV8" s="110">
        <f t="shared" si="12"/>
        <v>158.60204272098485</v>
      </c>
      <c r="AW8" s="110">
        <f t="shared" si="12"/>
        <v>33.560034895317841</v>
      </c>
      <c r="AX8" s="110">
        <f t="shared" si="12"/>
        <v>42.564818681672826</v>
      </c>
      <c r="AY8" s="110">
        <f t="shared" si="12"/>
        <v>267.23627124248344</v>
      </c>
      <c r="AZ8" s="110">
        <f t="shared" si="12"/>
        <v>229.74000031676258</v>
      </c>
      <c r="BA8" s="115">
        <f t="shared" si="12"/>
        <v>2.0424857676315815</v>
      </c>
      <c r="BB8">
        <f t="shared" si="13"/>
        <v>1</v>
      </c>
      <c r="BC8" s="103" t="str">
        <f t="shared" si="14"/>
        <v>t</v>
      </c>
      <c r="BD8" s="47" t="str">
        <f t="shared" si="14"/>
        <v>t</v>
      </c>
      <c r="BE8" s="47" t="str">
        <f t="shared" si="14"/>
        <v>t</v>
      </c>
      <c r="BF8" s="47" t="str">
        <f t="shared" si="14"/>
        <v>t</v>
      </c>
      <c r="BG8" s="47" t="str">
        <f t="shared" si="14"/>
        <v>t</v>
      </c>
      <c r="BH8" s="47" t="str">
        <f t="shared" si="14"/>
        <v>t</v>
      </c>
      <c r="BI8" s="47" t="str">
        <f t="shared" si="14"/>
        <v>t</v>
      </c>
      <c r="BJ8" s="47" t="str">
        <f t="shared" si="14"/>
        <v>t</v>
      </c>
      <c r="BK8" s="47" t="str">
        <f t="shared" si="14"/>
        <v>t</v>
      </c>
      <c r="BL8" s="47" t="str">
        <f t="shared" si="14"/>
        <v>t</v>
      </c>
      <c r="BM8" s="47" t="str">
        <f t="shared" si="14"/>
        <v>t</v>
      </c>
      <c r="BN8" s="47" t="str">
        <f t="shared" si="14"/>
        <v>t</v>
      </c>
      <c r="BO8" s="47" t="str">
        <f t="shared" si="14"/>
        <v>t</v>
      </c>
      <c r="BP8" s="47" t="str">
        <f t="shared" si="14"/>
        <v>t</v>
      </c>
      <c r="BQ8" s="47" t="str">
        <f t="shared" si="14"/>
        <v>d</v>
      </c>
      <c r="BR8" s="47" t="str">
        <f t="shared" si="14"/>
        <v>d</v>
      </c>
      <c r="BS8" s="47" t="str">
        <f t="shared" si="15"/>
        <v>t</v>
      </c>
      <c r="BT8" s="104" t="str">
        <f t="shared" si="15"/>
        <v>t</v>
      </c>
      <c r="BX8" s="141"/>
      <c r="BY8" s="141"/>
      <c r="BZ8" s="141"/>
      <c r="CA8" s="141"/>
    </row>
    <row r="9" spans="1:79" ht="15.75" thickBot="1">
      <c r="A9" s="7" t="s">
        <v>3</v>
      </c>
      <c r="B9" t="s">
        <v>20</v>
      </c>
      <c r="C9" s="124">
        <f>'X-M-GDP-Pop'!Z145</f>
        <v>2368.4169926939826</v>
      </c>
      <c r="D9" s="124">
        <f>'X-M-GDP-Pop'!AA145</f>
        <v>6332.357932046827</v>
      </c>
      <c r="E9" s="124">
        <f>'X-M-GDP-Pop'!AB145</f>
        <v>8700.7749247408101</v>
      </c>
      <c r="F9" s="125">
        <f t="shared" si="1"/>
        <v>914.12574240229117</v>
      </c>
      <c r="G9" s="125">
        <f t="shared" si="16"/>
        <v>9614.9006671431016</v>
      </c>
      <c r="H9" s="124">
        <f>'X-M-GDP-Pop'!AE145</f>
        <v>8288.4558358739978</v>
      </c>
      <c r="I9" s="133">
        <f t="shared" si="17"/>
        <v>412.31908886681231</v>
      </c>
      <c r="J9" s="134">
        <f t="shared" si="18"/>
        <v>1326.4448312691038</v>
      </c>
      <c r="K9" s="165">
        <f>'X-M-GDP-Pop'!AH145</f>
        <v>1.1043222035010001</v>
      </c>
      <c r="L9" s="124">
        <f>'X-M-GDP-Pop'!AI145</f>
        <v>26186.169452386439</v>
      </c>
      <c r="M9" s="135">
        <f t="shared" si="19"/>
        <v>27512.614283655545</v>
      </c>
      <c r="N9" s="133">
        <f t="shared" si="20"/>
        <v>24913.57521965339</v>
      </c>
      <c r="O9" s="133">
        <f t="shared" si="2"/>
        <v>9567.6088163703316</v>
      </c>
      <c r="P9" s="133">
        <f t="shared" si="3"/>
        <v>10181.264282149034</v>
      </c>
      <c r="Q9" s="133">
        <f t="shared" si="21"/>
        <v>10056.422938371732</v>
      </c>
      <c r="R9" s="134">
        <f t="shared" si="4"/>
        <v>9322.1706204869006</v>
      </c>
      <c r="S9" s="133">
        <f t="shared" si="5"/>
        <v>1033.7147846129028</v>
      </c>
      <c r="T9" s="133">
        <f t="shared" si="6"/>
        <v>-245.43819588343104</v>
      </c>
      <c r="U9" s="133">
        <f t="shared" si="7"/>
        <v>-859.09366166213294</v>
      </c>
      <c r="V9" s="133">
        <f t="shared" si="8"/>
        <v>-734.25231788483143</v>
      </c>
      <c r="W9" s="238"/>
      <c r="Y9" s="238"/>
      <c r="Z9" s="238"/>
      <c r="AC9" s="10">
        <f t="shared" si="9"/>
        <v>10181.264282149034</v>
      </c>
      <c r="AD9" s="10">
        <f t="shared" si="9"/>
        <v>10056.422938371732</v>
      </c>
      <c r="AE9" s="10">
        <f t="shared" si="10"/>
        <v>9567.6088163703316</v>
      </c>
      <c r="AF9" s="10">
        <f t="shared" si="11"/>
        <v>8288.4558358739978</v>
      </c>
      <c r="AH9" s="47" t="s">
        <v>20</v>
      </c>
      <c r="AI9" s="47">
        <v>1</v>
      </c>
      <c r="AJ9" s="114">
        <f t="shared" si="12"/>
        <v>71.477666527133735</v>
      </c>
      <c r="AK9" s="110">
        <f t="shared" si="12"/>
        <v>3.6504861306492167</v>
      </c>
      <c r="AL9" s="110">
        <f t="shared" si="12"/>
        <v>79.802304871131327</v>
      </c>
      <c r="AM9" s="110">
        <f t="shared" si="12"/>
        <v>7815.3556008914311</v>
      </c>
      <c r="AN9" s="110">
        <f t="shared" si="12"/>
        <v>74.219883850838428</v>
      </c>
      <c r="AO9" s="110">
        <f t="shared" si="12"/>
        <v>0.10668041817696176</v>
      </c>
      <c r="AP9" s="110">
        <f t="shared" si="12"/>
        <v>1.710148719815188E-3</v>
      </c>
      <c r="AQ9" s="110">
        <f t="shared" si="12"/>
        <v>0</v>
      </c>
      <c r="AR9" s="110">
        <f t="shared" si="12"/>
        <v>234.84883501196532</v>
      </c>
      <c r="AS9" s="110">
        <f t="shared" si="12"/>
        <v>341.77959668416634</v>
      </c>
      <c r="AT9" s="110">
        <f t="shared" si="12"/>
        <v>0</v>
      </c>
      <c r="AU9" s="110">
        <f t="shared" si="12"/>
        <v>94.544527709278185</v>
      </c>
      <c r="AV9" s="110">
        <f t="shared" si="12"/>
        <v>189.90322270922189</v>
      </c>
      <c r="AW9" s="110">
        <f t="shared" si="12"/>
        <v>10.169334237337269</v>
      </c>
      <c r="AX9" s="110">
        <f t="shared" si="12"/>
        <v>1.0723639852059173E-3</v>
      </c>
      <c r="AY9" s="110">
        <f t="shared" si="12"/>
        <v>0.57729711761971292</v>
      </c>
      <c r="AZ9" s="110">
        <f t="shared" si="12"/>
        <v>0</v>
      </c>
      <c r="BA9" s="115">
        <f t="shared" si="12"/>
        <v>3.8566349488541225</v>
      </c>
      <c r="BB9">
        <f t="shared" si="13"/>
        <v>1</v>
      </c>
      <c r="BC9" s="103" t="str">
        <f t="shared" si="14"/>
        <v>t</v>
      </c>
      <c r="BD9" s="47" t="str">
        <f t="shared" si="14"/>
        <v>t</v>
      </c>
      <c r="BE9" s="47" t="str">
        <f t="shared" si="14"/>
        <v>t</v>
      </c>
      <c r="BF9" s="47" t="str">
        <f t="shared" si="14"/>
        <v>t</v>
      </c>
      <c r="BG9" s="47" t="str">
        <f t="shared" si="14"/>
        <v>t</v>
      </c>
      <c r="BH9" s="47" t="str">
        <f t="shared" si="14"/>
        <v>t</v>
      </c>
      <c r="BI9" s="47" t="str">
        <f t="shared" si="14"/>
        <v>t</v>
      </c>
      <c r="BJ9" s="47" t="str">
        <f t="shared" si="14"/>
        <v>t</v>
      </c>
      <c r="BK9" s="47" t="str">
        <f t="shared" si="14"/>
        <v>t</v>
      </c>
      <c r="BL9" s="47" t="str">
        <f t="shared" si="14"/>
        <v>t</v>
      </c>
      <c r="BM9" s="47" t="str">
        <f t="shared" si="14"/>
        <v>t</v>
      </c>
      <c r="BN9" s="47" t="str">
        <f t="shared" si="14"/>
        <v>t</v>
      </c>
      <c r="BO9" s="47" t="str">
        <f t="shared" si="14"/>
        <v>t</v>
      </c>
      <c r="BP9" s="47" t="str">
        <f t="shared" si="14"/>
        <v>t</v>
      </c>
      <c r="BQ9" s="47" t="str">
        <f t="shared" si="14"/>
        <v>d</v>
      </c>
      <c r="BR9" s="47" t="str">
        <f t="shared" si="14"/>
        <v>d</v>
      </c>
      <c r="BS9" s="47" t="str">
        <f t="shared" si="15"/>
        <v>t</v>
      </c>
      <c r="BT9" s="104" t="str">
        <f t="shared" si="15"/>
        <v>t</v>
      </c>
      <c r="BX9" s="141"/>
      <c r="BY9" s="141"/>
      <c r="BZ9" s="141"/>
      <c r="CA9" s="141"/>
    </row>
    <row r="10" spans="1:79" ht="15.75" thickBot="1">
      <c r="A10" s="7" t="s">
        <v>4</v>
      </c>
      <c r="B10" t="s">
        <v>21</v>
      </c>
      <c r="C10" s="124">
        <f>'X-M-GDP-Pop'!Z146</f>
        <v>3623.0840835397203</v>
      </c>
      <c r="D10" s="124">
        <f>'X-M-GDP-Pop'!AA146</f>
        <v>7559.8940196291878</v>
      </c>
      <c r="E10" s="124">
        <f>'X-M-GDP-Pop'!AB146</f>
        <v>11182.978103168909</v>
      </c>
      <c r="F10" s="125">
        <f t="shared" si="1"/>
        <v>1732.3807693322206</v>
      </c>
      <c r="G10" s="125">
        <f t="shared" si="16"/>
        <v>12915.358872501129</v>
      </c>
      <c r="H10" s="124">
        <f>'X-M-GDP-Pop'!AE146</f>
        <v>16404.703076721045</v>
      </c>
      <c r="I10" s="133">
        <f t="shared" si="17"/>
        <v>-5221.7249735521364</v>
      </c>
      <c r="J10" s="134">
        <f t="shared" si="18"/>
        <v>-3489.3442042199167</v>
      </c>
      <c r="K10" s="165">
        <f>'X-M-GDP-Pop'!AH146</f>
        <v>2.0928264676850001</v>
      </c>
      <c r="L10" s="124">
        <f>'X-M-GDP-Pop'!AI146</f>
        <v>40610.210718512695</v>
      </c>
      <c r="M10" s="135">
        <f t="shared" si="19"/>
        <v>37120.866514292778</v>
      </c>
      <c r="N10" s="133">
        <f t="shared" si="20"/>
        <v>17737.192780897109</v>
      </c>
      <c r="O10" s="133">
        <f t="shared" si="2"/>
        <v>18131.796046368323</v>
      </c>
      <c r="P10" s="133">
        <f t="shared" si="3"/>
        <v>13475.02993427529</v>
      </c>
      <c r="Q10" s="133">
        <f t="shared" si="21"/>
        <v>14048.366216133678</v>
      </c>
      <c r="R10" s="134">
        <f t="shared" si="4"/>
        <v>12240.687219842974</v>
      </c>
      <c r="S10" s="133">
        <f t="shared" si="5"/>
        <v>-4164.0158568780716</v>
      </c>
      <c r="T10" s="133">
        <f t="shared" si="6"/>
        <v>-5891.1088265253493</v>
      </c>
      <c r="U10" s="133">
        <f t="shared" si="7"/>
        <v>-1234.3427144323159</v>
      </c>
      <c r="V10" s="133">
        <f t="shared" si="8"/>
        <v>-1807.6789962907042</v>
      </c>
      <c r="W10" s="238"/>
      <c r="Y10" s="238"/>
      <c r="Z10" s="238"/>
      <c r="AC10" s="10">
        <f t="shared" si="9"/>
        <v>13475.02993427529</v>
      </c>
      <c r="AD10" s="10">
        <f t="shared" si="9"/>
        <v>14048.366216133678</v>
      </c>
      <c r="AE10" s="10">
        <f t="shared" si="10"/>
        <v>18131.796046368323</v>
      </c>
      <c r="AF10" s="10">
        <f t="shared" si="11"/>
        <v>16404.703076721045</v>
      </c>
      <c r="AH10" s="47" t="s">
        <v>21</v>
      </c>
      <c r="AI10" s="47">
        <v>1</v>
      </c>
      <c r="AJ10" s="114">
        <f t="shared" si="12"/>
        <v>1637.4483389795787</v>
      </c>
      <c r="AK10" s="110">
        <f t="shared" si="12"/>
        <v>9.7289657947966202</v>
      </c>
      <c r="AL10" s="110">
        <f t="shared" si="12"/>
        <v>112.71231346400509</v>
      </c>
      <c r="AM10" s="110">
        <f t="shared" si="12"/>
        <v>123.47176566907257</v>
      </c>
      <c r="AN10" s="110">
        <f t="shared" si="12"/>
        <v>8767.844608935462</v>
      </c>
      <c r="AO10" s="110">
        <f t="shared" si="12"/>
        <v>31.475308496237499</v>
      </c>
      <c r="AP10" s="110">
        <f t="shared" si="12"/>
        <v>8.4951862148437201</v>
      </c>
      <c r="AQ10" s="110">
        <f t="shared" si="12"/>
        <v>19.752909668477535</v>
      </c>
      <c r="AR10" s="110">
        <f t="shared" si="12"/>
        <v>324.50374555983228</v>
      </c>
      <c r="AS10" s="110">
        <f t="shared" si="12"/>
        <v>257.7722106117667</v>
      </c>
      <c r="AT10" s="110">
        <f t="shared" si="12"/>
        <v>1.2261234833783585</v>
      </c>
      <c r="AU10" s="110">
        <f t="shared" si="12"/>
        <v>171.8031848355709</v>
      </c>
      <c r="AV10" s="110">
        <f t="shared" si="12"/>
        <v>395.9853012155761</v>
      </c>
      <c r="AW10" s="110">
        <f t="shared" si="12"/>
        <v>147.61209323067106</v>
      </c>
      <c r="AX10" s="110">
        <f t="shared" si="12"/>
        <v>3.15638475323472</v>
      </c>
      <c r="AY10" s="110">
        <f t="shared" si="12"/>
        <v>327.06004894946193</v>
      </c>
      <c r="AZ10" s="110">
        <f t="shared" si="12"/>
        <v>2.735203420398133</v>
      </c>
      <c r="BA10" s="115">
        <f t="shared" si="12"/>
        <v>3.8048302108177015</v>
      </c>
      <c r="BB10">
        <f t="shared" si="13"/>
        <v>1</v>
      </c>
      <c r="BC10" s="103" t="str">
        <f t="shared" si="14"/>
        <v>t</v>
      </c>
      <c r="BD10" s="47" t="str">
        <f t="shared" si="14"/>
        <v>t</v>
      </c>
      <c r="BE10" s="47" t="str">
        <f t="shared" si="14"/>
        <v>t</v>
      </c>
      <c r="BF10" s="47" t="str">
        <f t="shared" si="14"/>
        <v>t</v>
      </c>
      <c r="BG10" s="47" t="str">
        <f t="shared" si="14"/>
        <v>t</v>
      </c>
      <c r="BH10" s="47" t="str">
        <f t="shared" si="14"/>
        <v>t</v>
      </c>
      <c r="BI10" s="47" t="str">
        <f t="shared" si="14"/>
        <v>t</v>
      </c>
      <c r="BJ10" s="47" t="str">
        <f t="shared" si="14"/>
        <v>t</v>
      </c>
      <c r="BK10" s="47" t="str">
        <f t="shared" si="14"/>
        <v>t</v>
      </c>
      <c r="BL10" s="47" t="str">
        <f t="shared" si="14"/>
        <v>t</v>
      </c>
      <c r="BM10" s="47" t="str">
        <f t="shared" si="14"/>
        <v>t</v>
      </c>
      <c r="BN10" s="47" t="str">
        <f t="shared" si="14"/>
        <v>t</v>
      </c>
      <c r="BO10" s="47" t="str">
        <f t="shared" si="14"/>
        <v>t</v>
      </c>
      <c r="BP10" s="47" t="str">
        <f t="shared" si="14"/>
        <v>t</v>
      </c>
      <c r="BQ10" s="47" t="str">
        <f t="shared" si="14"/>
        <v>d</v>
      </c>
      <c r="BR10" s="47" t="str">
        <f t="shared" si="14"/>
        <v>d</v>
      </c>
      <c r="BS10" s="47" t="str">
        <f t="shared" si="15"/>
        <v>t</v>
      </c>
      <c r="BT10" s="104" t="str">
        <f t="shared" si="15"/>
        <v>t</v>
      </c>
      <c r="BX10" s="141"/>
      <c r="BY10" s="141"/>
      <c r="BZ10" s="141"/>
      <c r="CA10" s="141"/>
    </row>
    <row r="11" spans="1:79" ht="15.75" thickBot="1">
      <c r="A11" s="7" t="s">
        <v>5</v>
      </c>
      <c r="B11" t="s">
        <v>22</v>
      </c>
      <c r="C11" s="124">
        <f>'X-M-GDP-Pop'!Z147</f>
        <v>1183.157598149726</v>
      </c>
      <c r="D11" s="124">
        <f>'X-M-GDP-Pop'!AA147</f>
        <v>3607.4408647776686</v>
      </c>
      <c r="E11" s="124">
        <f>'X-M-GDP-Pop'!AB147</f>
        <v>4790.5984629273944</v>
      </c>
      <c r="F11" s="125">
        <f t="shared" si="1"/>
        <v>489.28091031636001</v>
      </c>
      <c r="G11" s="125">
        <f t="shared" si="16"/>
        <v>5279.8793732437543</v>
      </c>
      <c r="H11" s="124">
        <f>'X-M-GDP-Pop'!AE147</f>
        <v>5548.411770832613</v>
      </c>
      <c r="I11" s="133">
        <f t="shared" si="17"/>
        <v>-757.81330790521861</v>
      </c>
      <c r="J11" s="134">
        <f t="shared" si="18"/>
        <v>-268.53239758885866</v>
      </c>
      <c r="K11" s="165">
        <f>'X-M-GDP-Pop'!AH147</f>
        <v>0.59108254799999993</v>
      </c>
      <c r="L11" s="124">
        <f>'X-M-GDP-Pop'!AI147</f>
        <v>12376.529025138707</v>
      </c>
      <c r="M11" s="135">
        <f t="shared" si="19"/>
        <v>12107.996627549848</v>
      </c>
      <c r="N11" s="133">
        <f t="shared" si="20"/>
        <v>20484.442771181006</v>
      </c>
      <c r="O11" s="133">
        <f t="shared" si="2"/>
        <v>5121.0114036635123</v>
      </c>
      <c r="P11" s="133">
        <f t="shared" si="3"/>
        <v>5405.3724329403121</v>
      </c>
      <c r="Q11" s="133">
        <f t="shared" si="21"/>
        <v>5582.908218490601</v>
      </c>
      <c r="R11" s="134">
        <f t="shared" si="4"/>
        <v>4902.8044075265616</v>
      </c>
      <c r="S11" s="133">
        <f t="shared" si="5"/>
        <v>-645.60736330605141</v>
      </c>
      <c r="T11" s="133">
        <f t="shared" si="6"/>
        <v>-218.20699613695069</v>
      </c>
      <c r="U11" s="133">
        <f t="shared" si="7"/>
        <v>-502.56802541375055</v>
      </c>
      <c r="V11" s="133">
        <f t="shared" si="8"/>
        <v>-680.10381096403944</v>
      </c>
      <c r="W11" s="238"/>
      <c r="Y11" s="238"/>
      <c r="Z11" s="238"/>
      <c r="AC11" s="10">
        <f t="shared" si="9"/>
        <v>5405.3724329403121</v>
      </c>
      <c r="AD11" s="10">
        <f t="shared" si="9"/>
        <v>5582.908218490601</v>
      </c>
      <c r="AE11" s="10">
        <f t="shared" si="10"/>
        <v>5121.0114036635123</v>
      </c>
      <c r="AF11" s="10">
        <f t="shared" si="11"/>
        <v>5548.411770832613</v>
      </c>
      <c r="AH11" s="47" t="s">
        <v>22</v>
      </c>
      <c r="AI11" s="47">
        <v>1</v>
      </c>
      <c r="AJ11" s="114">
        <f t="shared" si="12"/>
        <v>210.18395050651893</v>
      </c>
      <c r="AK11" s="110">
        <f t="shared" si="12"/>
        <v>59.309246388190402</v>
      </c>
      <c r="AL11" s="110">
        <f t="shared" si="12"/>
        <v>142.40522988000717</v>
      </c>
      <c r="AM11" s="110">
        <f t="shared" si="12"/>
        <v>0.48363260399465663</v>
      </c>
      <c r="AN11" s="110">
        <f t="shared" si="12"/>
        <v>9.4499506757530103</v>
      </c>
      <c r="AO11" s="110">
        <f t="shared" si="12"/>
        <v>2961.8276326913497</v>
      </c>
      <c r="AP11" s="110">
        <f t="shared" si="12"/>
        <v>289.19768069418154</v>
      </c>
      <c r="AQ11" s="110">
        <f t="shared" si="12"/>
        <v>118.6527562210546</v>
      </c>
      <c r="AR11" s="110">
        <f t="shared" si="12"/>
        <v>172.36919114523451</v>
      </c>
      <c r="AS11" s="110">
        <f t="shared" si="12"/>
        <v>81.000683691026254</v>
      </c>
      <c r="AT11" s="110">
        <f t="shared" si="12"/>
        <v>43.363548403381927</v>
      </c>
      <c r="AU11" s="110">
        <f t="shared" si="12"/>
        <v>74.964963238646661</v>
      </c>
      <c r="AV11" s="110">
        <f t="shared" si="12"/>
        <v>73.492153081844208</v>
      </c>
      <c r="AW11" s="110">
        <f t="shared" si="12"/>
        <v>22.956100037051232</v>
      </c>
      <c r="AX11" s="110">
        <f t="shared" si="12"/>
        <v>56.156928986373664</v>
      </c>
      <c r="AY11" s="110">
        <f t="shared" si="12"/>
        <v>408.26476458237636</v>
      </c>
      <c r="AZ11" s="110">
        <f t="shared" si="12"/>
        <v>23.934163004767868</v>
      </c>
      <c r="BA11" s="115">
        <f t="shared" si="12"/>
        <v>11.125944908970389</v>
      </c>
      <c r="BB11">
        <f t="shared" si="13"/>
        <v>1</v>
      </c>
      <c r="BC11" s="103" t="str">
        <f t="shared" si="14"/>
        <v>t</v>
      </c>
      <c r="BD11" s="47" t="str">
        <f t="shared" si="14"/>
        <v>t</v>
      </c>
      <c r="BE11" s="47" t="str">
        <f t="shared" si="14"/>
        <v>t</v>
      </c>
      <c r="BF11" s="47" t="str">
        <f t="shared" si="14"/>
        <v>t</v>
      </c>
      <c r="BG11" s="47" t="str">
        <f t="shared" si="14"/>
        <v>t</v>
      </c>
      <c r="BH11" s="47" t="str">
        <f t="shared" si="14"/>
        <v>t</v>
      </c>
      <c r="BI11" s="47" t="str">
        <f t="shared" si="14"/>
        <v>t</v>
      </c>
      <c r="BJ11" s="47" t="str">
        <f t="shared" si="14"/>
        <v>t</v>
      </c>
      <c r="BK11" s="47" t="str">
        <f t="shared" si="14"/>
        <v>t</v>
      </c>
      <c r="BL11" s="47" t="str">
        <f t="shared" si="14"/>
        <v>t</v>
      </c>
      <c r="BM11" s="47" t="str">
        <f t="shared" si="14"/>
        <v>t</v>
      </c>
      <c r="BN11" s="47" t="str">
        <f t="shared" si="14"/>
        <v>t</v>
      </c>
      <c r="BO11" s="47" t="str">
        <f t="shared" si="14"/>
        <v>t</v>
      </c>
      <c r="BP11" s="47" t="str">
        <f t="shared" si="14"/>
        <v>t</v>
      </c>
      <c r="BQ11" s="47" t="str">
        <f t="shared" si="14"/>
        <v>d</v>
      </c>
      <c r="BR11" s="47" t="str">
        <f t="shared" si="14"/>
        <v>d</v>
      </c>
      <c r="BS11" s="47" t="str">
        <f t="shared" si="15"/>
        <v>t</v>
      </c>
      <c r="BT11" s="104" t="str">
        <f t="shared" si="15"/>
        <v>t</v>
      </c>
      <c r="BX11" s="141"/>
      <c r="BY11" s="141"/>
      <c r="BZ11" s="141"/>
      <c r="CA11" s="141"/>
    </row>
    <row r="12" spans="1:79" ht="15.75" thickBot="1">
      <c r="A12" s="7" t="s">
        <v>6</v>
      </c>
      <c r="B12" t="s">
        <v>36</v>
      </c>
      <c r="C12" s="124">
        <f>'X-M-GDP-Pop'!Z148</f>
        <v>4978.1900141165088</v>
      </c>
      <c r="D12" s="124">
        <f>'X-M-GDP-Pop'!AA148</f>
        <v>14758.477398990082</v>
      </c>
      <c r="E12" s="124">
        <f>'X-M-GDP-Pop'!AB148</f>
        <v>19736.667413106592</v>
      </c>
      <c r="F12" s="125">
        <f t="shared" si="1"/>
        <v>2091.7549245601831</v>
      </c>
      <c r="G12" s="125">
        <f t="shared" si="16"/>
        <v>21828.422337666776</v>
      </c>
      <c r="H12" s="124">
        <f>'X-M-GDP-Pop'!AE148</f>
        <v>24752.878695266594</v>
      </c>
      <c r="I12" s="133">
        <f t="shared" si="17"/>
        <v>-5016.2112821600022</v>
      </c>
      <c r="J12" s="134">
        <f t="shared" si="18"/>
        <v>-2924.4563575998181</v>
      </c>
      <c r="K12" s="165">
        <f>'X-M-GDP-Pop'!AH148</f>
        <v>2.5269733695539998</v>
      </c>
      <c r="L12" s="124">
        <f>'X-M-GDP-Pop'!AI148</f>
        <v>54192.860818745088</v>
      </c>
      <c r="M12" s="135">
        <f t="shared" si="19"/>
        <v>51268.40446114527</v>
      </c>
      <c r="N12" s="133">
        <f t="shared" si="20"/>
        <v>20288.462505718424</v>
      </c>
      <c r="O12" s="133">
        <f t="shared" si="2"/>
        <v>21893.15094148245</v>
      </c>
      <c r="P12" s="133">
        <f t="shared" si="3"/>
        <v>23334.431134775128</v>
      </c>
      <c r="Q12" s="133">
        <f t="shared" si="21"/>
        <v>24221.35820273327</v>
      </c>
      <c r="R12" s="134">
        <f t="shared" si="4"/>
        <v>20311.460847069982</v>
      </c>
      <c r="S12" s="133">
        <f t="shared" si="5"/>
        <v>-4441.4178481966119</v>
      </c>
      <c r="T12" s="133">
        <f t="shared" si="6"/>
        <v>-1581.6900944124682</v>
      </c>
      <c r="U12" s="133">
        <f t="shared" si="7"/>
        <v>-3022.9702877051459</v>
      </c>
      <c r="V12" s="133">
        <f t="shared" si="8"/>
        <v>-3909.8973556632882</v>
      </c>
      <c r="W12" s="238"/>
      <c r="Y12" s="238"/>
      <c r="Z12" s="238"/>
      <c r="AC12" s="10">
        <f t="shared" si="9"/>
        <v>23334.431134775128</v>
      </c>
      <c r="AD12" s="10">
        <f t="shared" si="9"/>
        <v>24221.35820273327</v>
      </c>
      <c r="AE12" s="10">
        <f t="shared" si="10"/>
        <v>21893.15094148245</v>
      </c>
      <c r="AF12" s="10">
        <f t="shared" si="11"/>
        <v>24752.878695266594</v>
      </c>
      <c r="AH12" s="47" t="s">
        <v>36</v>
      </c>
      <c r="AI12" s="47">
        <v>1</v>
      </c>
      <c r="AJ12" s="114">
        <f t="shared" si="12"/>
        <v>735.1671315090889</v>
      </c>
      <c r="AK12" s="110">
        <f t="shared" si="12"/>
        <v>307.94120512924394</v>
      </c>
      <c r="AL12" s="110">
        <f t="shared" si="12"/>
        <v>373.74282270420991</v>
      </c>
      <c r="AM12" s="110">
        <f t="shared" si="12"/>
        <v>6.3424581046903417E-5</v>
      </c>
      <c r="AN12" s="110">
        <f t="shared" si="12"/>
        <v>140.05082941917647</v>
      </c>
      <c r="AO12" s="110">
        <f t="shared" si="12"/>
        <v>414.38349250527608</v>
      </c>
      <c r="AP12" s="110">
        <f t="shared" si="12"/>
        <v>12502.968400567825</v>
      </c>
      <c r="AQ12" s="110">
        <f t="shared" si="12"/>
        <v>577.39740158660595</v>
      </c>
      <c r="AR12" s="110">
        <f t="shared" si="12"/>
        <v>772.38674826543649</v>
      </c>
      <c r="AS12" s="110">
        <f t="shared" si="12"/>
        <v>460.15770867949726</v>
      </c>
      <c r="AT12" s="110">
        <f t="shared" si="12"/>
        <v>340.81736382058239</v>
      </c>
      <c r="AU12" s="110">
        <f t="shared" si="12"/>
        <v>781.08663063930533</v>
      </c>
      <c r="AV12" s="110">
        <f t="shared" si="12"/>
        <v>2070.5643553139507</v>
      </c>
      <c r="AW12" s="110">
        <f t="shared" si="12"/>
        <v>115.29243907099956</v>
      </c>
      <c r="AX12" s="110">
        <f t="shared" si="12"/>
        <v>374.47539601058645</v>
      </c>
      <c r="AY12" s="110">
        <f t="shared" si="12"/>
        <v>873.36297837844711</v>
      </c>
      <c r="AZ12" s="110">
        <f t="shared" si="12"/>
        <v>182.84993186481694</v>
      </c>
      <c r="BA12" s="115">
        <f t="shared" si="12"/>
        <v>16.918921698716368</v>
      </c>
      <c r="BB12">
        <f t="shared" si="13"/>
        <v>1</v>
      </c>
      <c r="BC12" s="103" t="str">
        <f t="shared" si="14"/>
        <v>t</v>
      </c>
      <c r="BD12" s="47" t="str">
        <f t="shared" si="14"/>
        <v>t</v>
      </c>
      <c r="BE12" s="47" t="str">
        <f t="shared" si="14"/>
        <v>t</v>
      </c>
      <c r="BF12" s="47" t="str">
        <f t="shared" si="14"/>
        <v>t</v>
      </c>
      <c r="BG12" s="47" t="str">
        <f t="shared" si="14"/>
        <v>t</v>
      </c>
      <c r="BH12" s="47" t="str">
        <f t="shared" si="14"/>
        <v>t</v>
      </c>
      <c r="BI12" s="47" t="str">
        <f t="shared" si="14"/>
        <v>t</v>
      </c>
      <c r="BJ12" s="47" t="str">
        <f t="shared" si="14"/>
        <v>t</v>
      </c>
      <c r="BK12" s="47" t="str">
        <f t="shared" si="14"/>
        <v>t</v>
      </c>
      <c r="BL12" s="47" t="str">
        <f t="shared" si="14"/>
        <v>t</v>
      </c>
      <c r="BM12" s="47" t="str">
        <f t="shared" si="14"/>
        <v>t</v>
      </c>
      <c r="BN12" s="47" t="str">
        <f t="shared" si="14"/>
        <v>t</v>
      </c>
      <c r="BO12" s="47" t="str">
        <f t="shared" si="14"/>
        <v>t</v>
      </c>
      <c r="BP12" s="47" t="str">
        <f t="shared" si="14"/>
        <v>t</v>
      </c>
      <c r="BQ12" s="47" t="str">
        <f t="shared" si="14"/>
        <v>d</v>
      </c>
      <c r="BR12" s="47" t="str">
        <f t="shared" si="14"/>
        <v>d</v>
      </c>
      <c r="BS12" s="47" t="str">
        <f t="shared" si="15"/>
        <v>t</v>
      </c>
      <c r="BT12" s="104" t="str">
        <f t="shared" si="15"/>
        <v>t</v>
      </c>
      <c r="BX12" s="141"/>
      <c r="BY12" s="141"/>
      <c r="BZ12" s="141"/>
      <c r="CA12" s="141"/>
    </row>
    <row r="13" spans="1:79" ht="15.75" thickBot="1">
      <c r="A13" s="7" t="s">
        <v>7</v>
      </c>
      <c r="B13" t="s">
        <v>23</v>
      </c>
      <c r="C13" s="124">
        <f>'X-M-GDP-Pop'!Z149</f>
        <v>3399.9868293862646</v>
      </c>
      <c r="D13" s="124">
        <f>'X-M-GDP-Pop'!AA149</f>
        <v>10033.032503392829</v>
      </c>
      <c r="E13" s="124">
        <f>'X-M-GDP-Pop'!AB149</f>
        <v>13433.019332779093</v>
      </c>
      <c r="F13" s="125">
        <f t="shared" si="1"/>
        <v>1737.8266152408894</v>
      </c>
      <c r="G13" s="125">
        <f t="shared" si="16"/>
        <v>15170.845948019982</v>
      </c>
      <c r="H13" s="124">
        <f>'X-M-GDP-Pop'!AE149</f>
        <v>17460.653050294928</v>
      </c>
      <c r="I13" s="133">
        <f t="shared" si="17"/>
        <v>-4027.6337175158351</v>
      </c>
      <c r="J13" s="134">
        <f t="shared" si="18"/>
        <v>-2289.8071022749464</v>
      </c>
      <c r="K13" s="165">
        <f>'X-M-GDP-Pop'!AH149</f>
        <v>2.099405396901</v>
      </c>
      <c r="L13" s="124">
        <f>'X-M-GDP-Pop'!AI149</f>
        <v>38192.909358444143</v>
      </c>
      <c r="M13" s="135">
        <f t="shared" si="19"/>
        <v>35903.102256169193</v>
      </c>
      <c r="N13" s="133">
        <f t="shared" si="20"/>
        <v>17101.557569189314</v>
      </c>
      <c r="O13" s="133">
        <f t="shared" si="2"/>
        <v>18188.794466729451</v>
      </c>
      <c r="P13" s="133">
        <f t="shared" si="3"/>
        <v>16889.888988011382</v>
      </c>
      <c r="Q13" s="133">
        <f t="shared" si="21"/>
        <v>18569.423625585594</v>
      </c>
      <c r="R13" s="134">
        <f t="shared" si="4"/>
        <v>13773.359329928209</v>
      </c>
      <c r="S13" s="133">
        <f t="shared" si="5"/>
        <v>-3687.2937203667188</v>
      </c>
      <c r="T13" s="133">
        <f t="shared" si="6"/>
        <v>-4415.4351368012412</v>
      </c>
      <c r="U13" s="133">
        <f t="shared" si="7"/>
        <v>-3116.5296580831728</v>
      </c>
      <c r="V13" s="133">
        <f t="shared" si="8"/>
        <v>-4796.0642956573847</v>
      </c>
      <c r="W13" s="238"/>
      <c r="Y13" s="238"/>
      <c r="Z13" s="238"/>
      <c r="AC13" s="10">
        <f t="shared" si="9"/>
        <v>16889.888988011382</v>
      </c>
      <c r="AD13" s="10">
        <f t="shared" si="9"/>
        <v>18569.423625585594</v>
      </c>
      <c r="AE13" s="10">
        <f t="shared" si="10"/>
        <v>18188.794466729451</v>
      </c>
      <c r="AF13" s="10">
        <f t="shared" si="11"/>
        <v>17460.653050294928</v>
      </c>
      <c r="AH13" s="47" t="s">
        <v>23</v>
      </c>
      <c r="AI13" s="47">
        <v>1</v>
      </c>
      <c r="AJ13" s="114">
        <f t="shared" si="12"/>
        <v>1591.5803066928147</v>
      </c>
      <c r="AK13" s="110">
        <f t="shared" si="12"/>
        <v>224.77000661249502</v>
      </c>
      <c r="AL13" s="110">
        <f t="shared" si="12"/>
        <v>49.112752726175088</v>
      </c>
      <c r="AM13" s="110">
        <f t="shared" si="12"/>
        <v>14.392096596070374</v>
      </c>
      <c r="AN13" s="110">
        <f t="shared" si="12"/>
        <v>47.09761590713093</v>
      </c>
      <c r="AO13" s="110">
        <f t="shared" si="12"/>
        <v>56.248421832429841</v>
      </c>
      <c r="AP13" s="110">
        <f t="shared" si="12"/>
        <v>764.08561539356708</v>
      </c>
      <c r="AQ13" s="110">
        <f t="shared" si="12"/>
        <v>6579.8585264473777</v>
      </c>
      <c r="AR13" s="110">
        <f t="shared" si="12"/>
        <v>561.71391546724828</v>
      </c>
      <c r="AS13" s="110">
        <f t="shared" si="12"/>
        <v>1449.8433567718487</v>
      </c>
      <c r="AT13" s="110">
        <f t="shared" si="12"/>
        <v>567.13061891022824</v>
      </c>
      <c r="AU13" s="110">
        <f t="shared" si="12"/>
        <v>187.59469465484986</v>
      </c>
      <c r="AV13" s="110">
        <f t="shared" si="12"/>
        <v>2679.7737008720428</v>
      </c>
      <c r="AW13" s="110">
        <f t="shared" si="12"/>
        <v>301.60293285716028</v>
      </c>
      <c r="AX13" s="110">
        <f t="shared" si="12"/>
        <v>53.322311040203154</v>
      </c>
      <c r="AY13" s="110">
        <f t="shared" si="12"/>
        <v>51.674282325317677</v>
      </c>
      <c r="AZ13" s="110">
        <f t="shared" si="12"/>
        <v>44.043792095143338</v>
      </c>
      <c r="BA13" s="115">
        <f t="shared" si="12"/>
        <v>5.4795479008927588</v>
      </c>
      <c r="BB13">
        <f t="shared" si="13"/>
        <v>1</v>
      </c>
      <c r="BC13" s="103" t="str">
        <f t="shared" si="14"/>
        <v>t</v>
      </c>
      <c r="BD13" s="47" t="str">
        <f t="shared" si="14"/>
        <v>t</v>
      </c>
      <c r="BE13" s="47" t="str">
        <f t="shared" si="14"/>
        <v>t</v>
      </c>
      <c r="BF13" s="47" t="str">
        <f t="shared" si="14"/>
        <v>t</v>
      </c>
      <c r="BG13" s="47" t="str">
        <f t="shared" si="14"/>
        <v>t</v>
      </c>
      <c r="BH13" s="47" t="str">
        <f t="shared" si="14"/>
        <v>t</v>
      </c>
      <c r="BI13" s="47" t="str">
        <f t="shared" si="14"/>
        <v>t</v>
      </c>
      <c r="BJ13" s="47" t="str">
        <f t="shared" si="14"/>
        <v>t</v>
      </c>
      <c r="BK13" s="47" t="str">
        <f t="shared" si="14"/>
        <v>t</v>
      </c>
      <c r="BL13" s="47" t="str">
        <f t="shared" si="14"/>
        <v>t</v>
      </c>
      <c r="BM13" s="47" t="str">
        <f t="shared" si="14"/>
        <v>t</v>
      </c>
      <c r="BN13" s="47" t="str">
        <f t="shared" si="14"/>
        <v>t</v>
      </c>
      <c r="BO13" s="47" t="str">
        <f t="shared" si="14"/>
        <v>t</v>
      </c>
      <c r="BP13" s="47" t="str">
        <f t="shared" si="14"/>
        <v>t</v>
      </c>
      <c r="BQ13" s="47" t="str">
        <f t="shared" si="14"/>
        <v>d</v>
      </c>
      <c r="BR13" s="47" t="str">
        <f t="shared" si="14"/>
        <v>d</v>
      </c>
      <c r="BS13" s="47" t="str">
        <f t="shared" si="15"/>
        <v>t</v>
      </c>
      <c r="BT13" s="104" t="str">
        <f t="shared" si="15"/>
        <v>t</v>
      </c>
      <c r="BX13" s="141"/>
      <c r="BY13" s="141"/>
      <c r="BZ13" s="141"/>
      <c r="CA13" s="141"/>
    </row>
    <row r="14" spans="1:79" ht="15.75" thickBot="1">
      <c r="A14" s="7" t="s">
        <v>8</v>
      </c>
      <c r="B14" t="s">
        <v>24</v>
      </c>
      <c r="C14" s="124">
        <f>'X-M-GDP-Pop'!Z150</f>
        <v>14600.299600986393</v>
      </c>
      <c r="D14" s="124">
        <f>'X-M-GDP-Pop'!AA150</f>
        <v>52694.32467334166</v>
      </c>
      <c r="E14" s="124">
        <f>'X-M-GDP-Pop'!AB150</f>
        <v>67294.62427432806</v>
      </c>
      <c r="F14" s="125">
        <f t="shared" si="1"/>
        <v>6205.2756101939058</v>
      </c>
      <c r="G14" s="125">
        <f t="shared" si="16"/>
        <v>73499.899884521961</v>
      </c>
      <c r="H14" s="124">
        <f>'X-M-GDP-Pop'!AE150</f>
        <v>66074.743321247457</v>
      </c>
      <c r="I14" s="133">
        <f t="shared" si="17"/>
        <v>1219.8809530806029</v>
      </c>
      <c r="J14" s="134">
        <f t="shared" si="18"/>
        <v>7425.1565632745042</v>
      </c>
      <c r="K14" s="165">
        <f>'X-M-GDP-Pop'!AH150</f>
        <v>7.4963687349750003</v>
      </c>
      <c r="L14" s="124">
        <f>'X-M-GDP-Pop'!AI150</f>
        <v>198408.42486246882</v>
      </c>
      <c r="M14" s="135">
        <f t="shared" si="19"/>
        <v>205833.58142574332</v>
      </c>
      <c r="N14" s="133">
        <f t="shared" si="20"/>
        <v>27457.771716245461</v>
      </c>
      <c r="O14" s="133">
        <f t="shared" si="2"/>
        <v>64946.918002853294</v>
      </c>
      <c r="P14" s="133">
        <f t="shared" si="3"/>
        <v>72969.25463235291</v>
      </c>
      <c r="Q14" s="133">
        <f t="shared" si="21"/>
        <v>71135.096111826861</v>
      </c>
      <c r="R14" s="134">
        <f t="shared" si="4"/>
        <v>70256.007903199978</v>
      </c>
      <c r="S14" s="133">
        <f t="shared" si="5"/>
        <v>4181.2645819525205</v>
      </c>
      <c r="T14" s="133">
        <f t="shared" si="6"/>
        <v>5309.0899003466839</v>
      </c>
      <c r="U14" s="133">
        <f t="shared" si="7"/>
        <v>-2713.2467291529319</v>
      </c>
      <c r="V14" s="133">
        <f t="shared" si="8"/>
        <v>-879.08820862688299</v>
      </c>
      <c r="W14" s="238"/>
      <c r="Y14" s="238"/>
      <c r="Z14" s="238"/>
      <c r="AC14" s="10">
        <f t="shared" si="9"/>
        <v>72969.25463235291</v>
      </c>
      <c r="AD14" s="10">
        <f t="shared" si="9"/>
        <v>71135.096111826861</v>
      </c>
      <c r="AE14" s="10">
        <f t="shared" si="10"/>
        <v>64946.918002853294</v>
      </c>
      <c r="AF14" s="10">
        <f t="shared" si="11"/>
        <v>66074.743321247457</v>
      </c>
      <c r="AH14" s="47" t="s">
        <v>24</v>
      </c>
      <c r="AI14" s="47">
        <v>1</v>
      </c>
      <c r="AJ14" s="114">
        <f t="shared" si="12"/>
        <v>1818.5723332510133</v>
      </c>
      <c r="AK14" s="110">
        <f t="shared" si="12"/>
        <v>4846.2893625024326</v>
      </c>
      <c r="AL14" s="110">
        <f t="shared" si="12"/>
        <v>147.51423623195507</v>
      </c>
      <c r="AM14" s="110">
        <f t="shared" si="12"/>
        <v>988.30287823604635</v>
      </c>
      <c r="AN14" s="110">
        <f t="shared" si="12"/>
        <v>951.47569980921196</v>
      </c>
      <c r="AO14" s="110">
        <f t="shared" si="12"/>
        <v>349.32838486974651</v>
      </c>
      <c r="AP14" s="110">
        <f t="shared" si="12"/>
        <v>1085.7265617241233</v>
      </c>
      <c r="AQ14" s="110">
        <f t="shared" si="12"/>
        <v>1627.7486397082237</v>
      </c>
      <c r="AR14" s="110">
        <f t="shared" si="12"/>
        <v>53558.21683174924</v>
      </c>
      <c r="AS14" s="110">
        <f t="shared" si="12"/>
        <v>3662.3175258989131</v>
      </c>
      <c r="AT14" s="110">
        <f t="shared" si="12"/>
        <v>96.44833553300694</v>
      </c>
      <c r="AU14" s="110">
        <f t="shared" si="12"/>
        <v>654.25940415650825</v>
      </c>
      <c r="AV14" s="110">
        <f t="shared" si="12"/>
        <v>2403.9124549043272</v>
      </c>
      <c r="AW14" s="110">
        <f t="shared" si="12"/>
        <v>868.40169912197234</v>
      </c>
      <c r="AX14" s="110">
        <f t="shared" si="12"/>
        <v>463.35363940569391</v>
      </c>
      <c r="AY14" s="110">
        <f t="shared" si="12"/>
        <v>723.49534555071477</v>
      </c>
      <c r="AZ14" s="110">
        <f t="shared" si="12"/>
        <v>512.87491153686267</v>
      </c>
      <c r="BA14" s="115">
        <f t="shared" si="12"/>
        <v>74.233303877071179</v>
      </c>
      <c r="BB14">
        <f t="shared" si="13"/>
        <v>1</v>
      </c>
      <c r="BC14" s="103" t="str">
        <f t="shared" si="14"/>
        <v>t</v>
      </c>
      <c r="BD14" s="47" t="str">
        <f t="shared" si="14"/>
        <v>t</v>
      </c>
      <c r="BE14" s="47" t="str">
        <f t="shared" si="14"/>
        <v>t</v>
      </c>
      <c r="BF14" s="47" t="str">
        <f t="shared" si="14"/>
        <v>t</v>
      </c>
      <c r="BG14" s="47" t="str">
        <f t="shared" si="14"/>
        <v>t</v>
      </c>
      <c r="BH14" s="47" t="str">
        <f t="shared" si="14"/>
        <v>t</v>
      </c>
      <c r="BI14" s="47" t="str">
        <f t="shared" si="14"/>
        <v>t</v>
      </c>
      <c r="BJ14" s="47" t="str">
        <f t="shared" si="14"/>
        <v>t</v>
      </c>
      <c r="BK14" s="47" t="str">
        <f t="shared" si="14"/>
        <v>t</v>
      </c>
      <c r="BL14" s="47" t="str">
        <f t="shared" si="14"/>
        <v>t</v>
      </c>
      <c r="BM14" s="47" t="str">
        <f t="shared" si="14"/>
        <v>t</v>
      </c>
      <c r="BN14" s="47" t="str">
        <f t="shared" si="14"/>
        <v>t</v>
      </c>
      <c r="BO14" s="47" t="str">
        <f t="shared" si="14"/>
        <v>t</v>
      </c>
      <c r="BP14" s="47" t="str">
        <f t="shared" si="14"/>
        <v>t</v>
      </c>
      <c r="BQ14" s="47" t="str">
        <f t="shared" si="14"/>
        <v>d</v>
      </c>
      <c r="BR14" s="47" t="str">
        <f t="shared" si="14"/>
        <v>d</v>
      </c>
      <c r="BS14" s="47" t="str">
        <f t="shared" si="15"/>
        <v>t</v>
      </c>
      <c r="BT14" s="104" t="str">
        <f t="shared" si="15"/>
        <v>t</v>
      </c>
      <c r="BX14" s="141"/>
      <c r="BY14" s="141"/>
      <c r="BZ14" s="141"/>
      <c r="CA14" s="141"/>
    </row>
    <row r="15" spans="1:79" ht="15.75" thickBot="1">
      <c r="A15" s="7" t="s">
        <v>9</v>
      </c>
      <c r="B15" t="s">
        <v>25</v>
      </c>
      <c r="C15" s="124">
        <f>'X-M-GDP-Pop'!Z151</f>
        <v>9033.8569329970378</v>
      </c>
      <c r="D15" s="124">
        <f>'X-M-GDP-Pop'!AA151</f>
        <v>25615.374883846776</v>
      </c>
      <c r="E15" s="124">
        <f>'X-M-GDP-Pop'!AB151</f>
        <v>34649.231816843814</v>
      </c>
      <c r="F15" s="125">
        <f t="shared" si="1"/>
        <v>4138.3069075545654</v>
      </c>
      <c r="G15" s="125">
        <f t="shared" si="16"/>
        <v>38787.538724398379</v>
      </c>
      <c r="H15" s="124">
        <f>'X-M-GDP-Pop'!AE151</f>
        <v>37407.850534195837</v>
      </c>
      <c r="I15" s="133">
        <f t="shared" si="17"/>
        <v>-2758.6187173520229</v>
      </c>
      <c r="J15" s="134">
        <f t="shared" si="18"/>
        <v>1379.6881902025416</v>
      </c>
      <c r="K15" s="165">
        <f>'X-M-GDP-Pop'!AH151</f>
        <v>4.9993387024680001</v>
      </c>
      <c r="L15" s="124">
        <f>'X-M-GDP-Pop'!AI151</f>
        <v>98193.782572882526</v>
      </c>
      <c r="M15" s="135">
        <f t="shared" si="19"/>
        <v>99573.470763085061</v>
      </c>
      <c r="N15" s="133">
        <f t="shared" si="20"/>
        <v>19917.328408641144</v>
      </c>
      <c r="O15" s="133">
        <f t="shared" si="2"/>
        <v>43313.189659788397</v>
      </c>
      <c r="P15" s="133">
        <f t="shared" si="3"/>
        <v>39683.824534321539</v>
      </c>
      <c r="Q15" s="133">
        <f t="shared" si="21"/>
        <v>40713.533792072325</v>
      </c>
      <c r="R15" s="134">
        <f t="shared" si="4"/>
        <v>36683.982485361397</v>
      </c>
      <c r="S15" s="133">
        <f t="shared" si="5"/>
        <v>-723.86804883443983</v>
      </c>
      <c r="T15" s="133">
        <f t="shared" si="6"/>
        <v>-6629.2071744269997</v>
      </c>
      <c r="U15" s="133">
        <f t="shared" si="7"/>
        <v>-2999.8420489601413</v>
      </c>
      <c r="V15" s="133">
        <f t="shared" si="8"/>
        <v>-4029.5513067109277</v>
      </c>
      <c r="W15" s="238"/>
      <c r="Y15" s="238"/>
      <c r="Z15" s="238"/>
      <c r="AC15" s="10">
        <f t="shared" si="9"/>
        <v>39683.824534321539</v>
      </c>
      <c r="AD15" s="10">
        <f t="shared" si="9"/>
        <v>40713.533792072325</v>
      </c>
      <c r="AE15" s="10">
        <f t="shared" si="10"/>
        <v>43313.189659788397</v>
      </c>
      <c r="AF15" s="10">
        <f t="shared" si="11"/>
        <v>37407.850534195837</v>
      </c>
      <c r="AH15" s="47" t="s">
        <v>25</v>
      </c>
      <c r="AI15" s="47">
        <v>1</v>
      </c>
      <c r="AJ15" s="114">
        <f t="shared" si="12"/>
        <v>1795.9789293482975</v>
      </c>
      <c r="AK15" s="110">
        <f t="shared" si="12"/>
        <v>725.15490109019174</v>
      </c>
      <c r="AL15" s="110">
        <f t="shared" si="12"/>
        <v>119.12900751707768</v>
      </c>
      <c r="AM15" s="110">
        <f t="shared" si="12"/>
        <v>966.42592431749517</v>
      </c>
      <c r="AN15" s="110">
        <f t="shared" si="12"/>
        <v>303.57619834059301</v>
      </c>
      <c r="AO15" s="110">
        <f t="shared" si="12"/>
        <v>43.494902937217617</v>
      </c>
      <c r="AP15" s="110">
        <f t="shared" si="12"/>
        <v>386.53973543247224</v>
      </c>
      <c r="AQ15" s="110">
        <f t="shared" si="12"/>
        <v>1399.377839428279</v>
      </c>
      <c r="AR15" s="110">
        <f t="shared" si="12"/>
        <v>2279.3389845134689</v>
      </c>
      <c r="AS15" s="110">
        <f t="shared" si="12"/>
        <v>25856.01941238271</v>
      </c>
      <c r="AT15" s="110">
        <f t="shared" si="12"/>
        <v>77.859123417888796</v>
      </c>
      <c r="AU15" s="110">
        <f t="shared" si="12"/>
        <v>336.68319075564489</v>
      </c>
      <c r="AV15" s="110">
        <f t="shared" si="12"/>
        <v>1554.4119298949199</v>
      </c>
      <c r="AW15" s="110">
        <f t="shared" si="12"/>
        <v>935.08873157035691</v>
      </c>
      <c r="AX15" s="110">
        <f t="shared" si="12"/>
        <v>72.918333068285392</v>
      </c>
      <c r="AY15" s="110">
        <f t="shared" si="12"/>
        <v>190.51436692428686</v>
      </c>
      <c r="AZ15" s="110">
        <f t="shared" si="12"/>
        <v>49.17753308392416</v>
      </c>
      <c r="BA15" s="115">
        <f t="shared" si="12"/>
        <v>28.172141699535455</v>
      </c>
      <c r="BB15">
        <f t="shared" si="13"/>
        <v>1</v>
      </c>
      <c r="BC15" s="103" t="str">
        <f t="shared" si="14"/>
        <v>t</v>
      </c>
      <c r="BD15" s="47" t="str">
        <f t="shared" si="14"/>
        <v>t</v>
      </c>
      <c r="BE15" s="47" t="str">
        <f t="shared" si="14"/>
        <v>t</v>
      </c>
      <c r="BF15" s="47" t="str">
        <f t="shared" si="14"/>
        <v>t</v>
      </c>
      <c r="BG15" s="47" t="str">
        <f t="shared" si="14"/>
        <v>t</v>
      </c>
      <c r="BH15" s="47" t="str">
        <f t="shared" si="14"/>
        <v>t</v>
      </c>
      <c r="BI15" s="47" t="str">
        <f t="shared" si="14"/>
        <v>t</v>
      </c>
      <c r="BJ15" s="47" t="str">
        <f t="shared" si="14"/>
        <v>t</v>
      </c>
      <c r="BK15" s="47" t="str">
        <f t="shared" si="14"/>
        <v>t</v>
      </c>
      <c r="BL15" s="47" t="str">
        <f t="shared" si="14"/>
        <v>t</v>
      </c>
      <c r="BM15" s="47" t="str">
        <f t="shared" si="14"/>
        <v>t</v>
      </c>
      <c r="BN15" s="47" t="str">
        <f t="shared" si="14"/>
        <v>t</v>
      </c>
      <c r="BO15" s="47" t="str">
        <f t="shared" si="14"/>
        <v>t</v>
      </c>
      <c r="BP15" s="47" t="str">
        <f t="shared" si="14"/>
        <v>t</v>
      </c>
      <c r="BQ15" s="47" t="str">
        <f t="shared" si="14"/>
        <v>d</v>
      </c>
      <c r="BR15" s="47" t="str">
        <f t="shared" si="14"/>
        <v>d</v>
      </c>
      <c r="BS15" s="47" t="str">
        <f t="shared" si="15"/>
        <v>t</v>
      </c>
      <c r="BT15" s="104" t="str">
        <f t="shared" si="15"/>
        <v>t</v>
      </c>
      <c r="BX15" s="141"/>
      <c r="BY15" s="141"/>
      <c r="BZ15" s="141"/>
      <c r="CA15" s="141"/>
    </row>
    <row r="16" spans="1:79" ht="15.75" thickBot="1">
      <c r="A16" s="7" t="s">
        <v>10</v>
      </c>
      <c r="B16" t="s">
        <v>18</v>
      </c>
      <c r="C16" s="124">
        <f>'X-M-GDP-Pop'!Z152</f>
        <v>1884.2942743649496</v>
      </c>
      <c r="D16" s="124">
        <f>'X-M-GDP-Pop'!AA152</f>
        <v>5032.1035973808875</v>
      </c>
      <c r="E16" s="124">
        <f>'X-M-GDP-Pop'!AB152</f>
        <v>6916.3978717458376</v>
      </c>
      <c r="F16" s="125">
        <f t="shared" si="1"/>
        <v>912.21797194401563</v>
      </c>
      <c r="G16" s="125">
        <f t="shared" si="16"/>
        <v>7828.6158436898531</v>
      </c>
      <c r="H16" s="124">
        <f>'X-M-GDP-Pop'!AE152</f>
        <v>10481.301007608932</v>
      </c>
      <c r="I16" s="133">
        <f t="shared" si="17"/>
        <v>-3564.9031358630946</v>
      </c>
      <c r="J16" s="134">
        <f t="shared" si="18"/>
        <v>-2652.6851639190791</v>
      </c>
      <c r="K16" s="165">
        <f>'X-M-GDP-Pop'!AH152</f>
        <v>1.1020174951019999</v>
      </c>
      <c r="L16" s="124">
        <f>'X-M-GDP-Pop'!AI152</f>
        <v>17036.766540527253</v>
      </c>
      <c r="M16" s="135">
        <f t="shared" si="19"/>
        <v>14384.081376608174</v>
      </c>
      <c r="N16" s="133">
        <f t="shared" si="20"/>
        <v>13052.498204918989</v>
      </c>
      <c r="O16" s="133">
        <f t="shared" si="2"/>
        <v>9547.6413210799801</v>
      </c>
      <c r="P16" s="133">
        <f t="shared" si="3"/>
        <v>8026.1403130106419</v>
      </c>
      <c r="Q16" s="133">
        <f t="shared" si="21"/>
        <v>8732.1982473363496</v>
      </c>
      <c r="R16" s="134">
        <f t="shared" si="4"/>
        <v>7320.7489276166434</v>
      </c>
      <c r="S16" s="133">
        <f t="shared" si="5"/>
        <v>-3160.5520799922888</v>
      </c>
      <c r="T16" s="133">
        <f t="shared" si="6"/>
        <v>-2226.8923934633367</v>
      </c>
      <c r="U16" s="133">
        <f t="shared" si="7"/>
        <v>-705.39138539399846</v>
      </c>
      <c r="V16" s="133">
        <f t="shared" si="8"/>
        <v>-1411.4493197197062</v>
      </c>
      <c r="W16" s="238"/>
      <c r="Y16" s="238"/>
      <c r="Z16" s="238"/>
      <c r="AC16" s="10">
        <f t="shared" si="9"/>
        <v>8026.1403130106419</v>
      </c>
      <c r="AD16" s="10">
        <f t="shared" si="9"/>
        <v>8732.1982473363496</v>
      </c>
      <c r="AE16" s="10">
        <f t="shared" si="10"/>
        <v>9547.6413210799801</v>
      </c>
      <c r="AF16" s="10">
        <f t="shared" si="11"/>
        <v>10481.301007608932</v>
      </c>
      <c r="AH16" s="47" t="s">
        <v>18</v>
      </c>
      <c r="AI16" s="47">
        <v>1</v>
      </c>
      <c r="AJ16" s="114">
        <f t="shared" si="12"/>
        <v>1034.0100880418127</v>
      </c>
      <c r="AK16" s="110">
        <f t="shared" si="12"/>
        <v>21.809322927313048</v>
      </c>
      <c r="AL16" s="110">
        <f t="shared" si="12"/>
        <v>0</v>
      </c>
      <c r="AM16" s="110">
        <f t="shared" si="12"/>
        <v>0</v>
      </c>
      <c r="AN16" s="110">
        <f t="shared" si="12"/>
        <v>64.206085277079566</v>
      </c>
      <c r="AO16" s="110">
        <f t="shared" si="12"/>
        <v>31.582572143206527</v>
      </c>
      <c r="AP16" s="110">
        <f t="shared" si="12"/>
        <v>253.59824468596139</v>
      </c>
      <c r="AQ16" s="110">
        <f t="shared" si="12"/>
        <v>277.59053694861143</v>
      </c>
      <c r="AR16" s="110">
        <f t="shared" si="12"/>
        <v>91.036919594703576</v>
      </c>
      <c r="AS16" s="110">
        <f t="shared" si="12"/>
        <v>92.073546400767583</v>
      </c>
      <c r="AT16" s="110">
        <f t="shared" si="12"/>
        <v>4706.5263500706224</v>
      </c>
      <c r="AU16" s="110">
        <f t="shared" si="12"/>
        <v>24.366346818897142</v>
      </c>
      <c r="AV16" s="110">
        <f t="shared" si="12"/>
        <v>667.08063537877615</v>
      </c>
      <c r="AW16" s="110">
        <f t="shared" si="12"/>
        <v>20.29795213218754</v>
      </c>
      <c r="AX16" s="110">
        <f t="shared" si="12"/>
        <v>21.805101843738896</v>
      </c>
      <c r="AY16" s="110">
        <f t="shared" si="12"/>
        <v>16.905431631161289</v>
      </c>
      <c r="AZ16" s="110">
        <f t="shared" si="12"/>
        <v>2.6987563017186043</v>
      </c>
      <c r="BA16" s="115">
        <f t="shared" si="12"/>
        <v>6.4971521522200391</v>
      </c>
      <c r="BB16">
        <f t="shared" si="13"/>
        <v>1</v>
      </c>
      <c r="BC16" s="103" t="str">
        <f t="shared" si="14"/>
        <v>t</v>
      </c>
      <c r="BD16" s="47" t="str">
        <f t="shared" si="14"/>
        <v>t</v>
      </c>
      <c r="BE16" s="47" t="str">
        <f t="shared" si="14"/>
        <v>t</v>
      </c>
      <c r="BF16" s="47" t="str">
        <f t="shared" si="14"/>
        <v>t</v>
      </c>
      <c r="BG16" s="47" t="str">
        <f t="shared" si="14"/>
        <v>t</v>
      </c>
      <c r="BH16" s="47" t="str">
        <f t="shared" si="14"/>
        <v>t</v>
      </c>
      <c r="BI16" s="47" t="str">
        <f t="shared" si="14"/>
        <v>t</v>
      </c>
      <c r="BJ16" s="47" t="str">
        <f t="shared" si="14"/>
        <v>t</v>
      </c>
      <c r="BK16" s="47" t="str">
        <f t="shared" si="14"/>
        <v>t</v>
      </c>
      <c r="BL16" s="47" t="str">
        <f t="shared" si="14"/>
        <v>t</v>
      </c>
      <c r="BM16" s="47" t="str">
        <f t="shared" si="14"/>
        <v>t</v>
      </c>
      <c r="BN16" s="47" t="str">
        <f t="shared" si="14"/>
        <v>t</v>
      </c>
      <c r="BO16" s="47" t="str">
        <f t="shared" si="14"/>
        <v>t</v>
      </c>
      <c r="BP16" s="47" t="str">
        <f t="shared" si="14"/>
        <v>t</v>
      </c>
      <c r="BQ16" s="47" t="str">
        <f t="shared" si="14"/>
        <v>d</v>
      </c>
      <c r="BR16" s="47" t="str">
        <f t="shared" si="14"/>
        <v>d</v>
      </c>
      <c r="BS16" s="47" t="str">
        <f t="shared" si="15"/>
        <v>t</v>
      </c>
      <c r="BT16" s="104" t="str">
        <f t="shared" si="15"/>
        <v>t</v>
      </c>
      <c r="BX16" s="141"/>
      <c r="BY16" s="141"/>
      <c r="BZ16" s="141"/>
      <c r="CA16" s="141"/>
    </row>
    <row r="17" spans="1:79" ht="15.75" thickBot="1">
      <c r="A17" s="7" t="s">
        <v>11</v>
      </c>
      <c r="B17" t="s">
        <v>26</v>
      </c>
      <c r="C17" s="124">
        <f>'X-M-GDP-Pop'!Z153</f>
        <v>5263.0697357903764</v>
      </c>
      <c r="D17" s="124">
        <f>'X-M-GDP-Pop'!AA153</f>
        <v>14555.72502406785</v>
      </c>
      <c r="E17" s="124">
        <f>'X-M-GDP-Pop'!AB153</f>
        <v>19818.794759858225</v>
      </c>
      <c r="F17" s="125">
        <f t="shared" si="1"/>
        <v>2289.4044628523793</v>
      </c>
      <c r="G17" s="125">
        <f t="shared" si="16"/>
        <v>22108.199222710606</v>
      </c>
      <c r="H17" s="124">
        <f>'X-M-GDP-Pop'!AE153</f>
        <v>26045.67036561549</v>
      </c>
      <c r="I17" s="133">
        <f t="shared" si="17"/>
        <v>-6226.8756057572646</v>
      </c>
      <c r="J17" s="134">
        <f t="shared" si="18"/>
        <v>-3937.4711429048839</v>
      </c>
      <c r="K17" s="165">
        <f>'X-M-GDP-Pop'!AH153</f>
        <v>2.7657466187069999</v>
      </c>
      <c r="L17" s="124">
        <f>'X-M-GDP-Pop'!AI153</f>
        <v>54766.826986630571</v>
      </c>
      <c r="M17" s="135">
        <f t="shared" si="19"/>
        <v>50829.355843725687</v>
      </c>
      <c r="N17" s="133">
        <f t="shared" si="20"/>
        <v>18378.167942039701</v>
      </c>
      <c r="O17" s="133">
        <f t="shared" si="2"/>
        <v>23961.830749302291</v>
      </c>
      <c r="P17" s="133">
        <f t="shared" si="3"/>
        <v>22292.622514298615</v>
      </c>
      <c r="Q17" s="133">
        <f t="shared" si="21"/>
        <v>23006.047378025112</v>
      </c>
      <c r="R17" s="134">
        <f t="shared" si="4"/>
        <v>21108.776393147527</v>
      </c>
      <c r="S17" s="133">
        <f t="shared" si="5"/>
        <v>-4936.8939724679622</v>
      </c>
      <c r="T17" s="133">
        <f t="shared" si="6"/>
        <v>-2853.0543561547638</v>
      </c>
      <c r="U17" s="133">
        <f t="shared" si="7"/>
        <v>-1183.8461211510876</v>
      </c>
      <c r="V17" s="133">
        <f t="shared" si="8"/>
        <v>-1897.2709848775849</v>
      </c>
      <c r="W17" s="238"/>
      <c r="Y17" s="238"/>
      <c r="Z17" s="238"/>
      <c r="AC17" s="10">
        <f t="shared" si="9"/>
        <v>22292.622514298615</v>
      </c>
      <c r="AD17" s="10">
        <f t="shared" si="9"/>
        <v>23006.047378025112</v>
      </c>
      <c r="AE17" s="10">
        <f t="shared" si="10"/>
        <v>23961.830749302291</v>
      </c>
      <c r="AF17" s="10">
        <f t="shared" si="11"/>
        <v>26045.67036561549</v>
      </c>
      <c r="AH17" s="47" t="s">
        <v>26</v>
      </c>
      <c r="AI17" s="47">
        <v>1</v>
      </c>
      <c r="AJ17" s="114">
        <f t="shared" si="12"/>
        <v>646.89552722946019</v>
      </c>
      <c r="AK17" s="110">
        <f t="shared" si="12"/>
        <v>245.36228267306143</v>
      </c>
      <c r="AL17" s="110">
        <f t="shared" si="12"/>
        <v>1036.9008370197434</v>
      </c>
      <c r="AM17" s="110">
        <f t="shared" si="12"/>
        <v>83.810068061343685</v>
      </c>
      <c r="AN17" s="110">
        <f t="shared" si="12"/>
        <v>262.3736305819811</v>
      </c>
      <c r="AO17" s="110">
        <f t="shared" si="12"/>
        <v>209.66192089842889</v>
      </c>
      <c r="AP17" s="110">
        <f t="shared" si="12"/>
        <v>1542.60658275286</v>
      </c>
      <c r="AQ17" s="110">
        <f t="shared" si="12"/>
        <v>228.10105751868338</v>
      </c>
      <c r="AR17" s="110">
        <f t="shared" si="12"/>
        <v>482.06694564951363</v>
      </c>
      <c r="AS17" s="110">
        <f t="shared" si="12"/>
        <v>389.27596264297165</v>
      </c>
      <c r="AT17" s="110">
        <f t="shared" si="12"/>
        <v>24.711238781820665</v>
      </c>
      <c r="AU17" s="110">
        <f t="shared" si="12"/>
        <v>15964.291405308499</v>
      </c>
      <c r="AV17" s="110">
        <f t="shared" si="12"/>
        <v>451.37723267806655</v>
      </c>
      <c r="AW17" s="110">
        <f t="shared" si="12"/>
        <v>86.841176130504735</v>
      </c>
      <c r="AX17" s="110">
        <f t="shared" si="12"/>
        <v>65.140654820533356</v>
      </c>
      <c r="AY17" s="110">
        <f t="shared" si="12"/>
        <v>298.11332744363182</v>
      </c>
      <c r="AZ17" s="110">
        <f t="shared" si="12"/>
        <v>16.198364079247373</v>
      </c>
      <c r="BA17" s="115">
        <f t="shared" si="12"/>
        <v>42.88472422830953</v>
      </c>
      <c r="BB17">
        <f t="shared" si="13"/>
        <v>1</v>
      </c>
      <c r="BC17" s="103" t="str">
        <f t="shared" si="14"/>
        <v>t</v>
      </c>
      <c r="BD17" s="47" t="str">
        <f t="shared" si="14"/>
        <v>t</v>
      </c>
      <c r="BE17" s="47" t="str">
        <f t="shared" si="14"/>
        <v>t</v>
      </c>
      <c r="BF17" s="47" t="str">
        <f t="shared" si="14"/>
        <v>t</v>
      </c>
      <c r="BG17" s="47" t="str">
        <f t="shared" si="14"/>
        <v>t</v>
      </c>
      <c r="BH17" s="47" t="str">
        <f t="shared" si="14"/>
        <v>t</v>
      </c>
      <c r="BI17" s="47" t="str">
        <f t="shared" si="14"/>
        <v>t</v>
      </c>
      <c r="BJ17" s="47" t="str">
        <f t="shared" si="14"/>
        <v>t</v>
      </c>
      <c r="BK17" s="47" t="str">
        <f t="shared" si="14"/>
        <v>t</v>
      </c>
      <c r="BL17" s="47" t="str">
        <f t="shared" si="14"/>
        <v>t</v>
      </c>
      <c r="BM17" s="47" t="str">
        <f t="shared" si="14"/>
        <v>t</v>
      </c>
      <c r="BN17" s="47" t="str">
        <f t="shared" si="14"/>
        <v>t</v>
      </c>
      <c r="BO17" s="47" t="str">
        <f t="shared" si="14"/>
        <v>t</v>
      </c>
      <c r="BP17" s="47" t="str">
        <f t="shared" si="14"/>
        <v>t</v>
      </c>
      <c r="BQ17" s="47" t="str">
        <f t="shared" si="14"/>
        <v>d</v>
      </c>
      <c r="BR17" s="47" t="str">
        <f t="shared" si="14"/>
        <v>d</v>
      </c>
      <c r="BS17" s="47" t="str">
        <f t="shared" si="15"/>
        <v>t</v>
      </c>
      <c r="BT17" s="104" t="str">
        <f t="shared" si="15"/>
        <v>t</v>
      </c>
      <c r="BX17" s="141"/>
      <c r="BY17" s="141"/>
      <c r="BZ17" s="141"/>
      <c r="CA17" s="141"/>
    </row>
    <row r="18" spans="1:79" ht="15.75" thickBot="1">
      <c r="A18" s="7" t="s">
        <v>12</v>
      </c>
      <c r="B18" t="s">
        <v>27</v>
      </c>
      <c r="C18" s="124">
        <f>'X-M-GDP-Pop'!Z154</f>
        <v>14511.92505858569</v>
      </c>
      <c r="D18" s="124">
        <f>'X-M-GDP-Pop'!AA154</f>
        <v>52641.497570268541</v>
      </c>
      <c r="E18" s="124">
        <f>'X-M-GDP-Pop'!AB154</f>
        <v>67153.422628854227</v>
      </c>
      <c r="F18" s="125">
        <f t="shared" si="1"/>
        <v>5319.4448498953416</v>
      </c>
      <c r="G18" s="125">
        <f t="shared" si="16"/>
        <v>72472.867478749569</v>
      </c>
      <c r="H18" s="124">
        <f>'X-M-GDP-Pop'!AE154</f>
        <v>53481.161548817334</v>
      </c>
      <c r="I18" s="133">
        <f t="shared" si="17"/>
        <v>13672.261080036893</v>
      </c>
      <c r="J18" s="134">
        <f>G18-H18</f>
        <v>18991.705929932235</v>
      </c>
      <c r="K18" s="165">
        <f>'X-M-GDP-Pop'!AH154</f>
        <v>6.4262286746250004</v>
      </c>
      <c r="L18" s="124">
        <f>'X-M-GDP-Pop'!AI154</f>
        <v>198769.30802328556</v>
      </c>
      <c r="M18" s="135">
        <f t="shared" si="19"/>
        <v>217761.0139532178</v>
      </c>
      <c r="N18" s="133">
        <f t="shared" si="20"/>
        <v>33886.284628040434</v>
      </c>
      <c r="O18" s="133">
        <f t="shared" si="2"/>
        <v>55675.455884554533</v>
      </c>
      <c r="P18" s="133">
        <f t="shared" si="3"/>
        <v>64278.463550395303</v>
      </c>
      <c r="Q18" s="133">
        <f t="shared" si="21"/>
        <v>57716.885652435391</v>
      </c>
      <c r="R18" s="134">
        <f t="shared" si="4"/>
        <v>66953.924059112644</v>
      </c>
      <c r="S18" s="133">
        <f t="shared" si="5"/>
        <v>13472.76251029531</v>
      </c>
      <c r="T18" s="133">
        <f t="shared" si="6"/>
        <v>11278.468174558111</v>
      </c>
      <c r="U18" s="133">
        <f t="shared" si="7"/>
        <v>2675.4605087173404</v>
      </c>
      <c r="V18" s="133">
        <f t="shared" si="8"/>
        <v>9237.0384066772531</v>
      </c>
      <c r="W18" s="238"/>
      <c r="Y18" s="238"/>
      <c r="Z18" s="238"/>
      <c r="AC18" s="10">
        <f t="shared" si="9"/>
        <v>64278.463550395303</v>
      </c>
      <c r="AD18" s="10">
        <f t="shared" si="9"/>
        <v>57716.885652435391</v>
      </c>
      <c r="AE18" s="10">
        <f t="shared" si="10"/>
        <v>55675.455884554533</v>
      </c>
      <c r="AF18" s="10">
        <f t="shared" si="11"/>
        <v>53481.161548817334</v>
      </c>
      <c r="AH18" s="47" t="s">
        <v>27</v>
      </c>
      <c r="AI18" s="47">
        <v>1</v>
      </c>
      <c r="AJ18" s="114">
        <f t="shared" si="12"/>
        <v>5259.107515884989</v>
      </c>
      <c r="AK18" s="110">
        <f t="shared" si="12"/>
        <v>1723.1573547945659</v>
      </c>
      <c r="AL18" s="110">
        <f t="shared" si="12"/>
        <v>1212.7646190269747</v>
      </c>
      <c r="AM18" s="110">
        <f t="shared" si="12"/>
        <v>538.9389709471069</v>
      </c>
      <c r="AN18" s="110">
        <f t="shared" si="12"/>
        <v>2124.4036874124804</v>
      </c>
      <c r="AO18" s="110">
        <f t="shared" si="12"/>
        <v>594.92737612900657</v>
      </c>
      <c r="AP18" s="110">
        <f t="shared" si="12"/>
        <v>3396.1840466783442</v>
      </c>
      <c r="AQ18" s="110">
        <f t="shared" si="12"/>
        <v>4901.1489003560446</v>
      </c>
      <c r="AR18" s="110">
        <f t="shared" si="12"/>
        <v>5257.0385196840907</v>
      </c>
      <c r="AS18" s="110">
        <f t="shared" si="12"/>
        <v>4294.3524353745861</v>
      </c>
      <c r="AT18" s="110">
        <f t="shared" si="12"/>
        <v>839.73162845007835</v>
      </c>
      <c r="AU18" s="110">
        <f t="shared" si="12"/>
        <v>2336.6602294173381</v>
      </c>
      <c r="AV18" s="110">
        <f t="shared" si="12"/>
        <v>38545.405931237285</v>
      </c>
      <c r="AW18" s="110">
        <f t="shared" si="12"/>
        <v>883.01442142943881</v>
      </c>
      <c r="AX18" s="110">
        <f t="shared" si="12"/>
        <v>451.18195408610785</v>
      </c>
      <c r="AY18" s="110">
        <f t="shared" si="12"/>
        <v>1538.1713774335283</v>
      </c>
      <c r="AZ18" s="110">
        <f t="shared" si="12"/>
        <v>265.0121389474437</v>
      </c>
      <c r="BA18" s="115">
        <f t="shared" si="12"/>
        <v>104.25282912264525</v>
      </c>
      <c r="BB18">
        <f t="shared" si="13"/>
        <v>1</v>
      </c>
      <c r="BC18" s="103" t="str">
        <f t="shared" si="14"/>
        <v>t</v>
      </c>
      <c r="BD18" s="47" t="str">
        <f t="shared" si="14"/>
        <v>t</v>
      </c>
      <c r="BE18" s="47" t="str">
        <f t="shared" si="14"/>
        <v>t</v>
      </c>
      <c r="BF18" s="47" t="str">
        <f t="shared" si="14"/>
        <v>t</v>
      </c>
      <c r="BG18" s="47" t="str">
        <f t="shared" si="14"/>
        <v>t</v>
      </c>
      <c r="BH18" s="47" t="str">
        <f t="shared" si="14"/>
        <v>t</v>
      </c>
      <c r="BI18" s="47" t="str">
        <f t="shared" si="14"/>
        <v>t</v>
      </c>
      <c r="BJ18" s="47" t="str">
        <f t="shared" si="14"/>
        <v>t</v>
      </c>
      <c r="BK18" s="47" t="str">
        <f t="shared" si="14"/>
        <v>t</v>
      </c>
      <c r="BL18" s="47" t="str">
        <f t="shared" si="14"/>
        <v>t</v>
      </c>
      <c r="BM18" s="47" t="str">
        <f t="shared" si="14"/>
        <v>t</v>
      </c>
      <c r="BN18" s="47" t="str">
        <f t="shared" si="14"/>
        <v>t</v>
      </c>
      <c r="BO18" s="47" t="str">
        <f t="shared" si="14"/>
        <v>t</v>
      </c>
      <c r="BP18" s="47" t="str">
        <f t="shared" si="14"/>
        <v>t</v>
      </c>
      <c r="BQ18" s="47" t="str">
        <f t="shared" si="14"/>
        <v>d</v>
      </c>
      <c r="BR18" s="47" t="str">
        <f t="shared" si="14"/>
        <v>d</v>
      </c>
      <c r="BS18" s="47" t="str">
        <f t="shared" si="15"/>
        <v>t</v>
      </c>
      <c r="BT18" s="104" t="str">
        <f t="shared" si="15"/>
        <v>t</v>
      </c>
      <c r="BX18" s="141"/>
      <c r="BY18" s="141"/>
      <c r="BZ18" s="141"/>
      <c r="CA18" s="141"/>
    </row>
    <row r="19" spans="1:79" ht="15.75" thickBot="1">
      <c r="A19" s="7" t="s">
        <v>13</v>
      </c>
      <c r="B19" t="s">
        <v>28</v>
      </c>
      <c r="C19" s="124">
        <f>'X-M-GDP-Pop'!Z155</f>
        <v>2295.0934172671364</v>
      </c>
      <c r="D19" s="124">
        <f>'X-M-GDP-Pop'!AA155</f>
        <v>7133.9912220050937</v>
      </c>
      <c r="E19" s="124">
        <f>'X-M-GDP-Pop'!AB155</f>
        <v>9429.0846392722306</v>
      </c>
      <c r="F19" s="125">
        <f t="shared" si="1"/>
        <v>1209.5850218779492</v>
      </c>
      <c r="G19" s="125">
        <f t="shared" si="16"/>
        <v>10638.669661150179</v>
      </c>
      <c r="H19" s="124">
        <f>'X-M-GDP-Pop'!AE155</f>
        <v>10738.574655325925</v>
      </c>
      <c r="I19" s="133">
        <f t="shared" si="17"/>
        <v>-1309.4900160536945</v>
      </c>
      <c r="J19" s="134">
        <f t="shared" si="18"/>
        <v>-99.904994175745742</v>
      </c>
      <c r="K19" s="165">
        <f>'X-M-GDP-Pop'!AH155</f>
        <v>1.4612558587090001</v>
      </c>
      <c r="L19" s="124">
        <f>'X-M-GDP-Pop'!AI155</f>
        <v>27021.51140503876</v>
      </c>
      <c r="M19" s="135">
        <f t="shared" si="19"/>
        <v>26921.606410863016</v>
      </c>
      <c r="N19" s="133">
        <f t="shared" si="20"/>
        <v>18423.608877536266</v>
      </c>
      <c r="O19" s="133">
        <f t="shared" si="2"/>
        <v>12660.004835938596</v>
      </c>
      <c r="P19" s="133">
        <f t="shared" si="3"/>
        <v>11599.756697082499</v>
      </c>
      <c r="Q19" s="133">
        <f t="shared" si="21"/>
        <v>11842.91836568178</v>
      </c>
      <c r="R19" s="134">
        <f t="shared" si="4"/>
        <v>9984.5077916347436</v>
      </c>
      <c r="S19" s="133">
        <f t="shared" si="5"/>
        <v>-754.06686369118142</v>
      </c>
      <c r="T19" s="133">
        <f t="shared" si="6"/>
        <v>-2675.4970443038528</v>
      </c>
      <c r="U19" s="133">
        <f t="shared" si="7"/>
        <v>-1615.2489054477555</v>
      </c>
      <c r="V19" s="133">
        <f t="shared" si="8"/>
        <v>-1858.4105740470368</v>
      </c>
      <c r="W19" s="238"/>
      <c r="Y19" s="238"/>
      <c r="Z19" s="238"/>
      <c r="AC19" s="10">
        <f t="shared" si="9"/>
        <v>11599.756697082499</v>
      </c>
      <c r="AD19" s="10">
        <f t="shared" si="9"/>
        <v>11842.91836568178</v>
      </c>
      <c r="AE19" s="10">
        <f t="shared" si="10"/>
        <v>12660.004835938596</v>
      </c>
      <c r="AF19" s="10">
        <f t="shared" si="11"/>
        <v>10738.574655325925</v>
      </c>
      <c r="AH19" s="47" t="s">
        <v>28</v>
      </c>
      <c r="AI19" s="47">
        <v>1</v>
      </c>
      <c r="AJ19" s="114">
        <f t="shared" si="12"/>
        <v>1078.0126606391361</v>
      </c>
      <c r="AK19" s="110">
        <f t="shared" si="12"/>
        <v>32.405728985589583</v>
      </c>
      <c r="AL19" s="110">
        <f t="shared" si="12"/>
        <v>24.903785064649924</v>
      </c>
      <c r="AM19" s="110">
        <f t="shared" si="12"/>
        <v>78.708245307877363</v>
      </c>
      <c r="AN19" s="110">
        <f t="shared" si="12"/>
        <v>51.261582814140382</v>
      </c>
      <c r="AO19" s="110">
        <f t="shared" si="12"/>
        <v>23.806224452320805</v>
      </c>
      <c r="AP19" s="110">
        <f t="shared" si="12"/>
        <v>108.06704874929548</v>
      </c>
      <c r="AQ19" s="110">
        <f t="shared" si="12"/>
        <v>445.99938773644396</v>
      </c>
      <c r="AR19" s="110">
        <f t="shared" si="12"/>
        <v>313.81237776816181</v>
      </c>
      <c r="AS19" s="110">
        <f t="shared" si="12"/>
        <v>1753.8618722361346</v>
      </c>
      <c r="AT19" s="110">
        <f t="shared" si="12"/>
        <v>20.441738185164223</v>
      </c>
      <c r="AU19" s="110">
        <f t="shared" si="12"/>
        <v>71.67223224121787</v>
      </c>
      <c r="AV19" s="110">
        <f t="shared" si="12"/>
        <v>220.0603974611962</v>
      </c>
      <c r="AW19" s="110">
        <f t="shared" si="12"/>
        <v>6617.2383859417605</v>
      </c>
      <c r="AX19" s="110">
        <f t="shared" si="12"/>
        <v>10.484969693282805</v>
      </c>
      <c r="AY19" s="110">
        <f t="shared" si="12"/>
        <v>40.01440889807288</v>
      </c>
      <c r="AZ19" s="110">
        <f t="shared" si="12"/>
        <v>5.6799240647046005</v>
      </c>
      <c r="BA19" s="115">
        <f t="shared" si="12"/>
        <v>14.156506668448824</v>
      </c>
      <c r="BB19">
        <f t="shared" si="13"/>
        <v>1</v>
      </c>
      <c r="BC19" s="103" t="str">
        <f t="shared" si="14"/>
        <v>t</v>
      </c>
      <c r="BD19" s="47" t="str">
        <f t="shared" si="14"/>
        <v>t</v>
      </c>
      <c r="BE19" s="47" t="str">
        <f t="shared" si="14"/>
        <v>t</v>
      </c>
      <c r="BF19" s="47" t="str">
        <f t="shared" si="14"/>
        <v>t</v>
      </c>
      <c r="BG19" s="47" t="str">
        <f t="shared" si="14"/>
        <v>t</v>
      </c>
      <c r="BH19" s="47" t="str">
        <f t="shared" si="14"/>
        <v>t</v>
      </c>
      <c r="BI19" s="47" t="str">
        <f t="shared" si="14"/>
        <v>t</v>
      </c>
      <c r="BJ19" s="47" t="str">
        <f t="shared" si="14"/>
        <v>t</v>
      </c>
      <c r="BK19" s="47" t="str">
        <f t="shared" si="14"/>
        <v>t</v>
      </c>
      <c r="BL19" s="47" t="str">
        <f t="shared" si="14"/>
        <v>t</v>
      </c>
      <c r="BM19" s="47" t="str">
        <f t="shared" si="14"/>
        <v>t</v>
      </c>
      <c r="BN19" s="47" t="str">
        <f t="shared" si="14"/>
        <v>t</v>
      </c>
      <c r="BO19" s="47" t="str">
        <f t="shared" si="14"/>
        <v>t</v>
      </c>
      <c r="BP19" s="47" t="str">
        <f t="shared" si="14"/>
        <v>t</v>
      </c>
      <c r="BQ19" s="47" t="str">
        <f t="shared" si="14"/>
        <v>d</v>
      </c>
      <c r="BR19" s="47" t="str">
        <f t="shared" si="14"/>
        <v>d</v>
      </c>
      <c r="BS19" s="47" t="str">
        <f t="shared" si="15"/>
        <v>t</v>
      </c>
      <c r="BT19" s="104" t="str">
        <f t="shared" si="15"/>
        <v>t</v>
      </c>
      <c r="BX19" s="141"/>
      <c r="BY19" s="141"/>
      <c r="BZ19" s="141"/>
      <c r="CA19" s="141"/>
    </row>
    <row r="20" spans="1:79" ht="15.75" thickBot="1">
      <c r="A20" s="7" t="s">
        <v>14</v>
      </c>
      <c r="B20" t="s">
        <v>29</v>
      </c>
      <c r="C20" s="124">
        <f>'X-M-GDP-Pop'!Z156</f>
        <v>1359.3219782036524</v>
      </c>
      <c r="D20" s="124">
        <f>'X-M-GDP-Pop'!AA156</f>
        <v>4064.3684376942533</v>
      </c>
      <c r="E20" s="124">
        <f>'X-M-GDP-Pop'!AB156</f>
        <v>5423.690415897906</v>
      </c>
      <c r="F20" s="125">
        <f t="shared" si="1"/>
        <v>529.25503873240109</v>
      </c>
      <c r="G20" s="125">
        <f t="shared" si="16"/>
        <v>5952.9454546303068</v>
      </c>
      <c r="H20" s="124">
        <f>'X-M-GDP-Pop'!AE156</f>
        <v>6221.145956088295</v>
      </c>
      <c r="I20" s="133">
        <f t="shared" si="17"/>
        <v>-797.455540190389</v>
      </c>
      <c r="J20" s="134">
        <f t="shared" si="18"/>
        <v>-268.20050145798814</v>
      </c>
      <c r="K20" s="165">
        <f>'X-M-GDP-Pop'!AH156</f>
        <v>0.63937384484000004</v>
      </c>
      <c r="L20" s="124">
        <f>'X-M-GDP-Pop'!AI156</f>
        <v>17797.124217813267</v>
      </c>
      <c r="M20" s="135">
        <f t="shared" si="19"/>
        <v>17528.923716355279</v>
      </c>
      <c r="N20" s="133">
        <f t="shared" si="20"/>
        <v>27415.765999533185</v>
      </c>
      <c r="O20" s="133">
        <f t="shared" si="2"/>
        <v>5539.3967588936921</v>
      </c>
      <c r="P20" s="133">
        <f t="shared" si="3"/>
        <v>6604.4802513260511</v>
      </c>
      <c r="Q20" s="133">
        <f t="shared" si="21"/>
        <v>6469.7571766973979</v>
      </c>
      <c r="R20" s="134">
        <f t="shared" si="4"/>
        <v>5561.3015598884012</v>
      </c>
      <c r="S20" s="133">
        <f t="shared" si="5"/>
        <v>-659.84439619989371</v>
      </c>
      <c r="T20" s="133">
        <f t="shared" si="6"/>
        <v>21.904800994709149</v>
      </c>
      <c r="U20" s="133">
        <f t="shared" si="7"/>
        <v>-1043.1786914376498</v>
      </c>
      <c r="V20" s="133">
        <f t="shared" si="8"/>
        <v>-908.45561680899664</v>
      </c>
      <c r="W20" s="238"/>
      <c r="Y20" s="238"/>
      <c r="Z20" s="238"/>
      <c r="AC20" s="10">
        <f t="shared" si="9"/>
        <v>0</v>
      </c>
      <c r="AD20" s="10">
        <f t="shared" si="9"/>
        <v>0</v>
      </c>
      <c r="AE20" s="10">
        <f t="shared" si="10"/>
        <v>0</v>
      </c>
      <c r="AF20" s="10">
        <f t="shared" si="11"/>
        <v>0</v>
      </c>
      <c r="AH20" s="47" t="s">
        <v>29</v>
      </c>
      <c r="AI20" s="47">
        <v>0</v>
      </c>
      <c r="AJ20" s="114">
        <f t="shared" si="12"/>
        <v>23.890267083992956</v>
      </c>
      <c r="AK20" s="110">
        <f t="shared" si="12"/>
        <v>94.146034898944478</v>
      </c>
      <c r="AL20" s="110">
        <f t="shared" si="12"/>
        <v>12.296533579618709</v>
      </c>
      <c r="AM20" s="110">
        <f t="shared" ref="AM20:BA23" si="22">IF(AND($AI20=1,AM$5=1),IF($AH20=AM$4,E73+E95+E$99+$T73+$F20,E73+E95),IF(AND($AI20=1,AM$5=0),$AJ$3*E73,IF(AND($AI20=0,AM$5=1),$AJ$3*E95,"")))</f>
        <v>0</v>
      </c>
      <c r="AN20" s="110">
        <f t="shared" si="22"/>
        <v>9.4990842033582936</v>
      </c>
      <c r="AO20" s="110">
        <f t="shared" si="22"/>
        <v>27.636703002517113</v>
      </c>
      <c r="AP20" s="110">
        <f t="shared" si="22"/>
        <v>53.783324344307857</v>
      </c>
      <c r="AQ20" s="110">
        <f t="shared" si="22"/>
        <v>16.480169417362312</v>
      </c>
      <c r="AR20" s="110">
        <f t="shared" si="22"/>
        <v>75.247315125009948</v>
      </c>
      <c r="AS20" s="110">
        <f t="shared" si="22"/>
        <v>34.540260236858643</v>
      </c>
      <c r="AT20" s="110">
        <f t="shared" si="22"/>
        <v>0</v>
      </c>
      <c r="AU20" s="110">
        <f t="shared" si="22"/>
        <v>13.025375897374257</v>
      </c>
      <c r="AV20" s="110">
        <f t="shared" si="22"/>
        <v>51.623552074585255</v>
      </c>
      <c r="AW20" s="110">
        <f t="shared" si="22"/>
        <v>4.16114861488452</v>
      </c>
      <c r="AX20" s="110" t="str">
        <f t="shared" si="22"/>
        <v/>
      </c>
      <c r="AY20" s="110" t="str">
        <f t="shared" si="22"/>
        <v/>
      </c>
      <c r="AZ20" s="110">
        <f t="shared" si="22"/>
        <v>28.565757979443472</v>
      </c>
      <c r="BA20" s="115">
        <f t="shared" si="22"/>
        <v>0.23060429408630972</v>
      </c>
      <c r="BB20">
        <f t="shared" si="13"/>
        <v>0</v>
      </c>
      <c r="BC20" s="103" t="str">
        <f t="shared" si="14"/>
        <v>i</v>
      </c>
      <c r="BD20" s="47" t="str">
        <f t="shared" si="14"/>
        <v>i</v>
      </c>
      <c r="BE20" s="47" t="str">
        <f t="shared" si="14"/>
        <v>i</v>
      </c>
      <c r="BF20" s="47" t="str">
        <f t="shared" si="14"/>
        <v>i</v>
      </c>
      <c r="BG20" s="47" t="str">
        <f t="shared" si="14"/>
        <v>i</v>
      </c>
      <c r="BH20" s="47" t="str">
        <f t="shared" si="14"/>
        <v>i</v>
      </c>
      <c r="BI20" s="47" t="str">
        <f t="shared" si="14"/>
        <v>i</v>
      </c>
      <c r="BJ20" s="47" t="str">
        <f t="shared" si="14"/>
        <v>i</v>
      </c>
      <c r="BK20" s="47" t="str">
        <f t="shared" si="14"/>
        <v>i</v>
      </c>
      <c r="BL20" s="47" t="str">
        <f t="shared" si="14"/>
        <v>i</v>
      </c>
      <c r="BM20" s="47" t="str">
        <f t="shared" si="14"/>
        <v>i</v>
      </c>
      <c r="BN20" s="47" t="str">
        <f t="shared" si="14"/>
        <v>i</v>
      </c>
      <c r="BO20" s="47" t="str">
        <f t="shared" si="14"/>
        <v>i</v>
      </c>
      <c r="BP20" s="47" t="str">
        <f t="shared" si="14"/>
        <v>i</v>
      </c>
      <c r="BQ20" s="47" t="str">
        <f t="shared" si="14"/>
        <v/>
      </c>
      <c r="BR20" s="47" t="str">
        <f t="shared" si="14"/>
        <v/>
      </c>
      <c r="BS20" s="47" t="str">
        <f t="shared" si="15"/>
        <v>i</v>
      </c>
      <c r="BT20" s="104" t="str">
        <f t="shared" si="15"/>
        <v>i</v>
      </c>
      <c r="BX20" s="141"/>
      <c r="BY20" s="141"/>
      <c r="BZ20" s="141"/>
      <c r="CA20" s="141"/>
    </row>
    <row r="21" spans="1:79" ht="15.75" thickBot="1">
      <c r="A21" s="7" t="s">
        <v>15</v>
      </c>
      <c r="B21" t="s">
        <v>30</v>
      </c>
      <c r="C21" s="124">
        <f>'X-M-GDP-Pop'!Z157</f>
        <v>5078.3192699659839</v>
      </c>
      <c r="D21" s="124">
        <f>'X-M-GDP-Pop'!AA157</f>
        <v>16454.167162240679</v>
      </c>
      <c r="E21" s="124">
        <f>'X-M-GDP-Pop'!AB157</f>
        <v>21532.486432206664</v>
      </c>
      <c r="F21" s="125">
        <f t="shared" si="1"/>
        <v>1804.5275166652857</v>
      </c>
      <c r="G21" s="125">
        <f t="shared" si="16"/>
        <v>23337.013948871951</v>
      </c>
      <c r="H21" s="124">
        <f>'X-M-GDP-Pop'!AE157</f>
        <v>24897.9866460216</v>
      </c>
      <c r="I21" s="133">
        <f t="shared" si="17"/>
        <v>-3365.5002138149357</v>
      </c>
      <c r="J21" s="134">
        <f t="shared" si="18"/>
        <v>-1560.9726971496493</v>
      </c>
      <c r="K21" s="165">
        <f>'X-M-GDP-Pop'!AH157</f>
        <v>2.1799843402780001</v>
      </c>
      <c r="L21" s="124">
        <f>'X-M-GDP-Pop'!AI157</f>
        <v>64301.66671229522</v>
      </c>
      <c r="M21" s="135">
        <f t="shared" si="19"/>
        <v>62740.694015145571</v>
      </c>
      <c r="N21" s="133">
        <f t="shared" si="20"/>
        <v>28780.341608850562</v>
      </c>
      <c r="O21" s="133">
        <f t="shared" si="2"/>
        <v>18886.913010958189</v>
      </c>
      <c r="P21" s="133">
        <f t="shared" si="3"/>
        <v>24177.425077059808</v>
      </c>
      <c r="Q21" s="133">
        <f t="shared" si="21"/>
        <v>23319.347647814488</v>
      </c>
      <c r="R21" s="134">
        <f t="shared" si="4"/>
        <v>22146.962321383253</v>
      </c>
      <c r="S21" s="133">
        <f t="shared" si="5"/>
        <v>-2751.024324638347</v>
      </c>
      <c r="T21" s="133">
        <f t="shared" si="6"/>
        <v>3260.0493104250636</v>
      </c>
      <c r="U21" s="133">
        <f t="shared" si="7"/>
        <v>-2030.4627556765554</v>
      </c>
      <c r="V21" s="133">
        <f t="shared" si="8"/>
        <v>-1172.3853264312347</v>
      </c>
      <c r="W21" s="238"/>
      <c r="Y21" s="238"/>
      <c r="Z21" s="238"/>
      <c r="AC21" s="10">
        <f t="shared" si="9"/>
        <v>0</v>
      </c>
      <c r="AD21" s="10">
        <f t="shared" si="9"/>
        <v>0</v>
      </c>
      <c r="AE21" s="10">
        <f t="shared" si="10"/>
        <v>0</v>
      </c>
      <c r="AF21" s="10">
        <f t="shared" si="11"/>
        <v>0</v>
      </c>
      <c r="AH21" s="47" t="s">
        <v>30</v>
      </c>
      <c r="AI21" s="47">
        <v>0</v>
      </c>
      <c r="AJ21" s="114">
        <f t="shared" ref="AJ21:AL23" si="23">IF(AND($AI21=1,AJ$5=1),IF($AH21=AJ$4,B74+B96+B$99+$T74+$F21,B74+B96),IF(AND($AI21=1,AJ$5=0),$AJ$3*B74,IF(AND($AI21=0,AJ$5=1),$AJ$3*B96,"")))</f>
        <v>64.559965904748609</v>
      </c>
      <c r="AK21" s="110">
        <f t="shared" si="23"/>
        <v>94.4111968909165</v>
      </c>
      <c r="AL21" s="110">
        <f t="shared" si="23"/>
        <v>51.303145976272987</v>
      </c>
      <c r="AM21" s="110">
        <f t="shared" si="22"/>
        <v>9.9354279666523446</v>
      </c>
      <c r="AN21" s="110">
        <f t="shared" si="22"/>
        <v>34.002470516858196</v>
      </c>
      <c r="AO21" s="110">
        <f t="shared" si="22"/>
        <v>125.95720891732826</v>
      </c>
      <c r="AP21" s="110">
        <f t="shared" si="22"/>
        <v>363.68960648140057</v>
      </c>
      <c r="AQ21" s="110">
        <f t="shared" si="22"/>
        <v>34.158670602926264</v>
      </c>
      <c r="AR21" s="110">
        <f t="shared" si="22"/>
        <v>153.72689818384117</v>
      </c>
      <c r="AS21" s="110">
        <f t="shared" si="22"/>
        <v>84.092382111021578</v>
      </c>
      <c r="AT21" s="110">
        <f t="shared" si="22"/>
        <v>28.856345890672401</v>
      </c>
      <c r="AU21" s="110">
        <f t="shared" si="22"/>
        <v>107.59648931520695</v>
      </c>
      <c r="AV21" s="110">
        <f t="shared" si="22"/>
        <v>166.60873977554479</v>
      </c>
      <c r="AW21" s="110">
        <f t="shared" si="22"/>
        <v>26.022062812315223</v>
      </c>
      <c r="AX21" s="110" t="str">
        <f t="shared" si="22"/>
        <v/>
      </c>
      <c r="AY21" s="110" t="str">
        <f t="shared" si="22"/>
        <v/>
      </c>
      <c r="AZ21" s="110">
        <f t="shared" si="22"/>
        <v>25.399763986759758</v>
      </c>
      <c r="BA21" s="115">
        <f t="shared" si="22"/>
        <v>2.0237283535673876</v>
      </c>
      <c r="BB21">
        <f t="shared" si="13"/>
        <v>0</v>
      </c>
      <c r="BC21" s="103" t="str">
        <f t="shared" si="14"/>
        <v>i</v>
      </c>
      <c r="BD21" s="47" t="str">
        <f t="shared" si="14"/>
        <v>i</v>
      </c>
      <c r="BE21" s="47" t="str">
        <f t="shared" si="14"/>
        <v>i</v>
      </c>
      <c r="BF21" s="47" t="str">
        <f t="shared" si="14"/>
        <v>i</v>
      </c>
      <c r="BG21" s="47" t="str">
        <f t="shared" si="14"/>
        <v>i</v>
      </c>
      <c r="BH21" s="47" t="str">
        <f t="shared" si="14"/>
        <v>i</v>
      </c>
      <c r="BI21" s="47" t="str">
        <f t="shared" si="14"/>
        <v>i</v>
      </c>
      <c r="BJ21" s="47" t="str">
        <f t="shared" si="14"/>
        <v>i</v>
      </c>
      <c r="BK21" s="47" t="str">
        <f t="shared" si="14"/>
        <v>i</v>
      </c>
      <c r="BL21" s="47" t="str">
        <f t="shared" si="14"/>
        <v>i</v>
      </c>
      <c r="BM21" s="47" t="str">
        <f t="shared" si="14"/>
        <v>i</v>
      </c>
      <c r="BN21" s="47" t="str">
        <f t="shared" si="14"/>
        <v>i</v>
      </c>
      <c r="BO21" s="47" t="str">
        <f t="shared" si="14"/>
        <v>i</v>
      </c>
      <c r="BP21" s="47" t="str">
        <f t="shared" si="14"/>
        <v>i</v>
      </c>
      <c r="BQ21" s="47" t="str">
        <f t="shared" si="14"/>
        <v/>
      </c>
      <c r="BR21" s="47" t="str">
        <f t="shared" ref="BR21" si="24">IF(AND($BB21=1,BR$5=1),"t",IF(AND($BB21=0,BR$5=0),"",IF(AND($BB21=1,BR$5=0),"d","i")))</f>
        <v/>
      </c>
      <c r="BS21" s="47" t="str">
        <f t="shared" si="15"/>
        <v>i</v>
      </c>
      <c r="BT21" s="104" t="str">
        <f t="shared" si="15"/>
        <v>i</v>
      </c>
      <c r="BX21" s="141"/>
      <c r="BY21" s="141"/>
      <c r="BZ21" s="141"/>
      <c r="CA21" s="141"/>
    </row>
    <row r="22" spans="1:79" ht="15.75" thickBot="1">
      <c r="A22" s="7" t="s">
        <v>16</v>
      </c>
      <c r="B22" t="s">
        <v>31</v>
      </c>
      <c r="C22" s="124">
        <f>'X-M-GDP-Pop'!Z158</f>
        <v>648.26549452334552</v>
      </c>
      <c r="D22" s="124">
        <f>'X-M-GDP-Pop'!AA158</f>
        <v>1928.4032249091272</v>
      </c>
      <c r="E22" s="124">
        <f>'X-M-GDP-Pop'!AB158</f>
        <v>2576.6687194324727</v>
      </c>
      <c r="F22" s="125">
        <f t="shared" si="1"/>
        <v>264.95350075823148</v>
      </c>
      <c r="G22" s="125">
        <f t="shared" si="16"/>
        <v>2841.622220190704</v>
      </c>
      <c r="H22" s="124">
        <f>'X-M-GDP-Pop'!AE158</f>
        <v>2884.3648926909786</v>
      </c>
      <c r="I22" s="133">
        <f t="shared" si="17"/>
        <v>-307.69617325850595</v>
      </c>
      <c r="J22" s="134">
        <f t="shared" si="18"/>
        <v>-42.742672500274693</v>
      </c>
      <c r="K22" s="165">
        <f>'X-M-GDP-Pop'!AH158</f>
        <v>0.32008072873400001</v>
      </c>
      <c r="L22" s="124">
        <f>'X-M-GDP-Pop'!AI158</f>
        <v>7764.2367704003764</v>
      </c>
      <c r="M22" s="135">
        <f t="shared" si="19"/>
        <v>7721.4940979001021</v>
      </c>
      <c r="N22" s="133">
        <f t="shared" si="20"/>
        <v>24123.583223646605</v>
      </c>
      <c r="O22" s="133">
        <f t="shared" si="2"/>
        <v>2773.1102322103093</v>
      </c>
      <c r="P22" s="133">
        <f t="shared" si="3"/>
        <v>3098.1459075794864</v>
      </c>
      <c r="Q22" s="133">
        <f t="shared" si="21"/>
        <v>3106.3702900954222</v>
      </c>
      <c r="R22" s="134">
        <f t="shared" si="4"/>
        <v>2608.5991985934661</v>
      </c>
      <c r="S22" s="133">
        <f t="shared" si="5"/>
        <v>-275.76569409751255</v>
      </c>
      <c r="T22" s="133">
        <f t="shared" si="6"/>
        <v>-164.51103361684318</v>
      </c>
      <c r="U22" s="133">
        <f t="shared" si="7"/>
        <v>-489.54670898602035</v>
      </c>
      <c r="V22" s="133">
        <f t="shared" si="8"/>
        <v>-497.77109150195611</v>
      </c>
      <c r="W22" s="238"/>
      <c r="Y22" s="238"/>
      <c r="Z22" s="238"/>
      <c r="AC22" s="10">
        <f t="shared" si="9"/>
        <v>3098.1459075794864</v>
      </c>
      <c r="AD22" s="10">
        <f t="shared" si="9"/>
        <v>3106.3702900954222</v>
      </c>
      <c r="AE22" s="10">
        <f t="shared" si="10"/>
        <v>2773.1102322103093</v>
      </c>
      <c r="AF22" s="10">
        <f t="shared" si="11"/>
        <v>2884.3648926909786</v>
      </c>
      <c r="AH22" s="47" t="s">
        <v>31</v>
      </c>
      <c r="AI22" s="47">
        <v>1</v>
      </c>
      <c r="AJ22" s="114">
        <f t="shared" si="23"/>
        <v>52.162987409766558</v>
      </c>
      <c r="AK22" s="110">
        <f t="shared" si="23"/>
        <v>20.102417634965462</v>
      </c>
      <c r="AL22" s="110">
        <f t="shared" si="23"/>
        <v>37.805599427595084</v>
      </c>
      <c r="AM22" s="110">
        <f t="shared" si="22"/>
        <v>0</v>
      </c>
      <c r="AN22" s="110">
        <f t="shared" si="22"/>
        <v>5.5132822380344706</v>
      </c>
      <c r="AO22" s="110">
        <f t="shared" si="22"/>
        <v>44.006065352065491</v>
      </c>
      <c r="AP22" s="110">
        <f t="shared" si="22"/>
        <v>344.02896791871717</v>
      </c>
      <c r="AQ22" s="110">
        <f t="shared" si="22"/>
        <v>61.005031788844732</v>
      </c>
      <c r="AR22" s="110">
        <f t="shared" si="22"/>
        <v>167.30998394645991</v>
      </c>
      <c r="AS22" s="110">
        <f t="shared" si="22"/>
        <v>144.44483969002235</v>
      </c>
      <c r="AT22" s="110">
        <f t="shared" si="22"/>
        <v>0</v>
      </c>
      <c r="AU22" s="110">
        <f t="shared" si="22"/>
        <v>23.573310658200302</v>
      </c>
      <c r="AV22" s="110">
        <f t="shared" si="22"/>
        <v>231.40647107171827</v>
      </c>
      <c r="AW22" s="110">
        <f t="shared" si="22"/>
        <v>4.6220011079894219</v>
      </c>
      <c r="AX22" s="110">
        <f t="shared" si="22"/>
        <v>90.580075613827219</v>
      </c>
      <c r="AY22" s="110">
        <f t="shared" si="22"/>
        <v>147.54881510280285</v>
      </c>
      <c r="AZ22" s="110">
        <f t="shared" si="22"/>
        <v>1409.1234602295929</v>
      </c>
      <c r="BA22" s="115">
        <f t="shared" si="22"/>
        <v>0.50313342691148588</v>
      </c>
      <c r="BB22">
        <f t="shared" si="13"/>
        <v>1</v>
      </c>
      <c r="BC22" s="103" t="str">
        <f t="shared" ref="BC22:BR23" si="25">IF(AND($BB22=1,BC$5=1),"t",IF(AND($BB22=0,BC$5=0),"",IF(AND($BB22=1,BC$5=0),"d","i")))</f>
        <v>t</v>
      </c>
      <c r="BD22" s="47" t="str">
        <f t="shared" si="25"/>
        <v>t</v>
      </c>
      <c r="BE22" s="47" t="str">
        <f t="shared" si="25"/>
        <v>t</v>
      </c>
      <c r="BF22" s="47" t="str">
        <f t="shared" si="25"/>
        <v>t</v>
      </c>
      <c r="BG22" s="47" t="str">
        <f t="shared" si="25"/>
        <v>t</v>
      </c>
      <c r="BH22" s="47" t="str">
        <f t="shared" si="25"/>
        <v>t</v>
      </c>
      <c r="BI22" s="47" t="str">
        <f t="shared" si="25"/>
        <v>t</v>
      </c>
      <c r="BJ22" s="47" t="str">
        <f t="shared" si="25"/>
        <v>t</v>
      </c>
      <c r="BK22" s="47" t="str">
        <f t="shared" si="25"/>
        <v>t</v>
      </c>
      <c r="BL22" s="47" t="str">
        <f t="shared" si="25"/>
        <v>t</v>
      </c>
      <c r="BM22" s="47" t="str">
        <f t="shared" si="25"/>
        <v>t</v>
      </c>
      <c r="BN22" s="47" t="str">
        <f t="shared" si="25"/>
        <v>t</v>
      </c>
      <c r="BO22" s="47" t="str">
        <f t="shared" si="25"/>
        <v>t</v>
      </c>
      <c r="BP22" s="47" t="str">
        <f t="shared" si="25"/>
        <v>t</v>
      </c>
      <c r="BQ22" s="47" t="str">
        <f t="shared" si="25"/>
        <v>d</v>
      </c>
      <c r="BR22" s="47" t="str">
        <f t="shared" si="25"/>
        <v>d</v>
      </c>
      <c r="BS22" s="47" t="str">
        <f t="shared" ref="BS22:BT23" si="26">IF(AND($BB22=1,BS$5=1),"t",IF(AND($BB22=0,BS$5=0),"",IF(AND($BB22=1,BS$5=0),"d","i")))</f>
        <v>t</v>
      </c>
      <c r="BT22" s="104" t="str">
        <f t="shared" si="26"/>
        <v>t</v>
      </c>
      <c r="BX22" s="141"/>
      <c r="BY22" s="141"/>
      <c r="BZ22" s="141"/>
      <c r="CA22" s="141"/>
    </row>
    <row r="23" spans="1:79" ht="15.75" thickBot="1">
      <c r="A23" s="7" t="s">
        <v>17</v>
      </c>
      <c r="B23" t="s">
        <v>32</v>
      </c>
      <c r="C23" s="124">
        <f>'X-M-GDP-Pop'!Z159</f>
        <v>262.50928607624263</v>
      </c>
      <c r="D23" s="124">
        <f>'X-M-GDP-Pop'!AA159</f>
        <v>687.17586758756499</v>
      </c>
      <c r="E23" s="124">
        <f>'X-M-GDP-Pop'!AB159</f>
        <v>949.68515366380768</v>
      </c>
      <c r="F23" s="125">
        <f t="shared" si="1"/>
        <v>138.11129860880621</v>
      </c>
      <c r="G23" s="125">
        <f t="shared" si="16"/>
        <v>1087.7964522726138</v>
      </c>
      <c r="H23" s="124">
        <f>'X-M-GDP-Pop'!AE159</f>
        <v>1807.7435407264798</v>
      </c>
      <c r="I23" s="133">
        <f t="shared" si="17"/>
        <v>-858.05838706267207</v>
      </c>
      <c r="J23" s="134">
        <f t="shared" si="18"/>
        <v>-719.94708845386594</v>
      </c>
      <c r="K23" s="165">
        <f>'X-M-GDP-Pop'!AH159</f>
        <v>0.16684725802299999</v>
      </c>
      <c r="L23" s="124">
        <f>'X-M-GDP-Pop'!AI159</f>
        <v>2948.5541707378807</v>
      </c>
      <c r="M23" s="135">
        <f t="shared" si="19"/>
        <v>2228.6070822840147</v>
      </c>
      <c r="N23" s="133">
        <f t="shared" si="20"/>
        <v>13357.169357717583</v>
      </c>
      <c r="O23" s="133">
        <f t="shared" si="2"/>
        <v>1445.5285710884691</v>
      </c>
      <c r="P23" s="133">
        <f t="shared" si="3"/>
        <v>1229.3032839344528</v>
      </c>
      <c r="Q23" s="133">
        <f t="shared" si="21"/>
        <v>1345.695259190963</v>
      </c>
      <c r="R23" s="134">
        <f t="shared" si="4"/>
        <v>994.93680476130157</v>
      </c>
      <c r="S23" s="133">
        <f t="shared" si="5"/>
        <v>-812.80673596517818</v>
      </c>
      <c r="T23" s="133">
        <f t="shared" si="6"/>
        <v>-450.59176632716753</v>
      </c>
      <c r="U23" s="133">
        <f t="shared" si="7"/>
        <v>-234.36647917315122</v>
      </c>
      <c r="V23" s="133">
        <f t="shared" si="8"/>
        <v>-350.75845442966147</v>
      </c>
      <c r="W23" s="238"/>
      <c r="Y23" s="238"/>
      <c r="Z23" s="238"/>
      <c r="AC23" s="10">
        <f t="shared" si="9"/>
        <v>1229.3032839344528</v>
      </c>
      <c r="AD23" s="10">
        <f t="shared" si="9"/>
        <v>1345.695259190963</v>
      </c>
      <c r="AE23" s="10">
        <f t="shared" si="10"/>
        <v>1445.5285710884691</v>
      </c>
      <c r="AF23" s="10">
        <f t="shared" si="11"/>
        <v>1807.7435407264798</v>
      </c>
      <c r="AH23" s="47" t="s">
        <v>32</v>
      </c>
      <c r="AI23" s="47">
        <v>1</v>
      </c>
      <c r="AJ23" s="116">
        <f t="shared" si="23"/>
        <v>216.87932129828062</v>
      </c>
      <c r="AK23" s="117">
        <f t="shared" si="23"/>
        <v>1.5602532866371559</v>
      </c>
      <c r="AL23" s="117">
        <f t="shared" si="23"/>
        <v>0.61433350210866977</v>
      </c>
      <c r="AM23" s="117">
        <f t="shared" si="22"/>
        <v>0.59940274146932848</v>
      </c>
      <c r="AN23" s="117">
        <f t="shared" si="22"/>
        <v>4.6964811822928896</v>
      </c>
      <c r="AO23" s="117">
        <f t="shared" si="22"/>
        <v>0.60108402363273117</v>
      </c>
      <c r="AP23" s="117">
        <f t="shared" si="22"/>
        <v>10.187451200864128</v>
      </c>
      <c r="AQ23" s="117">
        <f t="shared" si="22"/>
        <v>1.8505139625841134</v>
      </c>
      <c r="AR23" s="117">
        <f t="shared" si="22"/>
        <v>9.248570637891472</v>
      </c>
      <c r="AS23" s="117">
        <f t="shared" si="22"/>
        <v>13.936776207562685</v>
      </c>
      <c r="AT23" s="117">
        <f t="shared" si="22"/>
        <v>0.82120618117224764</v>
      </c>
      <c r="AU23" s="117">
        <f t="shared" si="22"/>
        <v>7.4209684624127785</v>
      </c>
      <c r="AV23" s="117">
        <f t="shared" si="22"/>
        <v>33.617285303118607</v>
      </c>
      <c r="AW23" s="117">
        <f t="shared" si="22"/>
        <v>36.150559099765559</v>
      </c>
      <c r="AX23" s="117">
        <f t="shared" si="22"/>
        <v>0.23288372147644443</v>
      </c>
      <c r="AY23" s="117">
        <f t="shared" si="22"/>
        <v>49.126847598041458</v>
      </c>
      <c r="AZ23" s="117">
        <f t="shared" si="22"/>
        <v>0.19199516430599337</v>
      </c>
      <c r="BA23" s="118">
        <f t="shared" si="22"/>
        <v>516.94585992085263</v>
      </c>
      <c r="BB23">
        <f t="shared" si="13"/>
        <v>1</v>
      </c>
      <c r="BC23" s="105" t="str">
        <f t="shared" si="25"/>
        <v>t</v>
      </c>
      <c r="BD23" s="106" t="str">
        <f t="shared" si="25"/>
        <v>t</v>
      </c>
      <c r="BE23" s="106" t="str">
        <f t="shared" si="25"/>
        <v>t</v>
      </c>
      <c r="BF23" s="106" t="str">
        <f t="shared" si="25"/>
        <v>t</v>
      </c>
      <c r="BG23" s="106" t="str">
        <f t="shared" si="25"/>
        <v>t</v>
      </c>
      <c r="BH23" s="106" t="str">
        <f t="shared" si="25"/>
        <v>t</v>
      </c>
      <c r="BI23" s="106" t="str">
        <f t="shared" si="25"/>
        <v>t</v>
      </c>
      <c r="BJ23" s="106" t="str">
        <f t="shared" si="25"/>
        <v>t</v>
      </c>
      <c r="BK23" s="106" t="str">
        <f t="shared" si="25"/>
        <v>t</v>
      </c>
      <c r="BL23" s="106" t="str">
        <f t="shared" si="25"/>
        <v>t</v>
      </c>
      <c r="BM23" s="106" t="str">
        <f t="shared" si="25"/>
        <v>t</v>
      </c>
      <c r="BN23" s="106" t="str">
        <f t="shared" si="25"/>
        <v>t</v>
      </c>
      <c r="BO23" s="106" t="str">
        <f t="shared" si="25"/>
        <v>t</v>
      </c>
      <c r="BP23" s="106" t="str">
        <f t="shared" si="25"/>
        <v>t</v>
      </c>
      <c r="BQ23" s="106" t="str">
        <f t="shared" si="25"/>
        <v>d</v>
      </c>
      <c r="BR23" s="106" t="str">
        <f t="shared" si="25"/>
        <v>d</v>
      </c>
      <c r="BS23" s="106" t="str">
        <f t="shared" si="26"/>
        <v>t</v>
      </c>
      <c r="BT23" s="107" t="str">
        <f t="shared" si="26"/>
        <v>t</v>
      </c>
      <c r="BX23" s="141"/>
      <c r="BY23" s="141"/>
      <c r="BZ23" s="141"/>
      <c r="CA23" s="141"/>
    </row>
    <row r="24" spans="1:79" ht="15">
      <c r="A24" s="4" t="s">
        <v>33</v>
      </c>
      <c r="B24" s="4"/>
      <c r="C24" s="126">
        <f t="shared" ref="C24:M24" si="27">SUM(C6:C23)</f>
        <v>89992.361962748197</v>
      </c>
      <c r="D24" s="126">
        <f t="shared" si="27"/>
        <v>276469.78023174882</v>
      </c>
      <c r="E24" s="126">
        <f t="shared" si="27"/>
        <v>366462.14219449705</v>
      </c>
      <c r="F24" s="126">
        <f t="shared" si="27"/>
        <v>38711.866069701391</v>
      </c>
      <c r="G24" s="126">
        <f t="shared" si="27"/>
        <v>405174.00826419843</v>
      </c>
      <c r="H24" s="126">
        <f t="shared" si="27"/>
        <v>405174.00826419843</v>
      </c>
      <c r="I24" s="171">
        <f t="shared" si="27"/>
        <v>-38711.866069701406</v>
      </c>
      <c r="J24" s="126">
        <f t="shared" si="27"/>
        <v>-1.5916157281026244E-11</v>
      </c>
      <c r="K24" s="137">
        <f t="shared" si="27"/>
        <v>46.766403413365992</v>
      </c>
      <c r="L24" s="126">
        <f t="shared" si="27"/>
        <v>1055157.9999999995</v>
      </c>
      <c r="M24" s="126">
        <f t="shared" si="27"/>
        <v>1055157.9999999995</v>
      </c>
      <c r="N24" s="137">
        <f t="shared" si="20"/>
        <v>22562.308045660659</v>
      </c>
      <c r="O24" s="136">
        <f t="shared" ref="O24:V24" si="28">SUM(O6:O23)</f>
        <v>405174.00826419843</v>
      </c>
      <c r="P24" s="136">
        <f t="shared" si="28"/>
        <v>405174.00826419843</v>
      </c>
      <c r="Q24" s="136">
        <f t="shared" si="28"/>
        <v>405174.00826419843</v>
      </c>
      <c r="R24" s="136">
        <f t="shared" si="28"/>
        <v>381191.54198603064</v>
      </c>
      <c r="S24" s="136">
        <f t="shared" si="28"/>
        <v>-23982.466278167816</v>
      </c>
      <c r="T24" s="136">
        <f t="shared" si="28"/>
        <v>-23982.4662781679</v>
      </c>
      <c r="U24" s="136">
        <f t="shared" si="28"/>
        <v>-23982.466278167762</v>
      </c>
      <c r="V24" s="136">
        <f t="shared" si="28"/>
        <v>-23982.466278167798</v>
      </c>
      <c r="BX24" s="141"/>
      <c r="BY24" s="141"/>
      <c r="BZ24" s="141"/>
      <c r="CA24" s="141"/>
    </row>
    <row r="25" spans="1:79" ht="15">
      <c r="A25" s="4"/>
      <c r="B25" s="4"/>
      <c r="C25" s="6"/>
      <c r="F25" s="6"/>
      <c r="J25" s="6"/>
      <c r="K25" s="6"/>
      <c r="M25" s="6"/>
      <c r="O25" s="6"/>
      <c r="P25" s="6"/>
      <c r="S25" s="6"/>
      <c r="AC25" s="48">
        <f>SUM(AC6:AC23)</f>
        <v>374392.10293581255</v>
      </c>
      <c r="AD25" s="48">
        <f>SUM(AD6:AD23)</f>
        <v>375384.90343968658</v>
      </c>
      <c r="AE25" s="48">
        <f>SUM(AE6:AE23)</f>
        <v>380747.69849434658</v>
      </c>
      <c r="AF25" s="48">
        <f>SUM(AF6:AF23)</f>
        <v>374054.87566208851</v>
      </c>
    </row>
    <row r="26" spans="1:79" ht="18.75" customHeight="1">
      <c r="A26" s="4"/>
      <c r="B26" s="4"/>
      <c r="E26" s="6" t="s">
        <v>169</v>
      </c>
      <c r="F26" s="108" t="s">
        <v>317</v>
      </c>
      <c r="G26" s="136">
        <f>H24-E24</f>
        <v>38711.866069701384</v>
      </c>
      <c r="J26" s="6"/>
      <c r="M26" s="6"/>
      <c r="N26" s="6"/>
      <c r="O26" s="6"/>
      <c r="P26" s="6"/>
      <c r="R26" t="s">
        <v>178</v>
      </c>
      <c r="S26" s="11">
        <f>MAX(S6:S23)</f>
        <v>13472.76251029531</v>
      </c>
      <c r="T26" s="11">
        <f>MAX(T6:T23)</f>
        <v>11278.468174558111</v>
      </c>
      <c r="U26" s="11">
        <f>MAX(U6:U23)</f>
        <v>2675.4605087173404</v>
      </c>
      <c r="V26" s="11">
        <f>MAX(V6:V23)</f>
        <v>9237.0384066772531</v>
      </c>
      <c r="AE26" s="67"/>
      <c r="AF26" s="67"/>
      <c r="BC26" s="11"/>
    </row>
    <row r="27" spans="1:79" ht="15">
      <c r="A27" s="4"/>
      <c r="B27" s="4"/>
      <c r="C27" s="6"/>
      <c r="F27" s="6"/>
      <c r="J27" s="6"/>
      <c r="K27" s="6"/>
      <c r="L27" s="11"/>
      <c r="M27" s="6"/>
      <c r="N27" s="11"/>
      <c r="O27" s="6"/>
      <c r="P27" s="6"/>
      <c r="R27" t="s">
        <v>179</v>
      </c>
      <c r="S27" t="str">
        <f>INDEX($B$6:$B$23,MATCH(S26,S6:S23,0),1)</f>
        <v>Ma</v>
      </c>
      <c r="T27" t="str">
        <f>INDEX($B$6:$B$23,MATCH(T26,T6:T23,0),1)</f>
        <v>Ma</v>
      </c>
      <c r="U27" t="str">
        <f>INDEX($B$6:$B$23,MATCH(U26,U6:U23,0),1)</f>
        <v>Ma</v>
      </c>
      <c r="V27" t="str">
        <f>INDEX($B$6:$B$23,MATCH(V26,V6:V23,0),1)</f>
        <v>Ma</v>
      </c>
      <c r="AH27" s="138">
        <f>SUM(AJ6:BA23)</f>
        <v>374054.87566208834</v>
      </c>
      <c r="AJ27" s="138">
        <f>$AH$27-AC25</f>
        <v>-337.2272737242165</v>
      </c>
      <c r="AK27" s="138">
        <f>$AH$27-AD25</f>
        <v>-1330.0277775982395</v>
      </c>
      <c r="AL27" s="138">
        <f>$AH$27-AE25</f>
        <v>-6692.8228322582436</v>
      </c>
      <c r="AM27" s="138">
        <f>$AH$27-AF25</f>
        <v>0</v>
      </c>
      <c r="AN27" s="138">
        <f>AM27/SUMPRODUCT(AI6:AI23,K6:K23)</f>
        <v>0</v>
      </c>
    </row>
    <row r="28" spans="1:79" ht="15.75" customHeight="1">
      <c r="B28" t="s">
        <v>51</v>
      </c>
      <c r="J28" s="11"/>
      <c r="L28" s="11"/>
      <c r="M28" s="6"/>
      <c r="AG28" s="14"/>
    </row>
    <row r="29" spans="1:79" ht="15.75" customHeight="1">
      <c r="B29" s="43" t="s">
        <v>84</v>
      </c>
      <c r="J29" s="11"/>
      <c r="L29" s="11"/>
      <c r="M29" s="6"/>
    </row>
    <row r="31" spans="1:79" ht="17.25" customHeight="1" thickBot="1">
      <c r="A31" t="s">
        <v>210</v>
      </c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</row>
    <row r="32" spans="1:79" ht="49.5" thickBot="1">
      <c r="A32" s="210" t="s">
        <v>259</v>
      </c>
      <c r="B32" s="23" t="s">
        <v>0</v>
      </c>
      <c r="C32" s="23" t="s">
        <v>1</v>
      </c>
      <c r="D32" s="23" t="s">
        <v>2</v>
      </c>
      <c r="E32" s="23" t="s">
        <v>3</v>
      </c>
      <c r="F32" s="23" t="s">
        <v>4</v>
      </c>
      <c r="G32" s="23" t="s">
        <v>5</v>
      </c>
      <c r="H32" s="23" t="s">
        <v>6</v>
      </c>
      <c r="I32" s="23" t="s">
        <v>7</v>
      </c>
      <c r="J32" s="23" t="s">
        <v>8</v>
      </c>
      <c r="K32" s="23" t="s">
        <v>9</v>
      </c>
      <c r="L32" s="23" t="s">
        <v>10</v>
      </c>
      <c r="M32" s="23" t="s">
        <v>11</v>
      </c>
      <c r="N32" s="23" t="s">
        <v>12</v>
      </c>
      <c r="O32" s="23" t="s">
        <v>13</v>
      </c>
      <c r="P32" s="23" t="s">
        <v>14</v>
      </c>
      <c r="Q32" s="23" t="s">
        <v>15</v>
      </c>
      <c r="R32" s="23" t="s">
        <v>16</v>
      </c>
      <c r="S32" s="23" t="s">
        <v>17</v>
      </c>
      <c r="T32" s="17" t="s">
        <v>207</v>
      </c>
      <c r="U32" s="17" t="s">
        <v>172</v>
      </c>
      <c r="V32" s="17" t="s">
        <v>189</v>
      </c>
      <c r="W32" s="17" t="s">
        <v>220</v>
      </c>
      <c r="X32" s="93" t="s">
        <v>249</v>
      </c>
      <c r="Y32" s="17" t="s">
        <v>191</v>
      </c>
      <c r="AA32" s="95" t="s">
        <v>163</v>
      </c>
      <c r="AB32" s="94" t="s">
        <v>162</v>
      </c>
      <c r="AD32" s="17" t="s">
        <v>208</v>
      </c>
      <c r="AE32" s="17" t="s">
        <v>207</v>
      </c>
      <c r="AF32" s="17" t="s">
        <v>211</v>
      </c>
      <c r="AG32" s="163" t="s">
        <v>212</v>
      </c>
      <c r="AH32" s="163" t="s">
        <v>213</v>
      </c>
    </row>
    <row r="33" spans="1:42" ht="13.5" thickBot="1">
      <c r="A33" s="22" t="s">
        <v>0</v>
      </c>
      <c r="B33" s="123">
        <v>39555.800065077274</v>
      </c>
      <c r="C33" s="123">
        <v>978.44509799407535</v>
      </c>
      <c r="D33" s="123">
        <v>1807.5696607094526</v>
      </c>
      <c r="E33" s="123">
        <v>1659.5031792958944</v>
      </c>
      <c r="F33" s="123">
        <v>2894.906438517311</v>
      </c>
      <c r="G33" s="123">
        <v>297.90217292262884</v>
      </c>
      <c r="H33" s="123">
        <v>2109.3459191942261</v>
      </c>
      <c r="I33" s="123">
        <v>3966.1193342005281</v>
      </c>
      <c r="J33" s="123">
        <v>6906.1741090533433</v>
      </c>
      <c r="K33" s="123">
        <v>4246.6630150621768</v>
      </c>
      <c r="L33" s="123">
        <v>3870.1842482255133</v>
      </c>
      <c r="M33" s="123">
        <v>714.09388086209879</v>
      </c>
      <c r="N33" s="123">
        <v>5415.2045331889558</v>
      </c>
      <c r="O33" s="123">
        <v>4610.3641641072554</v>
      </c>
      <c r="P33" s="123">
        <v>173.8446836542673</v>
      </c>
      <c r="Q33" s="123">
        <v>1067.9093655925701</v>
      </c>
      <c r="R33" s="123">
        <v>237.90501879061435</v>
      </c>
      <c r="S33" s="123">
        <v>1588.6984106957948</v>
      </c>
      <c r="T33" s="129">
        <f t="shared" ref="T33:T50" si="29">SUM(B33:S33)-INDEX(IntTrad,Z33,Z33)</f>
        <v>42497.180995667964</v>
      </c>
      <c r="U33" s="123">
        <v>25239.832368849991</v>
      </c>
      <c r="V33" s="130">
        <f>SUM(B33:S33,U33)</f>
        <v>107340.46566599398</v>
      </c>
      <c r="W33" s="109">
        <f t="shared" ref="W33:W50" si="30">D6</f>
        <v>38176.537451191238</v>
      </c>
      <c r="X33" s="162">
        <f>W33/V33</f>
        <v>0.35565839233438096</v>
      </c>
      <c r="Y33" s="129">
        <v>31536.795716140015</v>
      </c>
      <c r="Z33" s="45">
        <v>1</v>
      </c>
      <c r="AA33" s="88">
        <f t="array" ref="AA33:AA50">TRANSPOSE(B53:S53)</f>
        <v>107112.58877676199</v>
      </c>
      <c r="AB33" s="132">
        <f t="array" ref="AB33:AB50">TRANSPOSE(B55:S55)</f>
        <v>0.13601413526821737</v>
      </c>
      <c r="AD33" s="12">
        <f t="array" ref="AD33:AD50">TRANSPOSE(B51:S51)</f>
        <v>35972.340759145955</v>
      </c>
      <c r="AE33" s="12">
        <f t="shared" ref="AE33:AE50" si="31">T33</f>
        <v>42497.180995667964</v>
      </c>
      <c r="AF33" s="12">
        <f t="shared" ref="AF33:AF50" si="32">AD33-AE33</f>
        <v>-6524.8402365220099</v>
      </c>
      <c r="AG33" s="12">
        <f t="shared" ref="AG33:AG50" si="33">Y33-U33</f>
        <v>6296.9633472900241</v>
      </c>
      <c r="AH33" s="12">
        <f>AF33+AG33</f>
        <v>-227.87688923198584</v>
      </c>
      <c r="AP33" s="12"/>
    </row>
    <row r="34" spans="1:42" ht="13.5" thickBot="1">
      <c r="A34" s="15" t="s">
        <v>1</v>
      </c>
      <c r="B34" s="123">
        <v>664.93128010779174</v>
      </c>
      <c r="C34" s="123">
        <v>10727.752278847518</v>
      </c>
      <c r="D34" s="123">
        <v>170.20455797239137</v>
      </c>
      <c r="E34" s="123">
        <v>22.899606649986669</v>
      </c>
      <c r="F34" s="123">
        <v>109.39741074297238</v>
      </c>
      <c r="G34" s="123">
        <v>215.58103139241962</v>
      </c>
      <c r="H34" s="123">
        <v>1086.8024112267187</v>
      </c>
      <c r="I34" s="123">
        <v>668.83343363999904</v>
      </c>
      <c r="J34" s="123">
        <v>6128.3563718533915</v>
      </c>
      <c r="K34" s="123">
        <v>1778.5378428514796</v>
      </c>
      <c r="L34" s="123">
        <v>33.919523751301995</v>
      </c>
      <c r="M34" s="123">
        <v>329.39838432365258</v>
      </c>
      <c r="N34" s="123">
        <v>1008.5195134609446</v>
      </c>
      <c r="O34" s="123">
        <v>167.6379935796123</v>
      </c>
      <c r="P34" s="123">
        <v>835.09157734450025</v>
      </c>
      <c r="Q34" s="123">
        <v>2062.1453698816758</v>
      </c>
      <c r="R34" s="123">
        <v>472.26467483887853</v>
      </c>
      <c r="S34" s="123">
        <v>17.143869069261541</v>
      </c>
      <c r="T34" s="129">
        <f t="shared" si="29"/>
        <v>15575.841657930399</v>
      </c>
      <c r="U34" s="123">
        <v>8791.9261163700012</v>
      </c>
      <c r="V34" s="130">
        <f t="shared" ref="V34:V50" si="34">SUM(B34:S34,U34)</f>
        <v>35291.343247904508</v>
      </c>
      <c r="W34" s="109">
        <f t="shared" si="30"/>
        <v>8595.7848726706034</v>
      </c>
      <c r="X34" s="162">
        <f t="shared" ref="X34:X50" si="35">W34/V34</f>
        <v>0.24356638431950292</v>
      </c>
      <c r="Y34" s="129">
        <v>6824.0258104700006</v>
      </c>
      <c r="Z34" s="45">
        <v>2</v>
      </c>
      <c r="AA34" s="88">
        <v>44546.734644300552</v>
      </c>
      <c r="AB34" s="132">
        <v>6.1164504918176411E-2</v>
      </c>
      <c r="AD34" s="12">
        <v>26799.133360226442</v>
      </c>
      <c r="AE34" s="12">
        <f t="shared" si="31"/>
        <v>15575.841657930399</v>
      </c>
      <c r="AF34" s="12">
        <f t="shared" si="32"/>
        <v>11223.291702296043</v>
      </c>
      <c r="AG34" s="12">
        <f t="shared" si="33"/>
        <v>-1967.9003059000006</v>
      </c>
      <c r="AH34" s="12">
        <f t="shared" ref="AH34:AH50" si="36">AF34+AG34</f>
        <v>9255.3913963960422</v>
      </c>
      <c r="AP34" s="12"/>
    </row>
    <row r="35" spans="1:42" ht="13.5" thickBot="1">
      <c r="A35" s="15" t="s">
        <v>2</v>
      </c>
      <c r="B35" s="123">
        <v>316.34355058684099</v>
      </c>
      <c r="C35" s="123">
        <v>126.58132874982056</v>
      </c>
      <c r="D35" s="123">
        <v>6422.8449023802004</v>
      </c>
      <c r="E35" s="123">
        <v>20.835101299830072</v>
      </c>
      <c r="F35" s="123">
        <v>106.06914561930544</v>
      </c>
      <c r="G35" s="123">
        <v>465.41115442243233</v>
      </c>
      <c r="H35" s="123">
        <v>2109.3104309227451</v>
      </c>
      <c r="I35" s="123">
        <v>146.60302419674306</v>
      </c>
      <c r="J35" s="123">
        <v>368.83768102756341</v>
      </c>
      <c r="K35" s="123">
        <v>586.74632138006632</v>
      </c>
      <c r="L35" s="123">
        <v>24.828061193884423</v>
      </c>
      <c r="M35" s="123">
        <v>1344.3565896794128</v>
      </c>
      <c r="N35" s="123">
        <v>318.70760593544355</v>
      </c>
      <c r="O35" s="123">
        <v>76.307831448869422</v>
      </c>
      <c r="P35" s="123">
        <v>137.02510353057153</v>
      </c>
      <c r="Q35" s="123">
        <v>860.28976202104354</v>
      </c>
      <c r="R35" s="123">
        <v>515.07200095925418</v>
      </c>
      <c r="S35" s="123">
        <v>4.5178087805410305</v>
      </c>
      <c r="T35" s="129">
        <f t="shared" si="29"/>
        <v>7066.0944196647852</v>
      </c>
      <c r="U35" s="123">
        <v>3837.5461194899981</v>
      </c>
      <c r="V35" s="130">
        <f t="shared" si="34"/>
        <v>17788.233523624571</v>
      </c>
      <c r="W35" s="109">
        <f t="shared" si="30"/>
        <v>6599.1235257079334</v>
      </c>
      <c r="X35" s="162">
        <f t="shared" si="35"/>
        <v>0.37098251026127077</v>
      </c>
      <c r="Y35" s="129">
        <v>3868.1189848100016</v>
      </c>
      <c r="Z35" s="45">
        <v>3</v>
      </c>
      <c r="AA35" s="88">
        <v>20851.705248305232</v>
      </c>
      <c r="AB35" s="132">
        <v>0.10594175683685494</v>
      </c>
      <c r="AD35" s="12">
        <v>10098.993279025446</v>
      </c>
      <c r="AE35" s="12">
        <f t="shared" si="31"/>
        <v>7066.0944196647852</v>
      </c>
      <c r="AF35" s="12">
        <f t="shared" si="32"/>
        <v>3032.8988593606609</v>
      </c>
      <c r="AG35" s="12">
        <f t="shared" si="33"/>
        <v>30.57286532000353</v>
      </c>
      <c r="AH35" s="12">
        <f t="shared" si="36"/>
        <v>3063.4717246806645</v>
      </c>
      <c r="AP35" s="12"/>
    </row>
    <row r="36" spans="1:42" ht="13.5" thickBot="1">
      <c r="A36" s="15" t="s">
        <v>3</v>
      </c>
      <c r="B36" s="123">
        <v>127.06798815914135</v>
      </c>
      <c r="C36" s="123">
        <v>7.4856353279844434</v>
      </c>
      <c r="D36" s="123">
        <v>149.87959526271374</v>
      </c>
      <c r="E36" s="123">
        <v>11753.66896577425</v>
      </c>
      <c r="F36" s="123">
        <v>136.57745830314167</v>
      </c>
      <c r="G36" s="123">
        <v>0.20276658030719441</v>
      </c>
      <c r="H36" s="123">
        <v>3.3579586494360851E-3</v>
      </c>
      <c r="I36" s="123">
        <v>0</v>
      </c>
      <c r="J36" s="123">
        <v>462.205460835118</v>
      </c>
      <c r="K36" s="123">
        <v>642.92170383856012</v>
      </c>
      <c r="L36" s="123">
        <v>0</v>
      </c>
      <c r="M36" s="123">
        <v>177.94575084692721</v>
      </c>
      <c r="N36" s="123">
        <v>343.30631546954135</v>
      </c>
      <c r="O36" s="123">
        <v>20.530980856973656</v>
      </c>
      <c r="P36" s="123">
        <v>3.0027899461303334E-3</v>
      </c>
      <c r="Q36" s="123">
        <v>1.6165238712167533</v>
      </c>
      <c r="R36" s="123">
        <v>0</v>
      </c>
      <c r="S36" s="123">
        <v>7.5975584661191711</v>
      </c>
      <c r="T36" s="129">
        <f t="shared" si="29"/>
        <v>1893.5217644122749</v>
      </c>
      <c r="U36" s="123">
        <v>1016.2157450600001</v>
      </c>
      <c r="V36" s="130">
        <f t="shared" si="34"/>
        <v>14847.228809400591</v>
      </c>
      <c r="W36" s="109">
        <f t="shared" si="30"/>
        <v>6332.357932046827</v>
      </c>
      <c r="X36" s="162">
        <f t="shared" si="35"/>
        <v>0.42650099983893736</v>
      </c>
      <c r="Y36" s="129">
        <v>1415.2891776199999</v>
      </c>
      <c r="Z36" s="45">
        <v>4</v>
      </c>
      <c r="AA36" s="88">
        <v>21438.184566781219</v>
      </c>
      <c r="AB36" s="132">
        <v>0.1104765650895589</v>
      </c>
      <c r="AD36" s="12">
        <v>8085.4040892329031</v>
      </c>
      <c r="AE36" s="12">
        <f t="shared" si="31"/>
        <v>1893.5217644122749</v>
      </c>
      <c r="AF36" s="12">
        <f t="shared" si="32"/>
        <v>6191.8823248206281</v>
      </c>
      <c r="AG36" s="12">
        <f t="shared" si="33"/>
        <v>399.07343255999979</v>
      </c>
      <c r="AH36" s="12">
        <f t="shared" si="36"/>
        <v>6590.9557573806278</v>
      </c>
      <c r="AP36" s="12"/>
    </row>
    <row r="37" spans="1:42" ht="13.5" thickBot="1">
      <c r="A37" s="15" t="s">
        <v>4</v>
      </c>
      <c r="B37" s="123">
        <v>3808.8764623250881</v>
      </c>
      <c r="C37" s="123">
        <v>27.401399336716334</v>
      </c>
      <c r="D37" s="123">
        <v>281.8999826547182</v>
      </c>
      <c r="E37" s="123">
        <v>305.34680443357456</v>
      </c>
      <c r="F37" s="123">
        <v>13928.010083904444</v>
      </c>
      <c r="G37" s="123">
        <v>79.985562585278799</v>
      </c>
      <c r="H37" s="123">
        <v>22.5533710683282</v>
      </c>
      <c r="I37" s="123">
        <v>52.576119563893215</v>
      </c>
      <c r="J37" s="123">
        <v>864.20728331631358</v>
      </c>
      <c r="K37" s="123">
        <v>646.05880607849235</v>
      </c>
      <c r="L37" s="123">
        <v>2.9404305200351661</v>
      </c>
      <c r="M37" s="123">
        <v>430.90942308840346</v>
      </c>
      <c r="N37" s="123">
        <v>941.59399536392993</v>
      </c>
      <c r="O37" s="123">
        <v>406.97602800518723</v>
      </c>
      <c r="P37" s="123">
        <v>12.826531585850597</v>
      </c>
      <c r="Q37" s="123">
        <v>1329.0667571565721</v>
      </c>
      <c r="R37" s="123">
        <v>7.4136542406948838</v>
      </c>
      <c r="S37" s="123">
        <v>10.146128741158261</v>
      </c>
      <c r="T37" s="129">
        <f t="shared" si="29"/>
        <v>8919.438622715923</v>
      </c>
      <c r="U37" s="123">
        <v>2564.8390689599996</v>
      </c>
      <c r="V37" s="130">
        <f t="shared" si="34"/>
        <v>25723.627892928685</v>
      </c>
      <c r="W37" s="109">
        <f t="shared" si="30"/>
        <v>7559.8940196291878</v>
      </c>
      <c r="X37" s="162">
        <f t="shared" si="35"/>
        <v>0.29388910658699779</v>
      </c>
      <c r="Y37" s="129">
        <v>4788.0529951399949</v>
      </c>
      <c r="Z37" s="45">
        <v>5</v>
      </c>
      <c r="AA37" s="88">
        <v>30986.118138318572</v>
      </c>
      <c r="AB37" s="132">
        <v>0.11692603982746975</v>
      </c>
      <c r="AD37" s="12">
        <v>11958.714941925813</v>
      </c>
      <c r="AE37" s="12">
        <f t="shared" si="31"/>
        <v>8919.438622715923</v>
      </c>
      <c r="AF37" s="12">
        <f t="shared" si="32"/>
        <v>3039.2763192098901</v>
      </c>
      <c r="AG37" s="12">
        <f t="shared" si="33"/>
        <v>2223.2139261799953</v>
      </c>
      <c r="AH37" s="12">
        <f t="shared" si="36"/>
        <v>5262.4902453898849</v>
      </c>
      <c r="AP37" s="12"/>
    </row>
    <row r="38" spans="1:42" ht="13.5" thickBot="1">
      <c r="A38" s="15" t="s">
        <v>5</v>
      </c>
      <c r="B38" s="123">
        <v>427.1787454646805</v>
      </c>
      <c r="C38" s="123">
        <v>142.1675598496015</v>
      </c>
      <c r="D38" s="123">
        <v>308.26596648481552</v>
      </c>
      <c r="E38" s="123">
        <v>1.0367468647975868</v>
      </c>
      <c r="F38" s="123">
        <v>19.981288105985282</v>
      </c>
      <c r="G38" s="123">
        <v>2922.8663503046828</v>
      </c>
      <c r="H38" s="123">
        <v>659.07208633428581</v>
      </c>
      <c r="I38" s="123">
        <v>271.00433932625396</v>
      </c>
      <c r="J38" s="123">
        <v>393.88064816966016</v>
      </c>
      <c r="K38" s="123">
        <v>175.66199022286315</v>
      </c>
      <c r="L38" s="123">
        <v>90.508050779068412</v>
      </c>
      <c r="M38" s="123">
        <v>162.6759325225525</v>
      </c>
      <c r="N38" s="123">
        <v>152.26084905452652</v>
      </c>
      <c r="O38" s="123">
        <v>54.036030207891351</v>
      </c>
      <c r="P38" s="123">
        <v>188.3818647045905</v>
      </c>
      <c r="Q38" s="123">
        <v>1369.5492085023143</v>
      </c>
      <c r="R38" s="123">
        <v>55.523173483990668</v>
      </c>
      <c r="S38" s="123">
        <v>25.452372145514541</v>
      </c>
      <c r="T38" s="129">
        <f t="shared" si="29"/>
        <v>3868.0083275426914</v>
      </c>
      <c r="U38" s="123">
        <v>2713.3599065200001</v>
      </c>
      <c r="V38" s="130">
        <f t="shared" si="34"/>
        <v>10132.863109048074</v>
      </c>
      <c r="W38" s="109">
        <f t="shared" si="30"/>
        <v>3607.4408647776686</v>
      </c>
      <c r="X38" s="162">
        <f t="shared" si="35"/>
        <v>0.35601397413100627</v>
      </c>
      <c r="Y38" s="129">
        <v>1754.4689032000003</v>
      </c>
      <c r="Z38" s="45">
        <v>6</v>
      </c>
      <c r="AA38" s="88">
        <v>11876.318123776908</v>
      </c>
      <c r="AB38" s="132">
        <v>9.9623265882461745E-2</v>
      </c>
      <c r="AD38" s="12">
        <v>6570.3543455915251</v>
      </c>
      <c r="AE38" s="12">
        <f t="shared" si="31"/>
        <v>3868.0083275426914</v>
      </c>
      <c r="AF38" s="12">
        <f t="shared" si="32"/>
        <v>2702.3460180488337</v>
      </c>
      <c r="AG38" s="12">
        <f t="shared" si="33"/>
        <v>-958.89100331999975</v>
      </c>
      <c r="AH38" s="12">
        <f t="shared" si="36"/>
        <v>1743.4550147288339</v>
      </c>
      <c r="AP38" s="12"/>
    </row>
    <row r="39" spans="1:42" ht="13.5" thickBot="1">
      <c r="A39" s="15" t="s">
        <v>6</v>
      </c>
      <c r="B39" s="123">
        <v>1804.5496634136716</v>
      </c>
      <c r="C39" s="123">
        <v>926.00856323813571</v>
      </c>
      <c r="D39" s="123">
        <v>990.50881785419085</v>
      </c>
      <c r="E39" s="123">
        <v>1.6609429283429429E-4</v>
      </c>
      <c r="F39" s="123">
        <v>360.66910953189853</v>
      </c>
      <c r="G39" s="123">
        <v>1116.9198286913741</v>
      </c>
      <c r="H39" s="123">
        <v>17884.846567084081</v>
      </c>
      <c r="I39" s="123">
        <v>1634.786485613592</v>
      </c>
      <c r="J39" s="123">
        <v>2188.1502041766512</v>
      </c>
      <c r="K39" s="123">
        <v>1222.2468650191258</v>
      </c>
      <c r="L39" s="123">
        <v>863.96405532369045</v>
      </c>
      <c r="M39" s="123">
        <v>2076.2962912211942</v>
      </c>
      <c r="N39" s="123">
        <v>5201.8867399656356</v>
      </c>
      <c r="O39" s="123">
        <v>338.89820060194938</v>
      </c>
      <c r="P39" s="123">
        <v>1647.9518897499356</v>
      </c>
      <c r="Q39" s="123">
        <v>3843.4038283671543</v>
      </c>
      <c r="R39" s="123">
        <v>527.80514887203026</v>
      </c>
      <c r="S39" s="123">
        <v>47.997436881891709</v>
      </c>
      <c r="T39" s="129">
        <f t="shared" si="29"/>
        <v>21654.871938094118</v>
      </c>
      <c r="U39" s="123">
        <v>11705.715244140001</v>
      </c>
      <c r="V39" s="130">
        <f t="shared" si="34"/>
        <v>54382.605105840506</v>
      </c>
      <c r="W39" s="109">
        <f t="shared" si="30"/>
        <v>14758.477398990082</v>
      </c>
      <c r="X39" s="162">
        <f t="shared" si="35"/>
        <v>0.27138231738378182</v>
      </c>
      <c r="Y39" s="129">
        <v>10875.994521150002</v>
      </c>
      <c r="Z39" s="45">
        <v>7</v>
      </c>
      <c r="AA39" s="88">
        <v>60136.689181376853</v>
      </c>
      <c r="AB39" s="132">
        <v>8.2781245224556793E-2</v>
      </c>
      <c r="AD39" s="12">
        <v>28238.676736620466</v>
      </c>
      <c r="AE39" s="12">
        <f t="shared" si="31"/>
        <v>21654.871938094118</v>
      </c>
      <c r="AF39" s="12">
        <f t="shared" si="32"/>
        <v>6583.8047985263474</v>
      </c>
      <c r="AG39" s="12">
        <f t="shared" si="33"/>
        <v>-829.72072298999956</v>
      </c>
      <c r="AH39" s="12">
        <f t="shared" si="36"/>
        <v>5754.0840755363479</v>
      </c>
      <c r="AP39" s="12"/>
    </row>
    <row r="40" spans="1:42" ht="13.5" thickBot="1">
      <c r="A40" s="15" t="s">
        <v>7</v>
      </c>
      <c r="B40" s="123">
        <v>3741.1002266896462</v>
      </c>
      <c r="C40" s="123">
        <v>641.13491279802395</v>
      </c>
      <c r="D40" s="123">
        <v>124.22327530782785</v>
      </c>
      <c r="E40" s="123">
        <v>35.989822972293318</v>
      </c>
      <c r="F40" s="123">
        <v>115.9060640738646</v>
      </c>
      <c r="G40" s="123">
        <v>144.58254036213444</v>
      </c>
      <c r="H40" s="123">
        <v>2052.8998735970667</v>
      </c>
      <c r="I40" s="123">
        <v>8583.3713937643806</v>
      </c>
      <c r="J40" s="123">
        <v>1513.9688363583368</v>
      </c>
      <c r="K40" s="123">
        <v>3674.9580137069615</v>
      </c>
      <c r="L40" s="123">
        <v>1374.8101822324695</v>
      </c>
      <c r="M40" s="123">
        <v>475.85462262585355</v>
      </c>
      <c r="N40" s="123">
        <v>6440.5923771191483</v>
      </c>
      <c r="O40" s="123">
        <v>841.91957175425546</v>
      </c>
      <c r="P40" s="123">
        <v>220.0329884651583</v>
      </c>
      <c r="Q40" s="123">
        <v>213.23244520027163</v>
      </c>
      <c r="R40" s="123">
        <v>120.84367244674937</v>
      </c>
      <c r="S40" s="123">
        <v>14.788366232723714</v>
      </c>
      <c r="T40" s="129">
        <f t="shared" si="29"/>
        <v>20614.933369527964</v>
      </c>
      <c r="U40" s="123">
        <v>4336.1526672600003</v>
      </c>
      <c r="V40" s="130">
        <f t="shared" si="34"/>
        <v>34666.361852967166</v>
      </c>
      <c r="W40" s="109">
        <f t="shared" si="30"/>
        <v>10033.032503392829</v>
      </c>
      <c r="X40" s="162">
        <f t="shared" si="35"/>
        <v>0.2894169438935249</v>
      </c>
      <c r="Y40" s="129">
        <v>4897.5589985299985</v>
      </c>
      <c r="Z40" s="45">
        <v>8</v>
      </c>
      <c r="AA40" s="88">
        <v>41558.502016255727</v>
      </c>
      <c r="AB40" s="132">
        <v>8.1812064064685247E-2</v>
      </c>
      <c r="AD40" s="12">
        <v>26945.66720154653</v>
      </c>
      <c r="AE40" s="12">
        <f t="shared" si="31"/>
        <v>20614.933369527964</v>
      </c>
      <c r="AF40" s="12">
        <f t="shared" si="32"/>
        <v>6330.7338320185663</v>
      </c>
      <c r="AG40" s="12">
        <f t="shared" si="33"/>
        <v>561.40633126999819</v>
      </c>
      <c r="AH40" s="12">
        <f t="shared" si="36"/>
        <v>6892.1401632885645</v>
      </c>
      <c r="AP40" s="12"/>
    </row>
    <row r="41" spans="1:42" ht="13.5" thickBot="1">
      <c r="A41" s="15" t="s">
        <v>8</v>
      </c>
      <c r="B41" s="123">
        <v>4312.5717154225777</v>
      </c>
      <c r="C41" s="123">
        <v>13972.642561114646</v>
      </c>
      <c r="D41" s="123">
        <v>376.6783761761792</v>
      </c>
      <c r="E41" s="123">
        <v>2494.7482565913597</v>
      </c>
      <c r="F41" s="123">
        <v>2363.3110408358143</v>
      </c>
      <c r="G41" s="123">
        <v>906.63986293615949</v>
      </c>
      <c r="H41" s="123">
        <v>2946.6763488103461</v>
      </c>
      <c r="I41" s="123">
        <v>4429.3824045477722</v>
      </c>
      <c r="J41" s="123">
        <v>67649.707231059845</v>
      </c>
      <c r="K41" s="123">
        <v>9371.8249931397913</v>
      </c>
      <c r="L41" s="123">
        <v>235.94455734969091</v>
      </c>
      <c r="M41" s="123">
        <v>1675.4970894897888</v>
      </c>
      <c r="N41" s="123">
        <v>5829.9915296748559</v>
      </c>
      <c r="O41" s="123">
        <v>2449.7052777136582</v>
      </c>
      <c r="P41" s="123">
        <v>1937.048150200822</v>
      </c>
      <c r="Q41" s="123">
        <v>3024.5695762213859</v>
      </c>
      <c r="R41" s="123">
        <v>1421.773428413178</v>
      </c>
      <c r="S41" s="123">
        <v>202.38593436500256</v>
      </c>
      <c r="T41" s="129">
        <f t="shared" si="29"/>
        <v>53568.207948911731</v>
      </c>
      <c r="U41" s="123">
        <v>58853.248438370123</v>
      </c>
      <c r="V41" s="130">
        <f t="shared" si="34"/>
        <v>184454.34677243297</v>
      </c>
      <c r="W41" s="109">
        <f t="shared" si="30"/>
        <v>52694.32467334166</v>
      </c>
      <c r="X41" s="162">
        <f t="shared" si="35"/>
        <v>0.28567678450187067</v>
      </c>
      <c r="Y41" s="129">
        <v>69770.083509980017</v>
      </c>
      <c r="Z41" s="45">
        <v>9</v>
      </c>
      <c r="AA41" s="88">
        <v>178916.80464682629</v>
      </c>
      <c r="AB41" s="132">
        <v>8.1603847273076027E-2</v>
      </c>
      <c r="AD41" s="12">
        <v>37113.830751695161</v>
      </c>
      <c r="AE41" s="12">
        <f t="shared" si="31"/>
        <v>53568.207948911731</v>
      </c>
      <c r="AF41" s="12">
        <f t="shared" si="32"/>
        <v>-16454.37719721657</v>
      </c>
      <c r="AG41" s="12">
        <f t="shared" si="33"/>
        <v>10916.835071609894</v>
      </c>
      <c r="AH41" s="12">
        <f t="shared" si="36"/>
        <v>-5537.5421256066766</v>
      </c>
      <c r="AP41" s="12"/>
    </row>
    <row r="42" spans="1:42" ht="13.5" thickBot="1">
      <c r="A42" s="15" t="s">
        <v>9</v>
      </c>
      <c r="B42" s="123">
        <v>3755.2216218214458</v>
      </c>
      <c r="C42" s="123">
        <v>1797.5535060102998</v>
      </c>
      <c r="D42" s="123">
        <v>265.8005978797986</v>
      </c>
      <c r="E42" s="123">
        <v>2134.6902386121128</v>
      </c>
      <c r="F42" s="123">
        <v>661.13589903847878</v>
      </c>
      <c r="G42" s="123">
        <v>98.43350884915894</v>
      </c>
      <c r="H42" s="123">
        <v>909.44346641488949</v>
      </c>
      <c r="I42" s="123">
        <v>3299.9548233514333</v>
      </c>
      <c r="J42" s="123">
        <v>5377.6832120657782</v>
      </c>
      <c r="K42" s="123">
        <v>27989.611986157626</v>
      </c>
      <c r="L42" s="123">
        <v>167.31438253910039</v>
      </c>
      <c r="M42" s="123">
        <v>753.10921156812651</v>
      </c>
      <c r="N42" s="123">
        <v>3314.9731244139243</v>
      </c>
      <c r="O42" s="123">
        <v>2274.8054630328115</v>
      </c>
      <c r="P42" s="123">
        <v>254.44801475143001</v>
      </c>
      <c r="Q42" s="123">
        <v>664.79855484510676</v>
      </c>
      <c r="R42" s="123">
        <v>117.84699421086437</v>
      </c>
      <c r="S42" s="123">
        <v>66.543911542505924</v>
      </c>
      <c r="T42" s="129">
        <f t="shared" si="29"/>
        <v>22579.01484261678</v>
      </c>
      <c r="U42" s="123">
        <v>20941.195735729983</v>
      </c>
      <c r="V42" s="130">
        <f t="shared" si="34"/>
        <v>74844.564252834884</v>
      </c>
      <c r="W42" s="109">
        <f t="shared" si="30"/>
        <v>25615.374883846776</v>
      </c>
      <c r="X42" s="162">
        <f t="shared" si="35"/>
        <v>0.34224763200323588</v>
      </c>
      <c r="Y42" s="129">
        <v>19309.424777869997</v>
      </c>
      <c r="Z42" s="45">
        <v>10</v>
      </c>
      <c r="AA42" s="88">
        <v>85952.611649204802</v>
      </c>
      <c r="AB42" s="132">
        <v>0.10510276255323785</v>
      </c>
      <c r="AD42" s="12">
        <v>35318.833196846696</v>
      </c>
      <c r="AE42" s="12">
        <f t="shared" si="31"/>
        <v>22579.01484261678</v>
      </c>
      <c r="AF42" s="12">
        <f t="shared" si="32"/>
        <v>12739.818354229916</v>
      </c>
      <c r="AG42" s="12">
        <f t="shared" si="33"/>
        <v>-1631.7709578599861</v>
      </c>
      <c r="AH42" s="12">
        <f t="shared" si="36"/>
        <v>11108.04739636993</v>
      </c>
      <c r="AP42" s="12"/>
    </row>
    <row r="43" spans="1:42" ht="13.5" thickBot="1">
      <c r="A43" s="15" t="s">
        <v>10</v>
      </c>
      <c r="B43" s="123">
        <v>1915.5336076787335</v>
      </c>
      <c r="C43" s="123">
        <v>46.906510398121867</v>
      </c>
      <c r="D43" s="123">
        <v>0</v>
      </c>
      <c r="E43" s="123">
        <v>0</v>
      </c>
      <c r="F43" s="123">
        <v>123.30380746394638</v>
      </c>
      <c r="G43" s="123">
        <v>62.737056078413055</v>
      </c>
      <c r="H43" s="123">
        <v>521.19608244499193</v>
      </c>
      <c r="I43" s="123">
        <v>571.64377038891655</v>
      </c>
      <c r="J43" s="123">
        <v>187.5532653865975</v>
      </c>
      <c r="K43" s="123">
        <v>180.92970601272688</v>
      </c>
      <c r="L43" s="123">
        <v>5703.3408029308857</v>
      </c>
      <c r="M43" s="123">
        <v>47.90880972132237</v>
      </c>
      <c r="N43" s="123">
        <v>1257.5815661408858</v>
      </c>
      <c r="O43" s="123">
        <v>42.949172624866456</v>
      </c>
      <c r="P43" s="123">
        <v>64.492165669700711</v>
      </c>
      <c r="Q43" s="123">
        <v>50.000587261082266</v>
      </c>
      <c r="R43" s="123">
        <v>5.636020915773944</v>
      </c>
      <c r="S43" s="123">
        <v>13.398882488824025</v>
      </c>
      <c r="T43" s="129">
        <f t="shared" si="29"/>
        <v>5512.2210714135617</v>
      </c>
      <c r="U43" s="123">
        <v>1667.1143419700004</v>
      </c>
      <c r="V43" s="130">
        <f t="shared" si="34"/>
        <v>12462.226155575789</v>
      </c>
      <c r="W43" s="109">
        <f t="shared" si="30"/>
        <v>5032.1035973808875</v>
      </c>
      <c r="X43" s="162">
        <f t="shared" si="35"/>
        <v>0.40378849930671884</v>
      </c>
      <c r="Y43" s="129">
        <v>943.38889060999975</v>
      </c>
      <c r="Z43" s="45">
        <v>11</v>
      </c>
      <c r="AA43" s="88">
        <v>15307.19058234845</v>
      </c>
      <c r="AB43" s="132">
        <v>0.12309863552217291</v>
      </c>
      <c r="AD43" s="12">
        <v>9080.9109495462235</v>
      </c>
      <c r="AE43" s="12">
        <f t="shared" si="31"/>
        <v>5512.2210714135617</v>
      </c>
      <c r="AF43" s="12">
        <f t="shared" si="32"/>
        <v>3568.6898781326618</v>
      </c>
      <c r="AG43" s="12">
        <f t="shared" si="33"/>
        <v>-723.72545136000065</v>
      </c>
      <c r="AH43" s="12">
        <f t="shared" si="36"/>
        <v>2844.9644267726612</v>
      </c>
      <c r="AP43" s="12"/>
    </row>
    <row r="44" spans="1:42" ht="13.5" thickBot="1">
      <c r="A44" s="15" t="s">
        <v>11</v>
      </c>
      <c r="B44" s="123">
        <v>1612.1710199804945</v>
      </c>
      <c r="C44" s="123">
        <v>751.70482126671948</v>
      </c>
      <c r="D44" s="123">
        <v>2793.4879356636015</v>
      </c>
      <c r="E44" s="123">
        <v>223.06533968511897</v>
      </c>
      <c r="F44" s="123">
        <v>686.53771490567146</v>
      </c>
      <c r="G44" s="123">
        <v>574.62636903092232</v>
      </c>
      <c r="H44" s="123">
        <v>4432.4655484466266</v>
      </c>
      <c r="I44" s="123">
        <v>657.24698231810612</v>
      </c>
      <c r="J44" s="123">
        <v>1389.8543484290517</v>
      </c>
      <c r="K44" s="123">
        <v>1051.1142283278339</v>
      </c>
      <c r="L44" s="123">
        <v>63.632690000116085</v>
      </c>
      <c r="M44" s="123">
        <v>20759.478473277741</v>
      </c>
      <c r="N44" s="123">
        <v>1151.7605842244502</v>
      </c>
      <c r="O44" s="123">
        <v>259.95777059768812</v>
      </c>
      <c r="P44" s="123">
        <v>293.2989896262979</v>
      </c>
      <c r="Q44" s="123">
        <v>1342.2698616439086</v>
      </c>
      <c r="R44" s="123">
        <v>47.600880989626745</v>
      </c>
      <c r="S44" s="123">
        <v>123.81643304197513</v>
      </c>
      <c r="T44" s="129">
        <f t="shared" si="29"/>
        <v>16587.778462100337</v>
      </c>
      <c r="U44" s="123">
        <v>16662.801515139978</v>
      </c>
      <c r="V44" s="130">
        <f t="shared" si="34"/>
        <v>54876.89150659593</v>
      </c>
      <c r="W44" s="109">
        <f t="shared" si="30"/>
        <v>14555.72502406785</v>
      </c>
      <c r="X44" s="162">
        <f t="shared" si="35"/>
        <v>0.26524324947083278</v>
      </c>
      <c r="Y44" s="129">
        <v>15008.875891000002</v>
      </c>
      <c r="Z44" s="45">
        <v>12</v>
      </c>
      <c r="AA44" s="88">
        <v>50215.35861686818</v>
      </c>
      <c r="AB44" s="132">
        <v>0.10480996015474882</v>
      </c>
      <c r="AD44" s="12">
        <v>13580.171196512558</v>
      </c>
      <c r="AE44" s="12">
        <f t="shared" si="31"/>
        <v>16587.778462100337</v>
      </c>
      <c r="AF44" s="12">
        <f t="shared" si="32"/>
        <v>-3007.6072655877797</v>
      </c>
      <c r="AG44" s="12">
        <f t="shared" si="33"/>
        <v>-1653.9256241399762</v>
      </c>
      <c r="AH44" s="12">
        <f t="shared" si="36"/>
        <v>-4661.5328897277559</v>
      </c>
      <c r="AP44" s="12"/>
    </row>
    <row r="45" spans="1:42" ht="13.5" thickBot="1">
      <c r="A45" s="15" t="s">
        <v>12</v>
      </c>
      <c r="B45" s="123">
        <v>9772.4444736433397</v>
      </c>
      <c r="C45" s="123">
        <v>3719.2546136129176</v>
      </c>
      <c r="D45" s="123">
        <v>2386.9352227745167</v>
      </c>
      <c r="E45" s="123">
        <v>1051.3436330290592</v>
      </c>
      <c r="F45" s="123">
        <v>4092.7215213175259</v>
      </c>
      <c r="G45" s="123">
        <v>1185.6671235839408</v>
      </c>
      <c r="H45" s="123">
        <v>7003.5399924528483</v>
      </c>
      <c r="I45" s="123">
        <v>10127.287815204771</v>
      </c>
      <c r="J45" s="123">
        <v>10867.341286468549</v>
      </c>
      <c r="K45" s="123">
        <v>8466.0248154736219</v>
      </c>
      <c r="L45" s="123">
        <v>1598.7539758004411</v>
      </c>
      <c r="M45" s="123">
        <v>4609.2279274266875</v>
      </c>
      <c r="N45" s="123">
        <v>29526.379253914787</v>
      </c>
      <c r="O45" s="123">
        <v>1874.9316049804361</v>
      </c>
      <c r="P45" s="123">
        <v>1339.9060512857104</v>
      </c>
      <c r="Q45" s="123">
        <v>4568.0132325157647</v>
      </c>
      <c r="R45" s="123">
        <v>555.35409999642206</v>
      </c>
      <c r="S45" s="123">
        <v>215.72970723097234</v>
      </c>
      <c r="T45" s="129">
        <f t="shared" si="29"/>
        <v>72533.08540205512</v>
      </c>
      <c r="U45" s="123">
        <v>27941.684594020073</v>
      </c>
      <c r="V45" s="130">
        <f t="shared" si="34"/>
        <v>130902.54094473238</v>
      </c>
      <c r="W45" s="109">
        <f t="shared" si="30"/>
        <v>52641.497570268541</v>
      </c>
      <c r="X45" s="162">
        <f t="shared" si="35"/>
        <v>0.40214267187138875</v>
      </c>
      <c r="Y45" s="129">
        <v>50338.638624500112</v>
      </c>
      <c r="Z45" s="45">
        <v>13</v>
      </c>
      <c r="AA45" s="88">
        <v>114575.0242692733</v>
      </c>
      <c r="AB45" s="132">
        <v>0.12665871249985408</v>
      </c>
      <c r="AD45" s="12">
        <v>33808.614696116005</v>
      </c>
      <c r="AE45" s="12">
        <f t="shared" si="31"/>
        <v>72533.08540205512</v>
      </c>
      <c r="AF45" s="12">
        <f t="shared" si="32"/>
        <v>-38724.470705939115</v>
      </c>
      <c r="AG45" s="12">
        <f t="shared" si="33"/>
        <v>22396.954030480039</v>
      </c>
      <c r="AH45" s="12">
        <f t="shared" si="36"/>
        <v>-16327.516675459075</v>
      </c>
      <c r="AP45" s="12"/>
    </row>
    <row r="46" spans="1:42" ht="13.5" thickBot="1">
      <c r="A46" s="15" t="s">
        <v>13</v>
      </c>
      <c r="B46" s="123">
        <v>2717.1788671692379</v>
      </c>
      <c r="C46" s="123">
        <v>100.67328743345934</v>
      </c>
      <c r="D46" s="123">
        <v>67.919297135760104</v>
      </c>
      <c r="E46" s="123">
        <v>212.03609647838687</v>
      </c>
      <c r="F46" s="123">
        <v>135.73776886061893</v>
      </c>
      <c r="G46" s="123">
        <v>66.06439117420166</v>
      </c>
      <c r="H46" s="123">
        <v>314.59945912708395</v>
      </c>
      <c r="I46" s="123">
        <v>1302.0450391773029</v>
      </c>
      <c r="J46" s="123">
        <v>916.69716271446373</v>
      </c>
      <c r="K46" s="123">
        <v>4794.2213911528761</v>
      </c>
      <c r="L46" s="123">
        <v>53.258078838814114</v>
      </c>
      <c r="M46" s="123">
        <v>196.07461454835757</v>
      </c>
      <c r="N46" s="123">
        <v>568.06748390394205</v>
      </c>
      <c r="O46" s="123">
        <v>6671.6322921066239</v>
      </c>
      <c r="P46" s="123">
        <v>48.027103034309093</v>
      </c>
      <c r="Q46" s="123">
        <v>183.28866894445164</v>
      </c>
      <c r="R46" s="123">
        <v>16.915724532638375</v>
      </c>
      <c r="S46" s="123">
        <v>41.412719529809763</v>
      </c>
      <c r="T46" s="129">
        <f t="shared" si="29"/>
        <v>11397.928971168887</v>
      </c>
      <c r="U46" s="123">
        <v>8956.223444009991</v>
      </c>
      <c r="V46" s="130">
        <f t="shared" si="34"/>
        <v>27362.072889872332</v>
      </c>
      <c r="W46" s="109">
        <f t="shared" si="30"/>
        <v>7133.9912220050937</v>
      </c>
      <c r="X46" s="162">
        <f t="shared" si="35"/>
        <v>0.26072553971762991</v>
      </c>
      <c r="Y46" s="129">
        <v>12700.044422569987</v>
      </c>
      <c r="Z46" s="45">
        <v>14</v>
      </c>
      <c r="AA46" s="88">
        <v>33351.386584557607</v>
      </c>
      <c r="AB46" s="132">
        <v>6.8815532195288479E-2</v>
      </c>
      <c r="AD46" s="12">
        <v>13643.421687294169</v>
      </c>
      <c r="AE46" s="12">
        <f t="shared" si="31"/>
        <v>11397.928971168887</v>
      </c>
      <c r="AF46" s="12">
        <f t="shared" si="32"/>
        <v>2245.4927161252817</v>
      </c>
      <c r="AG46" s="12">
        <f t="shared" si="33"/>
        <v>3743.8209785599956</v>
      </c>
      <c r="AH46" s="12">
        <f t="shared" si="36"/>
        <v>5989.3136946852774</v>
      </c>
      <c r="AP46" s="12"/>
    </row>
    <row r="47" spans="1:42" ht="13.5" thickBot="1">
      <c r="A47" s="15" t="s">
        <v>14</v>
      </c>
      <c r="B47" s="123">
        <v>209.76824607430964</v>
      </c>
      <c r="C47" s="123">
        <v>1838.2533060220035</v>
      </c>
      <c r="D47" s="123">
        <v>138.61758115507217</v>
      </c>
      <c r="E47" s="123">
        <v>0</v>
      </c>
      <c r="F47" s="123">
        <v>97.022683718529422</v>
      </c>
      <c r="G47" s="123">
        <v>331.30519307550236</v>
      </c>
      <c r="H47" s="123">
        <v>775.92272979397762</v>
      </c>
      <c r="I47" s="123">
        <v>240.57312460122671</v>
      </c>
      <c r="J47" s="123">
        <v>1101.2430002941996</v>
      </c>
      <c r="K47" s="123">
        <v>392.47704475974177</v>
      </c>
      <c r="L47" s="123">
        <v>0</v>
      </c>
      <c r="M47" s="123">
        <v>148.41934007498858</v>
      </c>
      <c r="N47" s="123">
        <v>486.76080593779483</v>
      </c>
      <c r="O47" s="123">
        <v>72.215353359733854</v>
      </c>
      <c r="P47" s="123">
        <v>4513.0139455086437</v>
      </c>
      <c r="Q47" s="123">
        <v>1919.457600823313</v>
      </c>
      <c r="R47" s="123">
        <v>454.55349773142399</v>
      </c>
      <c r="S47" s="123">
        <v>3.3952686258735074</v>
      </c>
      <c r="T47" s="129">
        <f t="shared" si="29"/>
        <v>8233.4799330193764</v>
      </c>
      <c r="U47" s="123">
        <v>7235.7644135699948</v>
      </c>
      <c r="V47" s="130">
        <f t="shared" si="34"/>
        <v>19958.763135126326</v>
      </c>
      <c r="W47" s="109">
        <f t="shared" si="30"/>
        <v>4064.3684376942533</v>
      </c>
      <c r="X47" s="162">
        <f t="shared" si="35"/>
        <v>0.20363829212147863</v>
      </c>
      <c r="Y47" s="129">
        <v>4323.8737852399991</v>
      </c>
      <c r="Z47" s="45">
        <v>15</v>
      </c>
      <c r="AA47" s="88">
        <v>19263.381107314988</v>
      </c>
      <c r="AB47" s="132">
        <v>7.056507736782873E-2</v>
      </c>
      <c r="AD47" s="12">
        <v>10449.988533538033</v>
      </c>
      <c r="AE47" s="12">
        <f t="shared" si="31"/>
        <v>8233.4799330193764</v>
      </c>
      <c r="AF47" s="12">
        <f t="shared" si="32"/>
        <v>2216.5086005186567</v>
      </c>
      <c r="AG47" s="12">
        <f t="shared" si="33"/>
        <v>-2911.8906283299957</v>
      </c>
      <c r="AH47" s="12">
        <f t="shared" si="36"/>
        <v>-695.38202781133896</v>
      </c>
      <c r="AP47" s="12"/>
    </row>
    <row r="48" spans="1:42" ht="13.5" thickBot="1">
      <c r="A48" s="15" t="s">
        <v>15</v>
      </c>
      <c r="B48" s="123">
        <v>566.86812109899893</v>
      </c>
      <c r="C48" s="123">
        <v>1843.4307403016007</v>
      </c>
      <c r="D48" s="123">
        <v>578.33518323113049</v>
      </c>
      <c r="E48" s="123">
        <v>107.40369012798365</v>
      </c>
      <c r="F48" s="123">
        <v>347.29778913207508</v>
      </c>
      <c r="G48" s="123">
        <v>1509.9586016394969</v>
      </c>
      <c r="H48" s="123">
        <v>5246.8871290328098</v>
      </c>
      <c r="I48" s="123">
        <v>498.63917724732318</v>
      </c>
      <c r="J48" s="123">
        <v>2249.7901792329471</v>
      </c>
      <c r="K48" s="123">
        <v>955.53216424585889</v>
      </c>
      <c r="L48" s="123">
        <v>279.9567110421961</v>
      </c>
      <c r="M48" s="123">
        <v>1226.0221942437604</v>
      </c>
      <c r="N48" s="123">
        <v>1570.9613381941244</v>
      </c>
      <c r="O48" s="123">
        <v>451.60426484615829</v>
      </c>
      <c r="P48" s="123">
        <v>2756.108631525603</v>
      </c>
      <c r="Q48" s="123">
        <v>21655.658178637805</v>
      </c>
      <c r="R48" s="123">
        <v>404.17452146877156</v>
      </c>
      <c r="S48" s="123">
        <v>29.796068687195866</v>
      </c>
      <c r="T48" s="129">
        <f t="shared" si="29"/>
        <v>18836.406647108306</v>
      </c>
      <c r="U48" s="123">
        <v>20970.808925579986</v>
      </c>
      <c r="V48" s="130">
        <f t="shared" si="34"/>
        <v>63249.233609515824</v>
      </c>
      <c r="W48" s="109">
        <f t="shared" si="30"/>
        <v>16454.167162240679</v>
      </c>
      <c r="X48" s="162">
        <f t="shared" si="35"/>
        <v>0.26014808754560398</v>
      </c>
      <c r="Y48" s="129">
        <v>15822.249670260011</v>
      </c>
      <c r="Z48" s="45">
        <v>16</v>
      </c>
      <c r="AA48" s="88">
        <v>60855.195696852381</v>
      </c>
      <c r="AB48" s="132">
        <v>8.344923078159866E-2</v>
      </c>
      <c r="AD48" s="12">
        <v>21590.927989764838</v>
      </c>
      <c r="AE48" s="12">
        <f t="shared" si="31"/>
        <v>18836.406647108306</v>
      </c>
      <c r="AF48" s="12">
        <f t="shared" si="32"/>
        <v>2754.5213426565315</v>
      </c>
      <c r="AG48" s="12">
        <f t="shared" si="33"/>
        <v>-5148.5592553199749</v>
      </c>
      <c r="AH48" s="12">
        <f t="shared" si="36"/>
        <v>-2394.0379126634434</v>
      </c>
      <c r="AP48" s="12"/>
    </row>
    <row r="49" spans="1:52" ht="13.5" thickBot="1">
      <c r="A49" s="15" t="s">
        <v>16</v>
      </c>
      <c r="B49" s="123">
        <v>151.23524795794623</v>
      </c>
      <c r="C49" s="123">
        <v>74.435956913251275</v>
      </c>
      <c r="D49" s="123">
        <v>120.07857080294418</v>
      </c>
      <c r="E49" s="123">
        <v>0</v>
      </c>
      <c r="F49" s="123">
        <v>16.921002397408298</v>
      </c>
      <c r="G49" s="123">
        <v>142.63508436999689</v>
      </c>
      <c r="H49" s="123">
        <v>1179.4739455251986</v>
      </c>
      <c r="I49" s="123">
        <v>209.84781612193109</v>
      </c>
      <c r="J49" s="123">
        <v>575.93281130813625</v>
      </c>
      <c r="K49" s="123">
        <v>460.01318082299792</v>
      </c>
      <c r="L49" s="123">
        <v>0</v>
      </c>
      <c r="M49" s="123">
        <v>75.143944236271111</v>
      </c>
      <c r="N49" s="123">
        <v>689.61799173375834</v>
      </c>
      <c r="O49" s="123">
        <v>16.643007649145108</v>
      </c>
      <c r="P49" s="123">
        <v>517.84477807999758</v>
      </c>
      <c r="Q49" s="123">
        <v>843.53410940643778</v>
      </c>
      <c r="R49" s="123">
        <v>2681.4432986173738</v>
      </c>
      <c r="S49" s="123">
        <v>1.7348662670382202</v>
      </c>
      <c r="T49" s="129">
        <f t="shared" si="29"/>
        <v>5239.7996272643832</v>
      </c>
      <c r="U49" s="123">
        <v>1474.7456770299996</v>
      </c>
      <c r="V49" s="130">
        <f t="shared" si="34"/>
        <v>9231.2812892398324</v>
      </c>
      <c r="W49" s="109">
        <f t="shared" si="30"/>
        <v>1928.4032249091272</v>
      </c>
      <c r="X49" s="162">
        <f t="shared" si="35"/>
        <v>0.20889876112397451</v>
      </c>
      <c r="Y49" s="129">
        <v>995.2931980699999</v>
      </c>
      <c r="Z49" s="45">
        <v>17</v>
      </c>
      <c r="AA49" s="88">
        <v>8637.5260611722442</v>
      </c>
      <c r="AB49" s="132">
        <v>7.5052218648283417E-2</v>
      </c>
      <c r="AD49" s="12">
        <v>5125.4968781567932</v>
      </c>
      <c r="AE49" s="12">
        <f t="shared" si="31"/>
        <v>5239.7996272643832</v>
      </c>
      <c r="AF49" s="12">
        <f t="shared" si="32"/>
        <v>-114.30274910758999</v>
      </c>
      <c r="AG49" s="12">
        <f t="shared" si="33"/>
        <v>-479.45247895999967</v>
      </c>
      <c r="AH49" s="12">
        <f t="shared" si="36"/>
        <v>-593.75522806758966</v>
      </c>
      <c r="AP49" s="12"/>
    </row>
    <row r="50" spans="1:52" ht="13.5" thickBot="1">
      <c r="A50" s="15" t="s">
        <v>17</v>
      </c>
      <c r="B50" s="123">
        <v>116.95215795075201</v>
      </c>
      <c r="C50" s="123">
        <v>0.87675461565835633</v>
      </c>
      <c r="D50" s="123">
        <v>0.33674004991742706</v>
      </c>
      <c r="E50" s="123">
        <v>0.32774125227132678</v>
      </c>
      <c r="F50" s="123">
        <v>2.5589167095814962</v>
      </c>
      <c r="G50" s="123">
        <v>0.33062257785732091</v>
      </c>
      <c r="H50" s="123">
        <v>5.6559407919689146</v>
      </c>
      <c r="I50" s="123">
        <v>1.0279344615534236</v>
      </c>
      <c r="J50" s="123">
        <v>5.1380450963126947</v>
      </c>
      <c r="K50" s="123">
        <v>7.6428030820156501</v>
      </c>
      <c r="L50" s="123">
        <v>0.44594121124157937</v>
      </c>
      <c r="M50" s="123">
        <v>4.0702461110419348</v>
      </c>
      <c r="N50" s="123">
        <v>18.220037076542056</v>
      </c>
      <c r="O50" s="123">
        <v>20.22715451450906</v>
      </c>
      <c r="P50" s="123">
        <v>0.16185056765425543</v>
      </c>
      <c r="Q50" s="123">
        <v>34.142395700299517</v>
      </c>
      <c r="R50" s="123">
        <v>0.1070525939592666</v>
      </c>
      <c r="S50" s="123">
        <v>101.15262466680312</v>
      </c>
      <c r="T50" s="129">
        <f t="shared" si="29"/>
        <v>296.33794065488706</v>
      </c>
      <c r="U50" s="123">
        <v>80.514730870000008</v>
      </c>
      <c r="V50" s="130">
        <f t="shared" si="34"/>
        <v>399.88968989993941</v>
      </c>
      <c r="W50" s="109">
        <f t="shared" si="30"/>
        <v>687.17586758756499</v>
      </c>
      <c r="X50" s="162">
        <f t="shared" si="35"/>
        <v>1.7184135648996364</v>
      </c>
      <c r="Y50" s="129">
        <v>720.59059851000006</v>
      </c>
      <c r="Z50" s="45">
        <v>18</v>
      </c>
      <c r="AA50" s="88">
        <v>3236.2989659690056</v>
      </c>
      <c r="AB50" s="132">
        <v>8.1114040710278654E-2</v>
      </c>
      <c r="AD50" s="12">
        <v>2492.6713490839529</v>
      </c>
      <c r="AE50" s="12">
        <f t="shared" si="31"/>
        <v>296.33794065488706</v>
      </c>
      <c r="AF50" s="12">
        <f t="shared" si="32"/>
        <v>2196.3334084290659</v>
      </c>
      <c r="AG50" s="12">
        <f t="shared" si="33"/>
        <v>640.07586764000007</v>
      </c>
      <c r="AH50" s="12">
        <f t="shared" si="36"/>
        <v>2836.409276069066</v>
      </c>
      <c r="AP50" s="12"/>
    </row>
    <row r="51" spans="1:52" ht="13.5" thickBot="1">
      <c r="A51" s="69" t="s">
        <v>208</v>
      </c>
      <c r="B51" s="128">
        <f t="shared" ref="B51:S51" si="37">SUM(B33:B50)-INDEX(IntTrad,B31,B31)</f>
        <v>35972.340759145955</v>
      </c>
      <c r="C51" s="128">
        <f t="shared" si="37"/>
        <v>26799.133360226442</v>
      </c>
      <c r="D51" s="128">
        <f t="shared" si="37"/>
        <v>10098.993279025446</v>
      </c>
      <c r="E51" s="128">
        <f t="shared" si="37"/>
        <v>8085.4040892329031</v>
      </c>
      <c r="F51" s="128">
        <f t="shared" si="37"/>
        <v>11958.714941925813</v>
      </c>
      <c r="G51" s="128">
        <f t="shared" si="37"/>
        <v>6570.3543455915251</v>
      </c>
      <c r="H51" s="128">
        <f t="shared" si="37"/>
        <v>28238.676736620466</v>
      </c>
      <c r="I51" s="128">
        <f t="shared" si="37"/>
        <v>26945.66720154653</v>
      </c>
      <c r="J51" s="128">
        <f t="shared" si="37"/>
        <v>37113.830751695161</v>
      </c>
      <c r="K51" s="128">
        <f t="shared" si="37"/>
        <v>35318.833196846696</v>
      </c>
      <c r="L51" s="128">
        <f t="shared" si="37"/>
        <v>9080.9109495462235</v>
      </c>
      <c r="M51" s="128">
        <f t="shared" si="37"/>
        <v>13580.171196512558</v>
      </c>
      <c r="N51" s="128">
        <f t="shared" si="37"/>
        <v>33808.614696116005</v>
      </c>
      <c r="O51" s="128">
        <f t="shared" si="37"/>
        <v>13643.421687294169</v>
      </c>
      <c r="P51" s="128">
        <f t="shared" si="37"/>
        <v>10449.988533538033</v>
      </c>
      <c r="Q51" s="128">
        <f t="shared" si="37"/>
        <v>21590.927989764838</v>
      </c>
      <c r="R51" s="128">
        <f t="shared" si="37"/>
        <v>5125.4968781567932</v>
      </c>
      <c r="S51" s="128">
        <f t="shared" si="37"/>
        <v>2492.6713490839529</v>
      </c>
      <c r="U51" s="131">
        <f>SUM(U33:U50)</f>
        <v>224989.68905294014</v>
      </c>
      <c r="V51" s="131">
        <f>SUM(V33:V50)</f>
        <v>877914.53945353441</v>
      </c>
      <c r="W51" s="131">
        <f>SUM(W33:W50)</f>
        <v>276469.78023174882</v>
      </c>
      <c r="X51" s="24"/>
      <c r="Y51" s="131">
        <f>SUM(Y33:Y50)</f>
        <v>255892.76847567011</v>
      </c>
      <c r="AA51" s="24">
        <f>SUM(AA33:AA50)</f>
        <v>908817.61887626431</v>
      </c>
      <c r="AB51" s="24"/>
      <c r="AF51" s="98">
        <f>SUM(AF33:AF50)</f>
        <v>1.3187673175707459E-11</v>
      </c>
      <c r="AG51" s="98">
        <f>SUM(AG33:AG50)</f>
        <v>30903.079422730025</v>
      </c>
      <c r="AH51" s="98">
        <f>SUM(AH33:AH50)</f>
        <v>30903.079422730043</v>
      </c>
    </row>
    <row r="52" spans="1:52" ht="13.5" thickBot="1">
      <c r="A52" s="69" t="s">
        <v>86</v>
      </c>
      <c r="B52" s="123">
        <f t="array" ref="B52:S52">TRANSPOSE(Y33:Y50)</f>
        <v>31536.795716140015</v>
      </c>
      <c r="C52" s="123">
        <v>6824.0258104700006</v>
      </c>
      <c r="D52" s="123">
        <v>3868.1189848100016</v>
      </c>
      <c r="E52" s="123">
        <v>1415.2891776199999</v>
      </c>
      <c r="F52" s="123">
        <v>4788.0529951399949</v>
      </c>
      <c r="G52" s="123">
        <v>1754.4689032000003</v>
      </c>
      <c r="H52" s="123">
        <v>10875.994521150002</v>
      </c>
      <c r="I52" s="123">
        <v>4897.5589985299985</v>
      </c>
      <c r="J52" s="123">
        <v>69770.083509980017</v>
      </c>
      <c r="K52" s="123">
        <v>19309.424777869997</v>
      </c>
      <c r="L52" s="123">
        <v>943.38889060999975</v>
      </c>
      <c r="M52" s="123">
        <v>15008.875891000002</v>
      </c>
      <c r="N52" s="123">
        <v>50338.638624500112</v>
      </c>
      <c r="O52" s="123">
        <v>12700.044422569987</v>
      </c>
      <c r="P52" s="123">
        <v>4323.8737852399991</v>
      </c>
      <c r="Q52" s="123">
        <v>15822.249670260011</v>
      </c>
      <c r="R52" s="123">
        <v>995.2931980699999</v>
      </c>
      <c r="S52" s="123">
        <v>720.59059851000006</v>
      </c>
    </row>
    <row r="53" spans="1:52">
      <c r="A53" s="69" t="s">
        <v>190</v>
      </c>
      <c r="B53" s="127">
        <f>SUM(B33:B50,B52)</f>
        <v>107112.58877676199</v>
      </c>
      <c r="C53" s="127">
        <f t="shared" ref="C53:S53" si="38">SUM(C33:C50,C52)</f>
        <v>44546.734644300552</v>
      </c>
      <c r="D53" s="127">
        <f t="shared" si="38"/>
        <v>20851.705248305232</v>
      </c>
      <c r="E53" s="127">
        <f t="shared" si="38"/>
        <v>21438.184566781219</v>
      </c>
      <c r="F53" s="127">
        <f t="shared" si="38"/>
        <v>30986.118138318572</v>
      </c>
      <c r="G53" s="127">
        <f t="shared" si="38"/>
        <v>11876.318123776908</v>
      </c>
      <c r="H53" s="127">
        <f t="shared" si="38"/>
        <v>60136.689181376853</v>
      </c>
      <c r="I53" s="127">
        <f t="shared" si="38"/>
        <v>41558.502016255727</v>
      </c>
      <c r="J53" s="127">
        <f t="shared" si="38"/>
        <v>178916.80464682629</v>
      </c>
      <c r="K53" s="127">
        <f t="shared" si="38"/>
        <v>85952.611649204802</v>
      </c>
      <c r="L53" s="127">
        <f t="shared" si="38"/>
        <v>15307.19058234845</v>
      </c>
      <c r="M53" s="127">
        <f t="shared" si="38"/>
        <v>50215.35861686818</v>
      </c>
      <c r="N53" s="127">
        <f t="shared" si="38"/>
        <v>114575.0242692733</v>
      </c>
      <c r="O53" s="127">
        <f t="shared" si="38"/>
        <v>33351.386584557607</v>
      </c>
      <c r="P53" s="127">
        <f t="shared" si="38"/>
        <v>19263.381107314988</v>
      </c>
      <c r="Q53" s="127">
        <f t="shared" si="38"/>
        <v>60855.195696852381</v>
      </c>
      <c r="R53" s="127">
        <f t="shared" si="38"/>
        <v>8637.5260611722442</v>
      </c>
      <c r="S53" s="127">
        <f t="shared" si="38"/>
        <v>3236.2989659690056</v>
      </c>
      <c r="AY53" s="89" t="s">
        <v>155</v>
      </c>
      <c r="AZ53" s="91">
        <f>W3</f>
        <v>0.8373310832020795</v>
      </c>
    </row>
    <row r="54" spans="1:52">
      <c r="A54" s="69" t="s">
        <v>171</v>
      </c>
      <c r="B54" s="128">
        <f t="array" ref="B54:S54">TRANSPOSE(C6:C23)</f>
        <v>14568.826138811448</v>
      </c>
      <c r="C54" s="128">
        <v>2724.6789702400206</v>
      </c>
      <c r="D54" s="128">
        <v>2209.0662870497249</v>
      </c>
      <c r="E54" s="128">
        <v>2368.4169926939826</v>
      </c>
      <c r="F54" s="128">
        <v>3623.0840835397203</v>
      </c>
      <c r="G54" s="128">
        <v>1183.157598149726</v>
      </c>
      <c r="H54" s="128">
        <v>4978.1900141165088</v>
      </c>
      <c r="I54" s="128">
        <v>3399.9868293862646</v>
      </c>
      <c r="J54" s="128">
        <v>14600.299600986393</v>
      </c>
      <c r="K54" s="128">
        <v>9033.8569329970378</v>
      </c>
      <c r="L54" s="128">
        <v>1884.2942743649496</v>
      </c>
      <c r="M54" s="128">
        <v>5263.0697357903764</v>
      </c>
      <c r="N54" s="128">
        <v>14511.92505858569</v>
      </c>
      <c r="O54" s="128">
        <v>2295.0934172671364</v>
      </c>
      <c r="P54" s="128">
        <v>1359.3219782036524</v>
      </c>
      <c r="Q54" s="128">
        <v>5078.3192699659839</v>
      </c>
      <c r="R54" s="128">
        <v>648.26549452334552</v>
      </c>
      <c r="S54" s="128">
        <v>262.50928607624263</v>
      </c>
      <c r="W54" s="89" t="s">
        <v>155</v>
      </c>
      <c r="X54" s="92">
        <f>W3</f>
        <v>0.8373310832020795</v>
      </c>
    </row>
    <row r="55" spans="1:52" ht="18.75">
      <c r="A55" s="94" t="s">
        <v>162</v>
      </c>
      <c r="B55" s="162">
        <f>B54/B53</f>
        <v>0.13601413526821737</v>
      </c>
      <c r="C55" s="162">
        <f t="shared" ref="C55:S55" si="39">C54/C53</f>
        <v>6.1164504918176411E-2</v>
      </c>
      <c r="D55" s="162">
        <f t="shared" si="39"/>
        <v>0.10594175683685494</v>
      </c>
      <c r="E55" s="162">
        <f t="shared" si="39"/>
        <v>0.1104765650895589</v>
      </c>
      <c r="F55" s="162">
        <f t="shared" si="39"/>
        <v>0.11692603982746975</v>
      </c>
      <c r="G55" s="162">
        <f t="shared" si="39"/>
        <v>9.9623265882461745E-2</v>
      </c>
      <c r="H55" s="162">
        <f t="shared" si="39"/>
        <v>8.2781245224556793E-2</v>
      </c>
      <c r="I55" s="162">
        <f t="shared" si="39"/>
        <v>8.1812064064685247E-2</v>
      </c>
      <c r="J55" s="162">
        <f t="shared" si="39"/>
        <v>8.1603847273076027E-2</v>
      </c>
      <c r="K55" s="162">
        <f t="shared" si="39"/>
        <v>0.10510276255323785</v>
      </c>
      <c r="L55" s="162">
        <f>L54/L53</f>
        <v>0.12309863552217291</v>
      </c>
      <c r="M55" s="162">
        <f t="shared" si="39"/>
        <v>0.10480996015474882</v>
      </c>
      <c r="N55" s="162">
        <f t="shared" si="39"/>
        <v>0.12665871249985408</v>
      </c>
      <c r="O55" s="162">
        <f t="shared" si="39"/>
        <v>6.8815532195288479E-2</v>
      </c>
      <c r="P55" s="162">
        <f t="shared" si="39"/>
        <v>7.056507736782873E-2</v>
      </c>
      <c r="Q55" s="162">
        <f t="shared" si="39"/>
        <v>8.344923078159866E-2</v>
      </c>
      <c r="R55" s="162">
        <f t="shared" si="39"/>
        <v>7.5052218648283417E-2</v>
      </c>
      <c r="S55" s="162">
        <f t="shared" si="39"/>
        <v>8.1114040710278654E-2</v>
      </c>
      <c r="W55" s="161"/>
      <c r="X55" s="92"/>
    </row>
    <row r="57" spans="1:52" ht="15.75" thickBot="1">
      <c r="AB57" s="46"/>
    </row>
    <row r="58" spans="1:52" ht="39" thickBot="1">
      <c r="A58" s="20" t="s">
        <v>252</v>
      </c>
      <c r="B58" s="158" t="s">
        <v>19</v>
      </c>
      <c r="C58" s="158" t="s">
        <v>34</v>
      </c>
      <c r="D58" s="158" t="s">
        <v>35</v>
      </c>
      <c r="E58" s="158" t="s">
        <v>20</v>
      </c>
      <c r="F58" s="158" t="s">
        <v>21</v>
      </c>
      <c r="G58" s="158" t="s">
        <v>22</v>
      </c>
      <c r="H58" s="158" t="s">
        <v>36</v>
      </c>
      <c r="I58" s="158" t="s">
        <v>23</v>
      </c>
      <c r="J58" s="158" t="s">
        <v>24</v>
      </c>
      <c r="K58" s="158" t="s">
        <v>25</v>
      </c>
      <c r="L58" s="158" t="s">
        <v>18</v>
      </c>
      <c r="M58" s="158" t="s">
        <v>26</v>
      </c>
      <c r="N58" s="158" t="s">
        <v>27</v>
      </c>
      <c r="O58" s="158" t="s">
        <v>28</v>
      </c>
      <c r="P58" s="158" t="s">
        <v>29</v>
      </c>
      <c r="Q58" s="158" t="s">
        <v>30</v>
      </c>
      <c r="R58" s="158" t="s">
        <v>31</v>
      </c>
      <c r="S58" s="158" t="s">
        <v>32</v>
      </c>
      <c r="T58" s="158" t="s">
        <v>173</v>
      </c>
      <c r="U58" s="156" t="s">
        <v>217</v>
      </c>
      <c r="V58" s="70" t="s">
        <v>88</v>
      </c>
      <c r="W58" s="70" t="s">
        <v>156</v>
      </c>
      <c r="Y58" s="157" t="s">
        <v>200</v>
      </c>
      <c r="AA58" s="160" t="s">
        <v>204</v>
      </c>
      <c r="AB58" s="159" t="s">
        <v>206</v>
      </c>
      <c r="AC58" s="151" t="s">
        <v>205</v>
      </c>
      <c r="AE58" s="9" t="s">
        <v>57</v>
      </c>
    </row>
    <row r="59" spans="1:52" ht="13.5" thickBot="1">
      <c r="A59" s="23" t="s">
        <v>19</v>
      </c>
      <c r="B59" s="140">
        <f t="shared" ref="B59:S73" si="40">$X33*B33</f>
        <v>14068.352258645586</v>
      </c>
      <c r="C59" s="140">
        <f t="shared" si="40"/>
        <v>347.99221054002868</v>
      </c>
      <c r="D59" s="140">
        <f t="shared" si="40"/>
        <v>642.87731956032633</v>
      </c>
      <c r="E59" s="140">
        <f t="shared" si="40"/>
        <v>590.21623282217172</v>
      </c>
      <c r="F59" s="140">
        <f t="shared" si="40"/>
        <v>1029.5977698815152</v>
      </c>
      <c r="G59" s="140">
        <f t="shared" si="40"/>
        <v>105.95140789458092</v>
      </c>
      <c r="H59" s="140">
        <f t="shared" si="40"/>
        <v>750.20657849770555</v>
      </c>
      <c r="I59" s="140">
        <f t="shared" si="40"/>
        <v>1410.5836262080652</v>
      </c>
      <c r="J59" s="140">
        <f t="shared" si="40"/>
        <v>2456.2387808072376</v>
      </c>
      <c r="K59" s="140">
        <f t="shared" si="40"/>
        <v>1510.3613407228888</v>
      </c>
      <c r="L59" s="140">
        <f t="shared" si="40"/>
        <v>1376.4635077617309</v>
      </c>
      <c r="M59" s="140">
        <f t="shared" si="40"/>
        <v>253.97348164323301</v>
      </c>
      <c r="N59" s="140">
        <f t="shared" si="40"/>
        <v>1925.9629384358359</v>
      </c>
      <c r="O59" s="140">
        <f t="shared" si="40"/>
        <v>1639.7147066824286</v>
      </c>
      <c r="P59" s="140">
        <f t="shared" si="40"/>
        <v>61.829320704355744</v>
      </c>
      <c r="Q59" s="140">
        <f t="shared" si="40"/>
        <v>379.81092812548218</v>
      </c>
      <c r="R59" s="140">
        <f t="shared" si="40"/>
        <v>84.612916511350591</v>
      </c>
      <c r="S59" s="140">
        <f t="shared" si="40"/>
        <v>565.0339226522525</v>
      </c>
      <c r="T59" s="140">
        <f t="shared" ref="T59:T76" si="41">$X33*U33</f>
        <v>8976.7582030944577</v>
      </c>
      <c r="U59" s="152">
        <f>SUM(B59:S59)</f>
        <v>29199.779248096773</v>
      </c>
      <c r="V59" s="141">
        <f>T59+U59</f>
        <v>38176.537451191231</v>
      </c>
      <c r="W59" s="141">
        <f>T59+$AZ$53*U59</f>
        <v>33426.640990164931</v>
      </c>
      <c r="Y59" s="153">
        <f t="array" ref="Y59:Y76">TRANSPOSE(B77:S77)</f>
        <v>26025.200924948371</v>
      </c>
      <c r="AA59" s="153">
        <f t="shared" ref="AA59:AA76" si="42">Y59+Y81</f>
        <v>35519.703982376879</v>
      </c>
      <c r="AB59" s="152">
        <f t="shared" ref="AB59:AB76" si="43">U59+U81</f>
        <v>39479.155388447012</v>
      </c>
      <c r="AC59" s="150">
        <f t="shared" ref="AC59:AC76" si="44">AA59-AB59</f>
        <v>-3959.4514060701331</v>
      </c>
      <c r="AE59" s="133">
        <f t="shared" ref="AE59:AE76" si="45">INDEX($B$105:$S$122,Z33,Z33)+$AZ$53*(AB59-INDEX($B$59:$S$76,Z33,Z33)-INDEX($B$81:$S$98,Z33,Z33))</f>
        <v>56426.313831407067</v>
      </c>
    </row>
    <row r="60" spans="1:52" ht="13.5" thickBot="1">
      <c r="A60" s="23" t="s">
        <v>34</v>
      </c>
      <c r="B60" s="140">
        <f t="shared" si="40"/>
        <v>161.95490771679346</v>
      </c>
      <c r="C60" s="140">
        <f t="shared" si="40"/>
        <v>2612.919834434198</v>
      </c>
      <c r="D60" s="140">
        <f t="shared" si="40"/>
        <v>41.45610878003459</v>
      </c>
      <c r="E60" s="140">
        <f t="shared" si="40"/>
        <v>5.5775743940760982</v>
      </c>
      <c r="F60" s="140">
        <f t="shared" si="40"/>
        <v>26.64553178858133</v>
      </c>
      <c r="G60" s="140">
        <f t="shared" si="40"/>
        <v>52.508292344120903</v>
      </c>
      <c r="H60" s="140">
        <f t="shared" si="40"/>
        <v>264.70853377220942</v>
      </c>
      <c r="I60" s="140">
        <f t="shared" si="40"/>
        <v>162.90534114369277</v>
      </c>
      <c r="J60" s="140">
        <f t="shared" si="40"/>
        <v>1492.6616033137177</v>
      </c>
      <c r="K60" s="140">
        <f t="shared" si="40"/>
        <v>433.19203175874316</v>
      </c>
      <c r="L60" s="140">
        <f t="shared" si="40"/>
        <v>8.2616557579441299</v>
      </c>
      <c r="M60" s="140">
        <f t="shared" si="40"/>
        <v>80.230373470398092</v>
      </c>
      <c r="N60" s="140">
        <f t="shared" si="40"/>
        <v>245.64145140934653</v>
      </c>
      <c r="O60" s="140">
        <f t="shared" si="40"/>
        <v>40.830979970762215</v>
      </c>
      <c r="P60" s="140">
        <f t="shared" si="40"/>
        <v>203.40023606947045</v>
      </c>
      <c r="Q60" s="140">
        <f t="shared" si="40"/>
        <v>502.26929168328377</v>
      </c>
      <c r="R60" s="140">
        <f t="shared" si="40"/>
        <v>115.02779929233137</v>
      </c>
      <c r="S60" s="140">
        <f t="shared" si="40"/>
        <v>4.1756702024469954</v>
      </c>
      <c r="T60" s="140">
        <f t="shared" si="41"/>
        <v>2141.4176553684506</v>
      </c>
      <c r="U60" s="152">
        <f t="shared" ref="U60:U76" si="46">SUM(B60:S60)</f>
        <v>6454.3672173021505</v>
      </c>
      <c r="V60" s="141">
        <f t="shared" ref="V60:V76" si="47">T60+U60</f>
        <v>8595.7848726706015</v>
      </c>
      <c r="W60" s="141">
        <f t="shared" ref="W60:W76" si="48">T60+$AZ$53*U60</f>
        <v>7545.8599488160526</v>
      </c>
      <c r="Y60" s="153">
        <v>10724.660406652001</v>
      </c>
      <c r="AA60" s="153">
        <f t="shared" si="42"/>
        <v>12803.621673819138</v>
      </c>
      <c r="AB60" s="152">
        <f t="shared" si="43"/>
        <v>8761.6580272959163</v>
      </c>
      <c r="AC60" s="150">
        <f t="shared" si="44"/>
        <v>4041.9636465232215</v>
      </c>
      <c r="AE60" s="133">
        <f t="shared" si="45"/>
        <v>11536.808669391447</v>
      </c>
    </row>
    <row r="61" spans="1:52" ht="13.5" thickBot="1">
      <c r="A61" s="23" t="s">
        <v>35</v>
      </c>
      <c r="B61" s="140">
        <f t="shared" si="40"/>
        <v>117.35792450166957</v>
      </c>
      <c r="C61" s="140">
        <f t="shared" si="40"/>
        <v>46.959459091815596</v>
      </c>
      <c r="D61" s="140">
        <f t="shared" si="40"/>
        <v>2382.7631249038132</v>
      </c>
      <c r="E61" s="140">
        <f t="shared" si="40"/>
        <v>7.7294581817588259</v>
      </c>
      <c r="F61" s="140">
        <f t="shared" si="40"/>
        <v>39.349797903118208</v>
      </c>
      <c r="G61" s="140">
        <f t="shared" si="40"/>
        <v>172.65939837122988</v>
      </c>
      <c r="H61" s="140">
        <f t="shared" si="40"/>
        <v>782.51727858400272</v>
      </c>
      <c r="I61" s="140">
        <f t="shared" si="40"/>
        <v>54.387157928401564</v>
      </c>
      <c r="J61" s="140">
        <f t="shared" si="40"/>
        <v>136.83232878655136</v>
      </c>
      <c r="K61" s="140">
        <f t="shared" si="40"/>
        <v>217.67262319214333</v>
      </c>
      <c r="L61" s="140">
        <f t="shared" si="40"/>
        <v>9.2107764666276868</v>
      </c>
      <c r="M61" s="140">
        <f t="shared" si="40"/>
        <v>498.73278232554975</v>
      </c>
      <c r="N61" s="140">
        <f t="shared" si="40"/>
        <v>118.23494768929073</v>
      </c>
      <c r="O61" s="140">
        <f t="shared" si="40"/>
        <v>28.308870863495521</v>
      </c>
      <c r="P61" s="140">
        <f t="shared" si="40"/>
        <v>50.833916876581938</v>
      </c>
      <c r="Q61" s="140">
        <f t="shared" si="40"/>
        <v>319.152455466638</v>
      </c>
      <c r="R61" s="140">
        <f t="shared" si="40"/>
        <v>191.08270388115977</v>
      </c>
      <c r="S61" s="140">
        <f t="shared" si="40"/>
        <v>1.676028042285522</v>
      </c>
      <c r="T61" s="140">
        <f t="shared" si="41"/>
        <v>1423.6624926517979</v>
      </c>
      <c r="U61" s="152">
        <f t="shared" si="46"/>
        <v>5175.4610330561327</v>
      </c>
      <c r="V61" s="141">
        <f t="shared" si="47"/>
        <v>6599.1235257079306</v>
      </c>
      <c r="W61" s="141">
        <f t="shared" si="48"/>
        <v>5757.2368855308432</v>
      </c>
      <c r="Y61" s="153">
        <v>5749.8456515278931</v>
      </c>
      <c r="AA61" s="153">
        <f t="shared" si="42"/>
        <v>7130.5648712448328</v>
      </c>
      <c r="AB61" s="152">
        <f t="shared" si="43"/>
        <v>6974.7319992010944</v>
      </c>
      <c r="AC61" s="150">
        <f t="shared" si="44"/>
        <v>155.83287204373846</v>
      </c>
      <c r="AE61" s="133">
        <f t="shared" si="45"/>
        <v>9058.1896156781113</v>
      </c>
    </row>
    <row r="62" spans="1:52" ht="13.5" thickBot="1">
      <c r="A62" s="23" t="s">
        <v>20</v>
      </c>
      <c r="B62" s="140">
        <f t="shared" si="40"/>
        <v>54.194623997396036</v>
      </c>
      <c r="C62" s="140">
        <f t="shared" si="40"/>
        <v>3.1926309518150369</v>
      </c>
      <c r="D62" s="140">
        <f t="shared" si="40"/>
        <v>63.923797235002667</v>
      </c>
      <c r="E62" s="140">
        <f t="shared" si="40"/>
        <v>5012.9515656786061</v>
      </c>
      <c r="F62" s="140">
        <f t="shared" si="40"/>
        <v>58.2504225217507</v>
      </c>
      <c r="G62" s="140">
        <f t="shared" si="40"/>
        <v>8.6480149234940601E-2</v>
      </c>
      <c r="H62" s="140">
        <f t="shared" si="40"/>
        <v>1.4321727214022979E-3</v>
      </c>
      <c r="I62" s="140">
        <f t="shared" si="40"/>
        <v>0</v>
      </c>
      <c r="J62" s="140">
        <f t="shared" si="40"/>
        <v>197.13109117719463</v>
      </c>
      <c r="K62" s="140">
        <f t="shared" si="40"/>
        <v>274.20674950529906</v>
      </c>
      <c r="L62" s="140">
        <f t="shared" si="40"/>
        <v>0</v>
      </c>
      <c r="M62" s="140">
        <f t="shared" si="40"/>
        <v>75.894040653304884</v>
      </c>
      <c r="N62" s="140">
        <f t="shared" si="40"/>
        <v>146.42048679878104</v>
      </c>
      <c r="O62" s="140">
        <f t="shared" si="40"/>
        <v>8.7564838631733473</v>
      </c>
      <c r="P62" s="140">
        <f t="shared" si="40"/>
        <v>1.2806929143308961E-3</v>
      </c>
      <c r="Q62" s="140">
        <f t="shared" si="40"/>
        <v>0.68944904733745493</v>
      </c>
      <c r="R62" s="140">
        <f t="shared" si="40"/>
        <v>0</v>
      </c>
      <c r="S62" s="140">
        <f t="shared" si="40"/>
        <v>3.2403662821346098</v>
      </c>
      <c r="T62" s="140">
        <f t="shared" si="41"/>
        <v>433.41703132016073</v>
      </c>
      <c r="U62" s="152">
        <f t="shared" si="46"/>
        <v>5898.9409007266659</v>
      </c>
      <c r="V62" s="141">
        <f t="shared" si="47"/>
        <v>6332.357932046827</v>
      </c>
      <c r="W62" s="141">
        <f t="shared" si="48"/>
        <v>5372.7836054706695</v>
      </c>
      <c r="Y62" s="153">
        <v>7726.0264744367814</v>
      </c>
      <c r="AA62" s="153">
        <f t="shared" si="42"/>
        <v>9243.7288364806318</v>
      </c>
      <c r="AB62" s="152">
        <f t="shared" si="43"/>
        <v>8111.0016064687634</v>
      </c>
      <c r="AC62" s="150">
        <f t="shared" si="44"/>
        <v>1132.7272300118684</v>
      </c>
      <c r="AE62" s="133">
        <f t="shared" si="45"/>
        <v>9322.1706204869006</v>
      </c>
    </row>
    <row r="63" spans="1:52" ht="13.5" thickBot="1">
      <c r="A63" s="23" t="s">
        <v>21</v>
      </c>
      <c r="B63" s="140">
        <f t="shared" si="40"/>
        <v>1119.387300612965</v>
      </c>
      <c r="C63" s="140">
        <f t="shared" si="40"/>
        <v>8.0529727703011176</v>
      </c>
      <c r="D63" s="140">
        <f t="shared" si="40"/>
        <v>82.847334049285308</v>
      </c>
      <c r="E63" s="140">
        <f t="shared" si="40"/>
        <v>89.738099554177964</v>
      </c>
      <c r="F63" s="140">
        <f t="shared" si="40"/>
        <v>4093.2904400933735</v>
      </c>
      <c r="G63" s="140">
        <f t="shared" si="40"/>
        <v>23.506885528045984</v>
      </c>
      <c r="H63" s="140">
        <f t="shared" si="40"/>
        <v>6.6281900737960191</v>
      </c>
      <c r="I63" s="140">
        <f t="shared" si="40"/>
        <v>15.451548806443753</v>
      </c>
      <c r="J63" s="140">
        <f t="shared" si="40"/>
        <v>253.98110639980789</v>
      </c>
      <c r="K63" s="140">
        <f t="shared" si="40"/>
        <v>189.86964532107058</v>
      </c>
      <c r="L63" s="140">
        <f t="shared" si="40"/>
        <v>0.86416049851427634</v>
      </c>
      <c r="M63" s="140">
        <f t="shared" si="40"/>
        <v>126.63958537136953</v>
      </c>
      <c r="N63" s="140">
        <f t="shared" si="40"/>
        <v>276.72421806518713</v>
      </c>
      <c r="O63" s="140">
        <f t="shared" si="40"/>
        <v>119.60582127276948</v>
      </c>
      <c r="P63" s="140">
        <f t="shared" si="40"/>
        <v>3.7695779083755401</v>
      </c>
      <c r="Q63" s="140">
        <f t="shared" si="40"/>
        <v>390.59824185522331</v>
      </c>
      <c r="R63" s="140">
        <f t="shared" si="40"/>
        <v>2.1787922213427269</v>
      </c>
      <c r="S63" s="140">
        <f t="shared" si="40"/>
        <v>2.9818367110556618</v>
      </c>
      <c r="T63" s="140">
        <f t="shared" si="41"/>
        <v>753.77826251608155</v>
      </c>
      <c r="U63" s="152">
        <f t="shared" si="46"/>
        <v>6806.1157571131025</v>
      </c>
      <c r="V63" s="141">
        <f t="shared" si="47"/>
        <v>7559.8940196291842</v>
      </c>
      <c r="W63" s="141">
        <f t="shared" si="48"/>
        <v>6452.7505418183373</v>
      </c>
      <c r="Y63" s="153">
        <v>8318.2621398726442</v>
      </c>
      <c r="AA63" s="153">
        <f t="shared" si="42"/>
        <v>10988.693888995371</v>
      </c>
      <c r="AB63" s="152">
        <f t="shared" si="43"/>
        <v>9869.351765447047</v>
      </c>
      <c r="AC63" s="150">
        <f t="shared" si="44"/>
        <v>1119.3421235483238</v>
      </c>
      <c r="AE63" s="133">
        <f t="shared" si="45"/>
        <v>12240.687219842974</v>
      </c>
    </row>
    <row r="64" spans="1:52" ht="13.5" thickBot="1">
      <c r="A64" s="23" t="s">
        <v>22</v>
      </c>
      <c r="B64" s="140">
        <f t="shared" si="40"/>
        <v>152.08160283717848</v>
      </c>
      <c r="C64" s="140">
        <f t="shared" si="40"/>
        <v>50.613637974564313</v>
      </c>
      <c r="D64" s="140">
        <f t="shared" si="40"/>
        <v>109.74699181759476</v>
      </c>
      <c r="E64" s="140">
        <f t="shared" si="40"/>
        <v>0.3690963715044499</v>
      </c>
      <c r="F64" s="140">
        <f t="shared" si="40"/>
        <v>7.1136177868684278</v>
      </c>
      <c r="G64" s="140">
        <f t="shared" si="40"/>
        <v>1040.58126522576</v>
      </c>
      <c r="H64" s="140">
        <f t="shared" si="40"/>
        <v>234.63887269468276</v>
      </c>
      <c r="I64" s="140">
        <f t="shared" si="40"/>
        <v>96.481331850287418</v>
      </c>
      <c r="J64" s="140">
        <f t="shared" si="40"/>
        <v>140.22701488817737</v>
      </c>
      <c r="K64" s="140">
        <f t="shared" si="40"/>
        <v>62.538123243003483</v>
      </c>
      <c r="L64" s="140">
        <f t="shared" si="40"/>
        <v>32.222130848707067</v>
      </c>
      <c r="M64" s="140">
        <f t="shared" si="40"/>
        <v>57.914905232821326</v>
      </c>
      <c r="N64" s="140">
        <f t="shared" si="40"/>
        <v>54.206989976463255</v>
      </c>
      <c r="O64" s="140">
        <f t="shared" si="40"/>
        <v>19.237581860574505</v>
      </c>
      <c r="P64" s="140">
        <f t="shared" si="40"/>
        <v>67.066576307690809</v>
      </c>
      <c r="Q64" s="140">
        <f t="shared" si="40"/>
        <v>487.57865648688301</v>
      </c>
      <c r="R64" s="140">
        <f t="shared" si="40"/>
        <v>19.767025648400828</v>
      </c>
      <c r="S64" s="140">
        <f t="shared" si="40"/>
        <v>9.0614001585859594</v>
      </c>
      <c r="T64" s="140">
        <f t="shared" si="41"/>
        <v>965.99404356792093</v>
      </c>
      <c r="U64" s="152">
        <f t="shared" si="46"/>
        <v>2641.4468212097486</v>
      </c>
      <c r="V64" s="141">
        <f t="shared" si="47"/>
        <v>3607.4408647776695</v>
      </c>
      <c r="W64" s="141">
        <f t="shared" si="48"/>
        <v>3177.7595715921693</v>
      </c>
      <c r="Y64" s="153">
        <v>3195.3692450554295</v>
      </c>
      <c r="AA64" s="153">
        <f t="shared" si="42"/>
        <v>3900.8046167265829</v>
      </c>
      <c r="AB64" s="152">
        <f t="shared" si="43"/>
        <v>3649.8184973334701</v>
      </c>
      <c r="AC64" s="150">
        <f t="shared" si="44"/>
        <v>250.98611939311286</v>
      </c>
      <c r="AE64" s="133">
        <f t="shared" si="45"/>
        <v>4902.8044075265616</v>
      </c>
    </row>
    <row r="65" spans="1:31" ht="13.5" thickBot="1">
      <c r="A65" s="23" t="s">
        <v>36</v>
      </c>
      <c r="B65" s="140">
        <f t="shared" si="40"/>
        <v>489.7228694913257</v>
      </c>
      <c r="C65" s="140">
        <f t="shared" si="40"/>
        <v>251.30234980879155</v>
      </c>
      <c r="D65" s="140">
        <f t="shared" si="40"/>
        <v>268.80657837834059</v>
      </c>
      <c r="E65" s="140">
        <f t="shared" si="40"/>
        <v>4.5075054093591251E-5</v>
      </c>
      <c r="F65" s="140">
        <f t="shared" si="40"/>
        <v>97.879218753511651</v>
      </c>
      <c r="G65" s="140">
        <f t="shared" si="40"/>
        <v>303.11229144216168</v>
      </c>
      <c r="H65" s="140">
        <f t="shared" si="40"/>
        <v>4853.6311074286532</v>
      </c>
      <c r="I65" s="140">
        <f t="shared" si="40"/>
        <v>443.65214489350512</v>
      </c>
      <c r="J65" s="140">
        <f t="shared" si="40"/>
        <v>593.82527319325493</v>
      </c>
      <c r="K65" s="140">
        <f t="shared" si="40"/>
        <v>331.69618664395273</v>
      </c>
      <c r="L65" s="140">
        <f t="shared" si="40"/>
        <v>234.46456747003299</v>
      </c>
      <c r="M65" s="140">
        <f t="shared" si="40"/>
        <v>563.47009908695918</v>
      </c>
      <c r="N65" s="140">
        <f t="shared" si="40"/>
        <v>1411.7000782598402</v>
      </c>
      <c r="O65" s="140">
        <f t="shared" si="40"/>
        <v>91.970979036550787</v>
      </c>
      <c r="P65" s="140">
        <f t="shared" si="40"/>
        <v>447.22500277732007</v>
      </c>
      <c r="Q65" s="140">
        <f t="shared" si="40"/>
        <v>1043.0318375839772</v>
      </c>
      <c r="R65" s="140">
        <f t="shared" si="40"/>
        <v>143.23698442798354</v>
      </c>
      <c r="S65" s="140">
        <f t="shared" si="40"/>
        <v>13.025655649489572</v>
      </c>
      <c r="T65" s="140">
        <f t="shared" si="41"/>
        <v>3176.724129589375</v>
      </c>
      <c r="U65" s="152">
        <f t="shared" si="46"/>
        <v>11581.753269400708</v>
      </c>
      <c r="V65" s="141">
        <f t="shared" si="47"/>
        <v>14758.477398990082</v>
      </c>
      <c r="W65" s="141">
        <f t="shared" si="48"/>
        <v>12874.486140035895</v>
      </c>
      <c r="Y65" s="153">
        <v>14703.193969064627</v>
      </c>
      <c r="AA65" s="153">
        <f t="shared" si="42"/>
        <v>18671.632508217674</v>
      </c>
      <c r="AB65" s="152">
        <f t="shared" si="43"/>
        <v>15659.614914000962</v>
      </c>
      <c r="AC65" s="150">
        <f t="shared" si="44"/>
        <v>3012.0175942167116</v>
      </c>
      <c r="AE65" s="133">
        <f t="shared" si="45"/>
        <v>20311.460847069982</v>
      </c>
    </row>
    <row r="66" spans="1:31" ht="13.5" thickBot="1">
      <c r="A66" s="23" t="s">
        <v>23</v>
      </c>
      <c r="B66" s="140">
        <f t="shared" si="40"/>
        <v>1082.7377944078905</v>
      </c>
      <c r="C66" s="140">
        <f t="shared" si="40"/>
        <v>185.55530708544569</v>
      </c>
      <c r="D66" s="140">
        <f t="shared" si="40"/>
        <v>35.952320700035507</v>
      </c>
      <c r="E66" s="140">
        <f t="shared" si="40"/>
        <v>10.416064575910109</v>
      </c>
      <c r="F66" s="140">
        <f t="shared" si="40"/>
        <v>33.545178842984974</v>
      </c>
      <c r="G66" s="140">
        <f t="shared" si="40"/>
        <v>41.844636971971163</v>
      </c>
      <c r="H66" s="140">
        <f t="shared" si="40"/>
        <v>594.14400753586665</v>
      </c>
      <c r="I66" s="140">
        <f t="shared" si="40"/>
        <v>2484.1731170863923</v>
      </c>
      <c r="J66" s="140">
        <f t="shared" si="40"/>
        <v>438.16823376886595</v>
      </c>
      <c r="K66" s="140">
        <f t="shared" si="40"/>
        <v>1063.5951172640873</v>
      </c>
      <c r="L66" s="140">
        <f t="shared" si="40"/>
        <v>397.89336137542136</v>
      </c>
      <c r="M66" s="140">
        <f t="shared" si="40"/>
        <v>137.72039061798111</v>
      </c>
      <c r="N66" s="140">
        <f t="shared" si="40"/>
        <v>1864.0165626497567</v>
      </c>
      <c r="O66" s="140">
        <f t="shared" si="40"/>
        <v>243.66578946126185</v>
      </c>
      <c r="P66" s="140">
        <f t="shared" si="40"/>
        <v>63.681275077345333</v>
      </c>
      <c r="Q66" s="140">
        <f t="shared" si="40"/>
        <v>61.713082628806134</v>
      </c>
      <c r="R66" s="140">
        <f t="shared" si="40"/>
        <v>34.97420636840836</v>
      </c>
      <c r="S66" s="140">
        <f t="shared" si="40"/>
        <v>4.2800037602530976</v>
      </c>
      <c r="T66" s="140">
        <f t="shared" si="41"/>
        <v>1254.9560532141459</v>
      </c>
      <c r="U66" s="152">
        <f t="shared" si="46"/>
        <v>8778.0764501786853</v>
      </c>
      <c r="V66" s="141">
        <f t="shared" si="47"/>
        <v>10033.032503392831</v>
      </c>
      <c r="W66" s="141">
        <f t="shared" si="48"/>
        <v>8605.11231567293</v>
      </c>
      <c r="Y66" s="153">
        <v>12103.965490353674</v>
      </c>
      <c r="AA66" s="153">
        <f t="shared" si="42"/>
        <v>15215.469948999431</v>
      </c>
      <c r="AB66" s="152">
        <f t="shared" si="43"/>
        <v>11777.383869016638</v>
      </c>
      <c r="AC66" s="150">
        <f t="shared" si="44"/>
        <v>3438.0860799827933</v>
      </c>
      <c r="AE66" s="133">
        <f t="shared" si="45"/>
        <v>13773.359329928209</v>
      </c>
    </row>
    <row r="67" spans="1:31" ht="13.5" thickBot="1">
      <c r="A67" s="23" t="s">
        <v>24</v>
      </c>
      <c r="B67" s="140">
        <f t="shared" si="40"/>
        <v>1232.0016205956385</v>
      </c>
      <c r="C67" s="140">
        <f t="shared" si="40"/>
        <v>3991.659597853215</v>
      </c>
      <c r="D67" s="140">
        <f t="shared" si="40"/>
        <v>107.60826729739692</v>
      </c>
      <c r="E67" s="140">
        <f t="shared" si="40"/>
        <v>712.69166008466743</v>
      </c>
      <c r="F67" s="140">
        <f t="shared" si="40"/>
        <v>675.14309892374456</v>
      </c>
      <c r="G67" s="140">
        <f t="shared" si="40"/>
        <v>259.00596074481882</v>
      </c>
      <c r="H67" s="140">
        <f t="shared" si="40"/>
        <v>841.79702429585234</v>
      </c>
      <c r="I67" s="140">
        <f t="shared" si="40"/>
        <v>1265.3717226603717</v>
      </c>
      <c r="J67" s="140">
        <f t="shared" si="40"/>
        <v>19325.950834262127</v>
      </c>
      <c r="K67" s="140">
        <f t="shared" si="40"/>
        <v>2677.3128289544416</v>
      </c>
      <c r="L67" s="140">
        <f t="shared" si="40"/>
        <v>67.40388246437692</v>
      </c>
      <c r="M67" s="140">
        <f t="shared" si="40"/>
        <v>478.65062096768594</v>
      </c>
      <c r="N67" s="140">
        <f t="shared" si="40"/>
        <v>1665.4932338706551</v>
      </c>
      <c r="O67" s="140">
        <f t="shared" si="40"/>
        <v>699.82392671449998</v>
      </c>
      <c r="P67" s="140">
        <f t="shared" si="40"/>
        <v>553.36968697466739</v>
      </c>
      <c r="Q67" s="140">
        <f t="shared" si="40"/>
        <v>864.04931103711112</v>
      </c>
      <c r="R67" s="140">
        <f t="shared" si="40"/>
        <v>406.16766131927727</v>
      </c>
      <c r="S67" s="140">
        <f t="shared" si="40"/>
        <v>57.816962957800577</v>
      </c>
      <c r="T67" s="140">
        <f t="shared" si="41"/>
        <v>16813.006771363318</v>
      </c>
      <c r="U67" s="152">
        <f t="shared" si="46"/>
        <v>35881.317901978349</v>
      </c>
      <c r="V67" s="141">
        <f t="shared" si="47"/>
        <v>52694.324673341667</v>
      </c>
      <c r="W67" s="141">
        <f t="shared" si="48"/>
        <v>46857.549556945014</v>
      </c>
      <c r="Y67" s="153">
        <v>32867.799763874551</v>
      </c>
      <c r="AA67" s="153">
        <f t="shared" si="42"/>
        <v>43726.819759648468</v>
      </c>
      <c r="AB67" s="152">
        <f t="shared" si="43"/>
        <v>44788.110263986571</v>
      </c>
      <c r="AC67" s="150">
        <f t="shared" si="44"/>
        <v>-1061.2905043381033</v>
      </c>
      <c r="AE67" s="133">
        <f t="shared" si="45"/>
        <v>70256.007903199978</v>
      </c>
    </row>
    <row r="68" spans="1:31" ht="13.5" thickBot="1">
      <c r="A68" s="23" t="s">
        <v>25</v>
      </c>
      <c r="B68" s="140">
        <f t="shared" si="40"/>
        <v>1285.2157077157408</v>
      </c>
      <c r="C68" s="140">
        <f t="shared" si="40"/>
        <v>615.20843083113948</v>
      </c>
      <c r="D68" s="140">
        <f t="shared" si="40"/>
        <v>90.969625209405393</v>
      </c>
      <c r="E68" s="140">
        <f t="shared" si="40"/>
        <v>730.59267922541812</v>
      </c>
      <c r="F68" s="140">
        <f t="shared" si="40"/>
        <v>226.27219587824979</v>
      </c>
      <c r="G68" s="140">
        <f t="shared" si="40"/>
        <v>33.688635313394208</v>
      </c>
      <c r="H68" s="140">
        <f t="shared" si="40"/>
        <v>311.2548728213103</v>
      </c>
      <c r="I68" s="140">
        <f t="shared" si="40"/>
        <v>1129.4017240096846</v>
      </c>
      <c r="J68" s="140">
        <f t="shared" si="40"/>
        <v>1840.499344993068</v>
      </c>
      <c r="K68" s="140">
        <f t="shared" si="40"/>
        <v>9579.3784229518351</v>
      </c>
      <c r="L68" s="140">
        <f t="shared" si="40"/>
        <v>57.262951224090664</v>
      </c>
      <c r="M68" s="140">
        <f t="shared" si="40"/>
        <v>257.74984429901525</v>
      </c>
      <c r="N68" s="140">
        <f t="shared" si="40"/>
        <v>1134.5417019850338</v>
      </c>
      <c r="O68" s="140">
        <f t="shared" si="40"/>
        <v>778.54678299100431</v>
      </c>
      <c r="P68" s="140">
        <f t="shared" si="40"/>
        <v>87.084230516601352</v>
      </c>
      <c r="Q68" s="140">
        <f t="shared" si="40"/>
        <v>227.52573115491111</v>
      </c>
      <c r="R68" s="140">
        <f t="shared" si="40"/>
        <v>40.332854707367375</v>
      </c>
      <c r="S68" s="140">
        <f t="shared" si="40"/>
        <v>22.774496149655448</v>
      </c>
      <c r="T68" s="140">
        <f t="shared" si="41"/>
        <v>7167.0746518698479</v>
      </c>
      <c r="U68" s="152">
        <f t="shared" si="46"/>
        <v>18448.300231976922</v>
      </c>
      <c r="V68" s="141">
        <f t="shared" si="47"/>
        <v>25615.374883846769</v>
      </c>
      <c r="W68" s="141">
        <f t="shared" si="48"/>
        <v>22614.409868348259</v>
      </c>
      <c r="Y68" s="153">
        <v>21783.940056946481</v>
      </c>
      <c r="AA68" s="153">
        <f t="shared" si="42"/>
        <v>27245.254897352221</v>
      </c>
      <c r="AB68" s="152">
        <f t="shared" si="43"/>
        <v>25452.683277505883</v>
      </c>
      <c r="AC68" s="150">
        <f t="shared" si="44"/>
        <v>1792.5716198463379</v>
      </c>
      <c r="AE68" s="133">
        <f t="shared" si="45"/>
        <v>36683.982485361397</v>
      </c>
    </row>
    <row r="69" spans="1:31" ht="13.5" thickBot="1">
      <c r="A69" s="23" t="s">
        <v>18</v>
      </c>
      <c r="B69" s="140">
        <f t="shared" si="40"/>
        <v>773.47044081618094</v>
      </c>
      <c r="C69" s="140">
        <f t="shared" si="40"/>
        <v>18.94030944137263</v>
      </c>
      <c r="D69" s="140">
        <f t="shared" si="40"/>
        <v>0</v>
      </c>
      <c r="E69" s="140">
        <f t="shared" si="40"/>
        <v>0</v>
      </c>
      <c r="F69" s="140">
        <f t="shared" si="40"/>
        <v>49.788659374671511</v>
      </c>
      <c r="G69" s="140">
        <f t="shared" si="40"/>
        <v>25.332501724823871</v>
      </c>
      <c r="H69" s="140">
        <f t="shared" si="40"/>
        <v>210.4529839750042</v>
      </c>
      <c r="I69" s="140">
        <f t="shared" si="40"/>
        <v>230.82318018337517</v>
      </c>
      <c r="J69" s="140">
        <f t="shared" si="40"/>
        <v>75.731851570528974</v>
      </c>
      <c r="K69" s="140">
        <f t="shared" si="40"/>
        <v>73.057334470884811</v>
      </c>
      <c r="L69" s="140">
        <f t="shared" si="40"/>
        <v>2302.943423850239</v>
      </c>
      <c r="M69" s="140">
        <f t="shared" si="40"/>
        <v>19.345026380943903</v>
      </c>
      <c r="N69" s="140">
        <f t="shared" si="40"/>
        <v>507.79697334782145</v>
      </c>
      <c r="O69" s="140">
        <f t="shared" si="40"/>
        <v>17.342381960660038</v>
      </c>
      <c r="P69" s="140">
        <f t="shared" si="40"/>
        <v>26.041194792808742</v>
      </c>
      <c r="Q69" s="140">
        <f t="shared" si="40"/>
        <v>20.189662094607051</v>
      </c>
      <c r="R69" s="140">
        <f t="shared" si="40"/>
        <v>2.2757604276416399</v>
      </c>
      <c r="S69" s="140">
        <f t="shared" si="40"/>
        <v>5.4103146525493271</v>
      </c>
      <c r="T69" s="140">
        <f t="shared" si="41"/>
        <v>673.16159831677453</v>
      </c>
      <c r="U69" s="152">
        <f t="shared" si="46"/>
        <v>4358.9419990641127</v>
      </c>
      <c r="V69" s="141">
        <f t="shared" si="47"/>
        <v>5032.1035973808875</v>
      </c>
      <c r="W69" s="141">
        <f t="shared" si="48"/>
        <v>4323.0392240081655</v>
      </c>
      <c r="Y69" s="153">
        <v>5234.2780104285848</v>
      </c>
      <c r="AA69" s="153">
        <f t="shared" si="42"/>
        <v>6522.1553268697744</v>
      </c>
      <c r="AB69" s="152">
        <f t="shared" si="43"/>
        <v>6127.1063882281942</v>
      </c>
      <c r="AC69" s="150">
        <f t="shared" si="44"/>
        <v>395.04893864158021</v>
      </c>
      <c r="AE69" s="133">
        <f t="shared" si="45"/>
        <v>7320.7489276166434</v>
      </c>
    </row>
    <row r="70" spans="1:31" ht="13.5" thickBot="1">
      <c r="A70" s="23" t="s">
        <v>26</v>
      </c>
      <c r="B70" s="140">
        <f t="shared" si="40"/>
        <v>427.61748004233323</v>
      </c>
      <c r="C70" s="140">
        <f t="shared" si="40"/>
        <v>199.38462943567623</v>
      </c>
      <c r="D70" s="140">
        <f t="shared" si="40"/>
        <v>740.95381741298229</v>
      </c>
      <c r="E70" s="140">
        <f t="shared" si="40"/>
        <v>59.166575542396068</v>
      </c>
      <c r="F70" s="140">
        <f t="shared" si="40"/>
        <v>182.09949438586048</v>
      </c>
      <c r="G70" s="140">
        <f t="shared" si="40"/>
        <v>152.41576535338774</v>
      </c>
      <c r="H70" s="140">
        <f t="shared" si="40"/>
        <v>1175.6815652375003</v>
      </c>
      <c r="I70" s="140">
        <f t="shared" si="40"/>
        <v>174.33032529495344</v>
      </c>
      <c r="J70" s="140">
        <f t="shared" si="40"/>
        <v>368.6494836684887</v>
      </c>
      <c r="K70" s="140">
        <f t="shared" si="40"/>
        <v>278.80095348670153</v>
      </c>
      <c r="L70" s="140">
        <f t="shared" si="40"/>
        <v>16.878141468200958</v>
      </c>
      <c r="M70" s="140">
        <f t="shared" si="40"/>
        <v>5506.3115275719902</v>
      </c>
      <c r="N70" s="140">
        <f t="shared" si="40"/>
        <v>305.49671997211794</v>
      </c>
      <c r="O70" s="140">
        <f t="shared" si="40"/>
        <v>68.952043798524116</v>
      </c>
      <c r="P70" s="140">
        <f t="shared" si="40"/>
        <v>77.795577074991328</v>
      </c>
      <c r="Q70" s="140">
        <f t="shared" si="40"/>
        <v>356.02801976919545</v>
      </c>
      <c r="R70" s="140">
        <f t="shared" si="40"/>
        <v>12.625812351362988</v>
      </c>
      <c r="S70" s="140">
        <f t="shared" si="40"/>
        <v>32.84147303794127</v>
      </c>
      <c r="T70" s="140">
        <f t="shared" si="41"/>
        <v>4419.6956191632435</v>
      </c>
      <c r="U70" s="152">
        <f t="shared" si="46"/>
        <v>10136.029404904604</v>
      </c>
      <c r="V70" s="141">
        <f t="shared" si="47"/>
        <v>14555.725024067848</v>
      </c>
      <c r="W70" s="141">
        <f t="shared" si="48"/>
        <v>12906.908100140145</v>
      </c>
      <c r="Y70" s="153">
        <v>10333.184604362159</v>
      </c>
      <c r="AA70" s="153">
        <f t="shared" si="42"/>
        <v>14194.866039767727</v>
      </c>
      <c r="AB70" s="152">
        <f t="shared" si="43"/>
        <v>13826.019456591701</v>
      </c>
      <c r="AC70" s="150">
        <f t="shared" si="44"/>
        <v>368.84658317602589</v>
      </c>
      <c r="AE70" s="133">
        <f t="shared" si="45"/>
        <v>21108.776393147527</v>
      </c>
    </row>
    <row r="71" spans="1:31" ht="13.5" thickBot="1">
      <c r="A71" s="23" t="s">
        <v>27</v>
      </c>
      <c r="B71" s="140">
        <f t="shared" si="40"/>
        <v>3929.9169313457201</v>
      </c>
      <c r="C71" s="140">
        <f t="shared" si="40"/>
        <v>1495.6709876882883</v>
      </c>
      <c r="D71" s="140">
        <f t="shared" si="40"/>
        <v>959.88850807047265</v>
      </c>
      <c r="E71" s="140">
        <f t="shared" si="40"/>
        <v>422.7901376412787</v>
      </c>
      <c r="F71" s="140">
        <f t="shared" si="40"/>
        <v>1645.8579678081649</v>
      </c>
      <c r="G71" s="140">
        <f t="shared" si="40"/>
        <v>476.80734502811003</v>
      </c>
      <c r="H71" s="140">
        <f t="shared" si="40"/>
        <v>2816.4222851231143</v>
      </c>
      <c r="I71" s="140">
        <f t="shared" si="40"/>
        <v>4072.6145808170054</v>
      </c>
      <c r="J71" s="140">
        <f t="shared" si="40"/>
        <v>4370.2216610787173</v>
      </c>
      <c r="K71" s="140">
        <f t="shared" si="40"/>
        <v>3404.5498394240431</v>
      </c>
      <c r="L71" s="140">
        <f t="shared" si="40"/>
        <v>642.92719549339495</v>
      </c>
      <c r="M71" s="140">
        <f t="shared" si="40"/>
        <v>1853.5672339995917</v>
      </c>
      <c r="N71" s="140">
        <f t="shared" si="40"/>
        <v>11873.817043857234</v>
      </c>
      <c r="O71" s="140">
        <f t="shared" si="40"/>
        <v>753.99000520294373</v>
      </c>
      <c r="P71" s="140">
        <f t="shared" si="40"/>
        <v>538.83339952067763</v>
      </c>
      <c r="Q71" s="140">
        <f t="shared" si="40"/>
        <v>1836.9930464677491</v>
      </c>
      <c r="R71" s="140">
        <f t="shared" si="40"/>
        <v>223.33158160729158</v>
      </c>
      <c r="S71" s="140">
        <f t="shared" si="40"/>
        <v>86.754120867895665</v>
      </c>
      <c r="T71" s="140">
        <f t="shared" si="41"/>
        <v>11236.543699226851</v>
      </c>
      <c r="U71" s="152">
        <f t="shared" si="46"/>
        <v>41404.953871041682</v>
      </c>
      <c r="V71" s="141">
        <f t="shared" si="47"/>
        <v>52641.497570268533</v>
      </c>
      <c r="W71" s="141">
        <f t="shared" si="48"/>
        <v>45906.198573998321</v>
      </c>
      <c r="Y71" s="153">
        <v>22361.33867757368</v>
      </c>
      <c r="AA71" s="153">
        <f t="shared" si="42"/>
        <v>33152.243915744235</v>
      </c>
      <c r="AB71" s="152">
        <f t="shared" si="43"/>
        <v>49541.05177245276</v>
      </c>
      <c r="AC71" s="150">
        <f t="shared" si="44"/>
        <v>-16388.807856708525</v>
      </c>
      <c r="AE71" s="133">
        <f t="shared" si="45"/>
        <v>66953.924059112644</v>
      </c>
    </row>
    <row r="72" spans="1:31" ht="13.5" thickBot="1">
      <c r="A72" s="23" t="s">
        <v>28</v>
      </c>
      <c r="B72" s="140">
        <f t="shared" si="40"/>
        <v>708.43792665203773</v>
      </c>
      <c r="C72" s="140">
        <f t="shared" si="40"/>
        <v>26.248097201236774</v>
      </c>
      <c r="D72" s="140">
        <f t="shared" si="40"/>
        <v>17.708295402963127</v>
      </c>
      <c r="E72" s="140">
        <f t="shared" si="40"/>
        <v>55.283225693946861</v>
      </c>
      <c r="F72" s="140">
        <f t="shared" si="40"/>
        <v>35.390303046251766</v>
      </c>
      <c r="G72" s="140">
        <f t="shared" si="40"/>
        <v>17.224674045010353</v>
      </c>
      <c r="H72" s="140">
        <f t="shared" si="40"/>
        <v>82.024113775783405</v>
      </c>
      <c r="I72" s="140">
        <f t="shared" si="40"/>
        <v>339.47639557616486</v>
      </c>
      <c r="J72" s="140">
        <f t="shared" si="40"/>
        <v>239.00636250634855</v>
      </c>
      <c r="K72" s="140">
        <f t="shared" si="40"/>
        <v>1249.9759597341401</v>
      </c>
      <c r="L72" s="140">
        <f t="shared" si="40"/>
        <v>13.885741349573895</v>
      </c>
      <c r="M72" s="140">
        <f t="shared" si="40"/>
        <v>51.121659703046774</v>
      </c>
      <c r="N72" s="140">
        <f t="shared" si="40"/>
        <v>148.10970133689133</v>
      </c>
      <c r="O72" s="140">
        <f t="shared" si="40"/>
        <v>1739.4649301570678</v>
      </c>
      <c r="P72" s="140">
        <f t="shared" si="40"/>
        <v>12.521892359694458</v>
      </c>
      <c r="Q72" s="140">
        <f t="shared" si="40"/>
        <v>47.788037134668144</v>
      </c>
      <c r="R72" s="140">
        <f t="shared" si="40"/>
        <v>4.4103614084868932</v>
      </c>
      <c r="S72" s="140">
        <f t="shared" si="40"/>
        <v>10.797353650584483</v>
      </c>
      <c r="T72" s="140">
        <f t="shared" si="41"/>
        <v>2335.116191271195</v>
      </c>
      <c r="U72" s="152">
        <f t="shared" si="46"/>
        <v>4798.8750307338969</v>
      </c>
      <c r="V72" s="141">
        <f t="shared" si="47"/>
        <v>7133.9912220050919</v>
      </c>
      <c r="W72" s="141">
        <f t="shared" si="48"/>
        <v>6353.3634189070217</v>
      </c>
      <c r="Y72" s="153">
        <v>6420.6364012623444</v>
      </c>
      <c r="AA72" s="153">
        <f t="shared" si="42"/>
        <v>8142.1822040227153</v>
      </c>
      <c r="AB72" s="152">
        <f t="shared" si="43"/>
        <v>6220.0081321580747</v>
      </c>
      <c r="AC72" s="150">
        <f t="shared" si="44"/>
        <v>1922.1740718646406</v>
      </c>
      <c r="AE72" s="133">
        <f t="shared" si="45"/>
        <v>9984.5077916347436</v>
      </c>
    </row>
    <row r="73" spans="1:31" ht="13.5" thickBot="1">
      <c r="A73" s="23" t="s">
        <v>29</v>
      </c>
      <c r="B73" s="140">
        <f t="shared" si="40"/>
        <v>42.716847371890481</v>
      </c>
      <c r="C73" s="140">
        <f t="shared" si="40"/>
        <v>374.33876372498258</v>
      </c>
      <c r="D73" s="140">
        <f t="shared" si="40"/>
        <v>28.227847484429358</v>
      </c>
      <c r="E73" s="140">
        <f t="shared" ref="E73:S73" si="49">$X47*E47</f>
        <v>0</v>
      </c>
      <c r="F73" s="140">
        <f t="shared" si="49"/>
        <v>19.757533609483723</v>
      </c>
      <c r="G73" s="140">
        <f t="shared" si="49"/>
        <v>67.466423688872027</v>
      </c>
      <c r="H73" s="140">
        <f t="shared" si="49"/>
        <v>158.00757951348115</v>
      </c>
      <c r="I73" s="140">
        <f t="shared" si="49"/>
        <v>48.989900224121484</v>
      </c>
      <c r="J73" s="140">
        <f t="shared" si="49"/>
        <v>224.25524379064382</v>
      </c>
      <c r="K73" s="140">
        <f t="shared" si="49"/>
        <v>79.923355091758935</v>
      </c>
      <c r="L73" s="140">
        <f t="shared" si="49"/>
        <v>0</v>
      </c>
      <c r="M73" s="140">
        <f t="shared" si="49"/>
        <v>30.223860930667605</v>
      </c>
      <c r="N73" s="140">
        <f t="shared" si="49"/>
        <v>99.123139192847034</v>
      </c>
      <c r="O73" s="140">
        <f t="shared" si="49"/>
        <v>14.705811223125286</v>
      </c>
      <c r="P73" s="140">
        <f t="shared" si="49"/>
        <v>919.02245218379608</v>
      </c>
      <c r="Q73" s="140">
        <f t="shared" si="49"/>
        <v>390.87506763125032</v>
      </c>
      <c r="R73" s="140">
        <f t="shared" si="49"/>
        <v>92.564497955871587</v>
      </c>
      <c r="S73" s="140">
        <f t="shared" si="49"/>
        <v>0.69140670426652062</v>
      </c>
      <c r="T73" s="140">
        <f t="shared" si="41"/>
        <v>1473.4787073727662</v>
      </c>
      <c r="U73" s="152">
        <f t="shared" si="46"/>
        <v>2590.8897303214881</v>
      </c>
      <c r="V73" s="141">
        <f t="shared" si="47"/>
        <v>4064.3684376942542</v>
      </c>
      <c r="W73" s="141">
        <f t="shared" si="48"/>
        <v>3642.9112117200016</v>
      </c>
      <c r="Y73" s="153">
        <v>3937.9272682029828</v>
      </c>
      <c r="AA73" s="153">
        <f t="shared" si="42"/>
        <v>4948.1668137324396</v>
      </c>
      <c r="AB73" s="152">
        <f t="shared" si="43"/>
        <v>3645.0972203409538</v>
      </c>
      <c r="AC73" s="150">
        <f t="shared" si="44"/>
        <v>1303.0695933914858</v>
      </c>
      <c r="AE73" s="133">
        <f t="shared" si="45"/>
        <v>5561.3015598884012</v>
      </c>
    </row>
    <row r="74" spans="1:31" ht="13.5" thickBot="1">
      <c r="A74" s="23" t="s">
        <v>30</v>
      </c>
      <c r="B74" s="140">
        <f t="shared" ref="B74:S76" si="50">$X48*B48</f>
        <v>147.4696575944744</v>
      </c>
      <c r="C74" s="140">
        <f t="shared" si="50"/>
        <v>479.5649816122384</v>
      </c>
      <c r="D74" s="140">
        <f t="shared" si="50"/>
        <v>150.45279187791505</v>
      </c>
      <c r="E74" s="140">
        <f t="shared" si="50"/>
        <v>27.940864582135614</v>
      </c>
      <c r="F74" s="140">
        <f t="shared" si="50"/>
        <v>90.348855651525781</v>
      </c>
      <c r="G74" s="140">
        <f t="shared" si="50"/>
        <v>392.81284248954961</v>
      </c>
      <c r="H74" s="140">
        <f t="shared" si="50"/>
        <v>1364.9676521855301</v>
      </c>
      <c r="I74" s="140">
        <f t="shared" si="50"/>
        <v>129.72002833620456</v>
      </c>
      <c r="J74" s="140">
        <f t="shared" si="50"/>
        <v>585.27861250633282</v>
      </c>
      <c r="K74" s="140">
        <f t="shared" si="50"/>
        <v>248.57986511687213</v>
      </c>
      <c r="L74" s="140">
        <f t="shared" si="50"/>
        <v>72.830202973184583</v>
      </c>
      <c r="M74" s="140">
        <f t="shared" si="50"/>
        <v>318.94732912097925</v>
      </c>
      <c r="N74" s="140">
        <f t="shared" si="50"/>
        <v>408.68258773928426</v>
      </c>
      <c r="O74" s="140">
        <f t="shared" si="50"/>
        <v>117.48398582716651</v>
      </c>
      <c r="P74" s="140">
        <f t="shared" si="50"/>
        <v>716.99638955931732</v>
      </c>
      <c r="Q74" s="140">
        <f t="shared" si="50"/>
        <v>5633.6780597139423</v>
      </c>
      <c r="R74" s="140">
        <f t="shared" si="50"/>
        <v>105.14522879476058</v>
      </c>
      <c r="S74" s="140">
        <f t="shared" si="50"/>
        <v>7.7513902853514596</v>
      </c>
      <c r="T74" s="140">
        <f t="shared" si="41"/>
        <v>5455.5158362739157</v>
      </c>
      <c r="U74" s="152">
        <f t="shared" si="46"/>
        <v>10998.651325966764</v>
      </c>
      <c r="V74" s="141">
        <f t="shared" si="47"/>
        <v>16454.167162240679</v>
      </c>
      <c r="W74" s="141">
        <f t="shared" si="48"/>
        <v>14665.028464807656</v>
      </c>
      <c r="Y74" s="153">
        <v>12796.854864211451</v>
      </c>
      <c r="AA74" s="153">
        <f t="shared" si="42"/>
        <v>16437.438288090856</v>
      </c>
      <c r="AB74" s="152">
        <f t="shared" si="43"/>
        <v>14756.616031715148</v>
      </c>
      <c r="AC74" s="150">
        <f t="shared" si="44"/>
        <v>1680.8222563757081</v>
      </c>
      <c r="AE74" s="133">
        <f t="shared" si="45"/>
        <v>22146.962321383253</v>
      </c>
    </row>
    <row r="75" spans="1:31" ht="13.5" thickBot="1">
      <c r="A75" s="23" t="s">
        <v>31</v>
      </c>
      <c r="B75" s="140">
        <f t="shared" si="50"/>
        <v>31.592855936692064</v>
      </c>
      <c r="C75" s="140">
        <f t="shared" si="50"/>
        <v>15.549579182255737</v>
      </c>
      <c r="D75" s="140">
        <f t="shared" si="50"/>
        <v>25.084264678272497</v>
      </c>
      <c r="E75" s="140">
        <f t="shared" si="50"/>
        <v>0</v>
      </c>
      <c r="F75" s="140">
        <f t="shared" si="50"/>
        <v>3.5347764377943962</v>
      </c>
      <c r="G75" s="140">
        <f t="shared" si="50"/>
        <v>29.796292417705931</v>
      </c>
      <c r="H75" s="140">
        <f t="shared" si="50"/>
        <v>246.39064599822018</v>
      </c>
      <c r="I75" s="140">
        <f t="shared" si="50"/>
        <v>43.836948812443012</v>
      </c>
      <c r="J75" s="140">
        <f t="shared" si="50"/>
        <v>120.31165077291745</v>
      </c>
      <c r="K75" s="140">
        <f t="shared" si="50"/>
        <v>96.09618357462314</v>
      </c>
      <c r="L75" s="140">
        <f t="shared" si="50"/>
        <v>0</v>
      </c>
      <c r="M75" s="140">
        <f t="shared" si="50"/>
        <v>15.697476856926061</v>
      </c>
      <c r="N75" s="140">
        <f t="shared" si="50"/>
        <v>144.06034412198542</v>
      </c>
      <c r="O75" s="140">
        <f t="shared" si="50"/>
        <v>3.4767036792832444</v>
      </c>
      <c r="P75" s="140">
        <f t="shared" si="50"/>
        <v>108.177132595431</v>
      </c>
      <c r="Q75" s="140">
        <f t="shared" si="50"/>
        <v>176.21323042082003</v>
      </c>
      <c r="R75" s="140">
        <f t="shared" si="50"/>
        <v>560.15018310535299</v>
      </c>
      <c r="S75" s="140">
        <f t="shared" si="50"/>
        <v>0.36241141390005854</v>
      </c>
      <c r="T75" s="140">
        <f t="shared" si="41"/>
        <v>308.07254490450396</v>
      </c>
      <c r="U75" s="152">
        <f t="shared" si="46"/>
        <v>1620.3306800046232</v>
      </c>
      <c r="V75" s="141">
        <f t="shared" si="47"/>
        <v>1928.4032249091272</v>
      </c>
      <c r="W75" s="141">
        <f t="shared" si="48"/>
        <v>1664.8257883383371</v>
      </c>
      <c r="Y75" s="153">
        <v>2038.0683306580074</v>
      </c>
      <c r="AA75" s="153">
        <f t="shared" si="42"/>
        <v>2706.9445865848338</v>
      </c>
      <c r="AB75" s="152">
        <f t="shared" si="43"/>
        <v>2193.8972118072697</v>
      </c>
      <c r="AC75" s="150">
        <f t="shared" si="44"/>
        <v>513.04737477756407</v>
      </c>
      <c r="AE75" s="133">
        <f t="shared" si="45"/>
        <v>2608.5991985934661</v>
      </c>
    </row>
    <row r="76" spans="1:31" ht="13.5" customHeight="1" thickBot="1">
      <c r="A76" s="23" t="s">
        <v>32</v>
      </c>
      <c r="B76" s="140">
        <f t="shared" si="50"/>
        <v>200.97217466685711</v>
      </c>
      <c r="C76" s="140">
        <f t="shared" si="50"/>
        <v>1.5066270246356865</v>
      </c>
      <c r="D76" s="140">
        <f t="shared" si="50"/>
        <v>0.57865866962308732</v>
      </c>
      <c r="E76" s="140">
        <f t="shared" si="50"/>
        <v>0.56319501368024172</v>
      </c>
      <c r="F76" s="140">
        <f t="shared" si="50"/>
        <v>4.397277185193186</v>
      </c>
      <c r="G76" s="140">
        <f t="shared" si="50"/>
        <v>0.56814632265210641</v>
      </c>
      <c r="H76" s="140">
        <f t="shared" si="50"/>
        <v>9.7192453791885747</v>
      </c>
      <c r="I76" s="140">
        <f t="shared" si="50"/>
        <v>1.766416522561207</v>
      </c>
      <c r="J76" s="140">
        <f t="shared" si="50"/>
        <v>8.8292863905697931</v>
      </c>
      <c r="K76" s="140">
        <f t="shared" si="50"/>
        <v>13.13349648999244</v>
      </c>
      <c r="L76" s="140">
        <f t="shared" si="50"/>
        <v>0.76631142654530415</v>
      </c>
      <c r="M76" s="140">
        <f t="shared" si="50"/>
        <v>6.9943661296944519</v>
      </c>
      <c r="N76" s="140">
        <f t="shared" si="50"/>
        <v>31.309558865304183</v>
      </c>
      <c r="O76" s="140">
        <f t="shared" si="50"/>
        <v>34.758616697053284</v>
      </c>
      <c r="P76" s="140">
        <f t="shared" si="50"/>
        <v>0.27812621094377887</v>
      </c>
      <c r="Q76" s="140">
        <f t="shared" si="50"/>
        <v>58.670755909565706</v>
      </c>
      <c r="R76" s="140">
        <f t="shared" si="50"/>
        <v>0.18396062961729659</v>
      </c>
      <c r="S76" s="140">
        <f t="shared" si="50"/>
        <v>173.82204235263603</v>
      </c>
      <c r="T76" s="140">
        <f t="shared" si="41"/>
        <v>138.35760570125152</v>
      </c>
      <c r="U76" s="152">
        <f t="shared" si="46"/>
        <v>548.81826188631339</v>
      </c>
      <c r="V76" s="141">
        <f t="shared" si="47"/>
        <v>687.17586758756488</v>
      </c>
      <c r="W76" s="141">
        <f t="shared" si="48"/>
        <v>597.9001954076009</v>
      </c>
      <c r="Y76" s="153">
        <v>1002.4968555310845</v>
      </c>
      <c r="AA76" s="153">
        <f t="shared" si="42"/>
        <v>1035.8911961432495</v>
      </c>
      <c r="AB76" s="152">
        <f t="shared" si="43"/>
        <v>752.8775328195718</v>
      </c>
      <c r="AC76" s="150">
        <f t="shared" si="44"/>
        <v>283.01366332367775</v>
      </c>
      <c r="AE76" s="133">
        <f t="shared" si="45"/>
        <v>994.93680476130157</v>
      </c>
    </row>
    <row r="77" spans="1:31" ht="24" customHeight="1" thickBot="1">
      <c r="A77" s="155" t="s">
        <v>200</v>
      </c>
      <c r="B77" s="153">
        <f>SUM(B59:B76)</f>
        <v>26025.200924948371</v>
      </c>
      <c r="C77" s="153">
        <f t="shared" ref="C77:S77" si="51">SUM(C59:C76)</f>
        <v>10724.660406652001</v>
      </c>
      <c r="D77" s="153">
        <f t="shared" si="51"/>
        <v>5749.8456515278931</v>
      </c>
      <c r="E77" s="153">
        <f t="shared" si="51"/>
        <v>7726.0264744367814</v>
      </c>
      <c r="F77" s="153">
        <f t="shared" si="51"/>
        <v>8318.2621398726442</v>
      </c>
      <c r="G77" s="153">
        <f>SUM(G59:G76)</f>
        <v>3195.3692450554295</v>
      </c>
      <c r="H77" s="153">
        <f t="shared" si="51"/>
        <v>14703.193969064627</v>
      </c>
      <c r="I77" s="153">
        <f t="shared" si="51"/>
        <v>12103.965490353674</v>
      </c>
      <c r="J77" s="153">
        <f t="shared" si="51"/>
        <v>32867.799763874551</v>
      </c>
      <c r="K77" s="153">
        <f t="shared" si="51"/>
        <v>21783.940056946481</v>
      </c>
      <c r="L77" s="153">
        <f t="shared" si="51"/>
        <v>5234.2780104285848</v>
      </c>
      <c r="M77" s="153">
        <f t="shared" si="51"/>
        <v>10333.184604362159</v>
      </c>
      <c r="N77" s="153">
        <f t="shared" si="51"/>
        <v>22361.33867757368</v>
      </c>
      <c r="O77" s="153">
        <f t="shared" si="51"/>
        <v>6420.6364012623444</v>
      </c>
      <c r="P77" s="153">
        <f t="shared" si="51"/>
        <v>3937.9272682029828</v>
      </c>
      <c r="Q77" s="153">
        <f t="shared" si="51"/>
        <v>12796.854864211451</v>
      </c>
      <c r="R77" s="153">
        <f t="shared" si="51"/>
        <v>2038.0683306580074</v>
      </c>
      <c r="S77" s="153">
        <f t="shared" si="51"/>
        <v>1002.4968555310845</v>
      </c>
      <c r="T77" s="140" t="s">
        <v>89</v>
      </c>
      <c r="U77" s="140">
        <f>SUM(B59:T76)</f>
        <v>276469.78023174888</v>
      </c>
      <c r="V77" s="141"/>
      <c r="AD77" s="150"/>
      <c r="AE77" s="173">
        <f>SUM(AE59:AE76)</f>
        <v>381191.54198603064</v>
      </c>
    </row>
    <row r="79" spans="1:31" ht="13.5" thickBot="1"/>
    <row r="80" spans="1:31" ht="26.25" thickBot="1">
      <c r="A80" s="20" t="s">
        <v>253</v>
      </c>
      <c r="B80" s="158" t="s">
        <v>19</v>
      </c>
      <c r="C80" s="158" t="s">
        <v>34</v>
      </c>
      <c r="D80" s="158" t="s">
        <v>35</v>
      </c>
      <c r="E80" s="158" t="s">
        <v>20</v>
      </c>
      <c r="F80" s="158" t="s">
        <v>21</v>
      </c>
      <c r="G80" s="158" t="s">
        <v>22</v>
      </c>
      <c r="H80" s="158" t="s">
        <v>36</v>
      </c>
      <c r="I80" s="158" t="s">
        <v>23</v>
      </c>
      <c r="J80" s="158" t="s">
        <v>24</v>
      </c>
      <c r="K80" s="158" t="s">
        <v>25</v>
      </c>
      <c r="L80" s="158" t="s">
        <v>18</v>
      </c>
      <c r="M80" s="158" t="s">
        <v>26</v>
      </c>
      <c r="N80" s="158" t="s">
        <v>27</v>
      </c>
      <c r="O80" s="158" t="s">
        <v>28</v>
      </c>
      <c r="P80" s="158" t="s">
        <v>29</v>
      </c>
      <c r="Q80" s="158" t="s">
        <v>30</v>
      </c>
      <c r="R80" s="158" t="s">
        <v>31</v>
      </c>
      <c r="S80" s="158" t="s">
        <v>32</v>
      </c>
      <c r="T80" s="70" t="s">
        <v>203</v>
      </c>
      <c r="U80" s="156" t="s">
        <v>202</v>
      </c>
      <c r="V80" s="70" t="s">
        <v>198</v>
      </c>
      <c r="W80" s="70" t="s">
        <v>199</v>
      </c>
      <c r="Y80" s="157" t="s">
        <v>201</v>
      </c>
    </row>
    <row r="81" spans="1:25" ht="13.5" thickBot="1">
      <c r="A81" s="23" t="s">
        <v>19</v>
      </c>
      <c r="B81" s="140">
        <f t="shared" ref="B81:S95" si="52">B33*B$55</f>
        <v>5380.1479406939816</v>
      </c>
      <c r="C81" s="140">
        <f t="shared" si="52"/>
        <v>59.846110008424226</v>
      </c>
      <c r="D81" s="140">
        <f t="shared" si="52"/>
        <v>191.49710546055721</v>
      </c>
      <c r="E81" s="140">
        <f t="shared" si="52"/>
        <v>183.33621100381282</v>
      </c>
      <c r="F81" s="140">
        <f t="shared" si="52"/>
        <v>338.48994552687373</v>
      </c>
      <c r="G81" s="140">
        <f t="shared" si="52"/>
        <v>29.67798738003415</v>
      </c>
      <c r="H81" s="140">
        <f t="shared" si="52"/>
        <v>174.61428180023537</v>
      </c>
      <c r="I81" s="140">
        <f t="shared" si="52"/>
        <v>324.47640905780042</v>
      </c>
      <c r="J81" s="140">
        <f t="shared" si="52"/>
        <v>563.5703772364609</v>
      </c>
      <c r="K81" s="140">
        <f t="shared" si="52"/>
        <v>446.33601451569706</v>
      </c>
      <c r="L81" s="140">
        <f t="shared" si="52"/>
        <v>476.41440017596727</v>
      </c>
      <c r="M81" s="140">
        <f t="shared" si="52"/>
        <v>74.84415119990652</v>
      </c>
      <c r="N81" s="140">
        <f t="shared" si="52"/>
        <v>685.88283409708652</v>
      </c>
      <c r="O81" s="140">
        <f t="shared" si="52"/>
        <v>317.26466356712712</v>
      </c>
      <c r="P81" s="140">
        <f t="shared" si="52"/>
        <v>12.267363552049083</v>
      </c>
      <c r="Q81" s="140">
        <f t="shared" si="52"/>
        <v>89.116215103165004</v>
      </c>
      <c r="R81" s="140">
        <f t="shared" si="52"/>
        <v>17.855299487797161</v>
      </c>
      <c r="S81" s="140">
        <f t="shared" si="52"/>
        <v>128.86574756153368</v>
      </c>
      <c r="T81" s="142">
        <f t="array" ref="T81:T98">TRANSPOSE(B99:S99)</f>
        <v>4289.4499984612066</v>
      </c>
      <c r="U81" s="152">
        <f t="array" ref="U81:U98">TRANSPOSE(B100:S100)</f>
        <v>10279.376140350238</v>
      </c>
      <c r="V81" s="141">
        <f>T81+U81</f>
        <v>14568.826138811444</v>
      </c>
      <c r="W81" s="141">
        <f t="shared" ref="W81:W98" si="53">T81+$AZ$53*U81</f>
        <v>12896.691156702282</v>
      </c>
      <c r="Y81" s="153">
        <f>SUM(B81:S81)</f>
        <v>9494.5030574285083</v>
      </c>
    </row>
    <row r="82" spans="1:25" ht="13.5" thickBot="1">
      <c r="A82" s="23" t="s">
        <v>34</v>
      </c>
      <c r="B82" s="140">
        <f t="shared" si="52"/>
        <v>90.440053076650116</v>
      </c>
      <c r="C82" s="140">
        <f t="shared" si="52"/>
        <v>656.15765702054728</v>
      </c>
      <c r="D82" s="140">
        <f t="shared" si="52"/>
        <v>18.031769893235467</v>
      </c>
      <c r="E82" s="140">
        <f t="shared" si="52"/>
        <v>2.5298698845925482</v>
      </c>
      <c r="F82" s="140">
        <f t="shared" si="52"/>
        <v>12.791406005554856</v>
      </c>
      <c r="G82" s="140">
        <f t="shared" si="52"/>
        <v>21.476886409622352</v>
      </c>
      <c r="H82" s="140">
        <f t="shared" si="52"/>
        <v>89.966856914398619</v>
      </c>
      <c r="I82" s="140">
        <f t="shared" si="52"/>
        <v>54.718643721559012</v>
      </c>
      <c r="J82" s="140">
        <f t="shared" si="52"/>
        <v>500.09745740370647</v>
      </c>
      <c r="K82" s="140">
        <f t="shared" si="52"/>
        <v>186.92924058916691</v>
      </c>
      <c r="L82" s="140">
        <f t="shared" si="52"/>
        <v>4.1754470913472117</v>
      </c>
      <c r="M82" s="140">
        <f t="shared" si="52"/>
        <v>34.524231536000663</v>
      </c>
      <c r="N82" s="140">
        <f t="shared" si="52"/>
        <v>127.7377831059425</v>
      </c>
      <c r="O82" s="140">
        <f t="shared" si="52"/>
        <v>11.536097744331373</v>
      </c>
      <c r="P82" s="140">
        <f t="shared" si="52"/>
        <v>58.928301764536791</v>
      </c>
      <c r="Q82" s="140">
        <f t="shared" si="52"/>
        <v>172.08444487646111</v>
      </c>
      <c r="R82" s="140">
        <f t="shared" si="52"/>
        <v>35.444511635867983</v>
      </c>
      <c r="S82" s="140">
        <f t="shared" si="52"/>
        <v>1.3906084936157677</v>
      </c>
      <c r="T82" s="142">
        <v>417.3881602462551</v>
      </c>
      <c r="U82" s="152">
        <v>2307.2908099937658</v>
      </c>
      <c r="V82" s="141">
        <f t="shared" ref="V82:V98" si="54">T82+U82</f>
        <v>2724.678970240021</v>
      </c>
      <c r="W82" s="141">
        <f t="shared" si="53"/>
        <v>2349.3544734405386</v>
      </c>
      <c r="Y82" s="153">
        <f t="shared" ref="Y82:Y98" si="55">SUM(B82:S82)</f>
        <v>2078.9612671671371</v>
      </c>
    </row>
    <row r="83" spans="1:25" ht="13.5" thickBot="1">
      <c r="A83" s="23" t="s">
        <v>35</v>
      </c>
      <c r="B83" s="140">
        <f t="shared" si="52"/>
        <v>43.027194480746758</v>
      </c>
      <c r="C83" s="140">
        <f t="shared" si="52"/>
        <v>7.742284304867705</v>
      </c>
      <c r="D83" s="140">
        <f t="shared" si="52"/>
        <v>680.44747284879656</v>
      </c>
      <c r="E83" s="140">
        <f t="shared" si="52"/>
        <v>2.3017904248982304</v>
      </c>
      <c r="F83" s="140">
        <f t="shared" si="52"/>
        <v>12.402245145148598</v>
      </c>
      <c r="G83" s="140">
        <f t="shared" si="52"/>
        <v>46.36577918168944</v>
      </c>
      <c r="H83" s="140">
        <f t="shared" si="52"/>
        <v>174.61134403693131</v>
      </c>
      <c r="I83" s="140">
        <f t="shared" si="52"/>
        <v>11.993896007660545</v>
      </c>
      <c r="J83" s="140">
        <f t="shared" si="52"/>
        <v>30.098573791128814</v>
      </c>
      <c r="K83" s="140">
        <f t="shared" si="52"/>
        <v>61.668659294994896</v>
      </c>
      <c r="L83" s="140">
        <f t="shared" si="52"/>
        <v>3.0563004556281839</v>
      </c>
      <c r="M83" s="140">
        <f t="shared" si="52"/>
        <v>140.90196059807326</v>
      </c>
      <c r="N83" s="140">
        <f t="shared" si="52"/>
        <v>40.367095031694134</v>
      </c>
      <c r="O83" s="140">
        <f t="shared" si="52"/>
        <v>5.2511640318223201</v>
      </c>
      <c r="P83" s="140">
        <f t="shared" si="52"/>
        <v>9.6691870319695212</v>
      </c>
      <c r="Q83" s="140">
        <f t="shared" si="52"/>
        <v>71.790518889940657</v>
      </c>
      <c r="R83" s="140">
        <f t="shared" si="52"/>
        <v>38.657296435602788</v>
      </c>
      <c r="S83" s="140">
        <f t="shared" si="52"/>
        <v>0.36645772534605953</v>
      </c>
      <c r="T83" s="142">
        <v>409.7953209047634</v>
      </c>
      <c r="U83" s="152">
        <v>1799.2709661449617</v>
      </c>
      <c r="V83" s="141">
        <f t="shared" si="54"/>
        <v>2209.0662870497249</v>
      </c>
      <c r="W83" s="141">
        <f t="shared" si="53"/>
        <v>1916.3808279609764</v>
      </c>
      <c r="Y83" s="153">
        <f t="shared" si="55"/>
        <v>1380.7192197169397</v>
      </c>
    </row>
    <row r="84" spans="1:25" ht="13.5" thickBot="1">
      <c r="A84" s="23" t="s">
        <v>20</v>
      </c>
      <c r="B84" s="140">
        <f t="shared" si="52"/>
        <v>17.283042529737696</v>
      </c>
      <c r="C84" s="140">
        <f t="shared" si="52"/>
        <v>0.45785517883417959</v>
      </c>
      <c r="D84" s="140">
        <f t="shared" si="52"/>
        <v>15.878507636128655</v>
      </c>
      <c r="E84" s="140">
        <f t="shared" si="52"/>
        <v>1298.5049745384874</v>
      </c>
      <c r="F84" s="140">
        <f t="shared" si="52"/>
        <v>15.969461329087732</v>
      </c>
      <c r="G84" s="140">
        <f t="shared" si="52"/>
        <v>2.0200268942021159E-2</v>
      </c>
      <c r="H84" s="140">
        <f t="shared" si="52"/>
        <v>2.7797599841289009E-4</v>
      </c>
      <c r="I84" s="140">
        <f t="shared" si="52"/>
        <v>0</v>
      </c>
      <c r="J84" s="140">
        <f t="shared" si="52"/>
        <v>37.717743834770694</v>
      </c>
      <c r="K84" s="140">
        <f t="shared" si="52"/>
        <v>67.572847178867292</v>
      </c>
      <c r="L84" s="140">
        <f t="shared" si="52"/>
        <v>0</v>
      </c>
      <c r="M84" s="140">
        <f t="shared" si="52"/>
        <v>18.650487055973301</v>
      </c>
      <c r="N84" s="140">
        <f t="shared" si="52"/>
        <v>43.482735910440844</v>
      </c>
      <c r="O84" s="140">
        <f t="shared" si="52"/>
        <v>1.412850374163922</v>
      </c>
      <c r="P84" s="140">
        <f t="shared" si="52"/>
        <v>2.1189210486802524E-4</v>
      </c>
      <c r="Q84" s="140">
        <f t="shared" si="52"/>
        <v>0.13489767359313012</v>
      </c>
      <c r="R84" s="140">
        <f t="shared" si="52"/>
        <v>0</v>
      </c>
      <c r="S84" s="140">
        <f t="shared" si="52"/>
        <v>0.61626866671951264</v>
      </c>
      <c r="T84" s="142">
        <v>156.35628695188421</v>
      </c>
      <c r="U84" s="152">
        <v>2212.0607057420975</v>
      </c>
      <c r="V84" s="141">
        <f t="shared" si="54"/>
        <v>2368.4169926939817</v>
      </c>
      <c r="W84" s="141">
        <f t="shared" si="53"/>
        <v>2008.5834737996711</v>
      </c>
      <c r="Y84" s="153">
        <f t="shared" si="55"/>
        <v>1517.7023620438499</v>
      </c>
    </row>
    <row r="85" spans="1:25" ht="13.5" thickBot="1">
      <c r="A85" s="23" t="s">
        <v>21</v>
      </c>
      <c r="B85" s="140">
        <f t="shared" si="52"/>
        <v>518.06103836661384</v>
      </c>
      <c r="C85" s="140">
        <f t="shared" si="52"/>
        <v>1.6759930244955021</v>
      </c>
      <c r="D85" s="140">
        <f t="shared" si="52"/>
        <v>29.864979414719784</v>
      </c>
      <c r="E85" s="140">
        <f t="shared" si="52"/>
        <v>33.733666114894611</v>
      </c>
      <c r="F85" s="140">
        <f t="shared" si="52"/>
        <v>1628.5470617880114</v>
      </c>
      <c r="G85" s="140">
        <f t="shared" si="52"/>
        <v>7.968422968191514</v>
      </c>
      <c r="H85" s="140">
        <f t="shared" si="52"/>
        <v>1.8669961410477012</v>
      </c>
      <c r="I85" s="140">
        <f t="shared" si="52"/>
        <v>4.3013608620337829</v>
      </c>
      <c r="J85" s="140">
        <f t="shared" si="52"/>
        <v>70.522639160024397</v>
      </c>
      <c r="K85" s="140">
        <f t="shared" si="52"/>
        <v>67.902565290696117</v>
      </c>
      <c r="L85" s="140">
        <f t="shared" si="52"/>
        <v>0.36196298486408229</v>
      </c>
      <c r="M85" s="140">
        <f t="shared" si="52"/>
        <v>45.163599464201369</v>
      </c>
      <c r="N85" s="140">
        <f t="shared" si="52"/>
        <v>119.26108315038894</v>
      </c>
      <c r="O85" s="140">
        <f t="shared" si="52"/>
        <v>28.006271957901589</v>
      </c>
      <c r="P85" s="140">
        <f t="shared" si="52"/>
        <v>0.90510519371644638</v>
      </c>
      <c r="Q85" s="140">
        <f t="shared" si="52"/>
        <v>110.90959854210972</v>
      </c>
      <c r="R85" s="140">
        <f t="shared" si="52"/>
        <v>0.55641119905540604</v>
      </c>
      <c r="S85" s="140">
        <f t="shared" si="52"/>
        <v>0.8229934997620395</v>
      </c>
      <c r="T85" s="142">
        <v>559.84807520577488</v>
      </c>
      <c r="U85" s="152">
        <v>3063.2360083339445</v>
      </c>
      <c r="V85" s="141">
        <f t="shared" si="54"/>
        <v>3623.0840835397194</v>
      </c>
      <c r="W85" s="141">
        <f t="shared" si="53"/>
        <v>3124.790800167651</v>
      </c>
      <c r="Y85" s="153">
        <f t="shared" si="55"/>
        <v>2670.4317491227275</v>
      </c>
    </row>
    <row r="86" spans="1:25" ht="13.5" thickBot="1">
      <c r="A86" s="23" t="s">
        <v>22</v>
      </c>
      <c r="B86" s="140">
        <f t="shared" si="52"/>
        <v>58.102347669340453</v>
      </c>
      <c r="C86" s="140">
        <f t="shared" si="52"/>
        <v>8.6956084136260898</v>
      </c>
      <c r="D86" s="140">
        <f t="shared" si="52"/>
        <v>32.658238062412401</v>
      </c>
      <c r="E86" s="140">
        <f t="shared" si="52"/>
        <v>0.11453623249020672</v>
      </c>
      <c r="F86" s="140">
        <f t="shared" si="52"/>
        <v>2.3363328888845829</v>
      </c>
      <c r="G86" s="140">
        <f t="shared" si="52"/>
        <v>291.185491555304</v>
      </c>
      <c r="H86" s="140">
        <f t="shared" si="52"/>
        <v>54.558807999498782</v>
      </c>
      <c r="I86" s="140">
        <f t="shared" si="52"/>
        <v>22.171424370767188</v>
      </c>
      <c r="J86" s="140">
        <f t="shared" si="52"/>
        <v>32.142176257057137</v>
      </c>
      <c r="K86" s="140">
        <f t="shared" si="52"/>
        <v>18.462560448022774</v>
      </c>
      <c r="L86" s="140">
        <f t="shared" si="52"/>
        <v>11.141417554674861</v>
      </c>
      <c r="M86" s="140">
        <f t="shared" si="52"/>
        <v>17.050058005825335</v>
      </c>
      <c r="N86" s="140">
        <f t="shared" si="52"/>
        <v>19.285163105380953</v>
      </c>
      <c r="O86" s="140">
        <f t="shared" si="52"/>
        <v>3.7185181764767279</v>
      </c>
      <c r="P86" s="140">
        <f t="shared" si="52"/>
        <v>13.293180857575273</v>
      </c>
      <c r="Q86" s="140">
        <f t="shared" si="52"/>
        <v>114.28782796706541</v>
      </c>
      <c r="R86" s="140">
        <f t="shared" si="52"/>
        <v>4.1671373563670393</v>
      </c>
      <c r="S86" s="140">
        <f t="shared" si="52"/>
        <v>2.064544750384429</v>
      </c>
      <c r="T86" s="142">
        <v>174.78592202600467</v>
      </c>
      <c r="U86" s="152">
        <v>1008.3716761237214</v>
      </c>
      <c r="V86" s="141">
        <f t="shared" si="54"/>
        <v>1183.157598149726</v>
      </c>
      <c r="W86" s="141">
        <f t="shared" si="53"/>
        <v>1019.1268698649767</v>
      </c>
      <c r="Y86" s="153">
        <f t="shared" si="55"/>
        <v>705.43537167115369</v>
      </c>
    </row>
    <row r="87" spans="1:25" ht="13.5" thickBot="1">
      <c r="A87" s="23" t="s">
        <v>36</v>
      </c>
      <c r="B87" s="140">
        <f t="shared" si="52"/>
        <v>245.44426201776326</v>
      </c>
      <c r="C87" s="140">
        <f t="shared" si="52"/>
        <v>56.638855320452421</v>
      </c>
      <c r="D87" s="140">
        <f t="shared" si="52"/>
        <v>104.93624432586934</v>
      </c>
      <c r="E87" s="140">
        <f t="shared" si="52"/>
        <v>1.8349526953312169E-5</v>
      </c>
      <c r="F87" s="140">
        <f t="shared" si="52"/>
        <v>42.171610665664822</v>
      </c>
      <c r="G87" s="140">
        <f t="shared" si="52"/>
        <v>111.27120106311438</v>
      </c>
      <c r="H87" s="140">
        <f t="shared" si="52"/>
        <v>1480.5298694733601</v>
      </c>
      <c r="I87" s="140">
        <f t="shared" si="52"/>
        <v>133.74525669310083</v>
      </c>
      <c r="J87" s="140">
        <f t="shared" si="52"/>
        <v>178.56147507218157</v>
      </c>
      <c r="K87" s="140">
        <f t="shared" si="52"/>
        <v>128.46152203554453</v>
      </c>
      <c r="L87" s="140">
        <f t="shared" si="52"/>
        <v>106.35279635054941</v>
      </c>
      <c r="M87" s="140">
        <f t="shared" si="52"/>
        <v>217.61653155234612</v>
      </c>
      <c r="N87" s="140">
        <f t="shared" si="52"/>
        <v>658.86427705411063</v>
      </c>
      <c r="O87" s="140">
        <f t="shared" si="52"/>
        <v>23.32146003444878</v>
      </c>
      <c r="P87" s="140">
        <f t="shared" si="52"/>
        <v>116.28785259866376</v>
      </c>
      <c r="Q87" s="140">
        <f t="shared" si="52"/>
        <v>320.7290930602905</v>
      </c>
      <c r="R87" s="140">
        <f t="shared" si="52"/>
        <v>39.612947436833394</v>
      </c>
      <c r="S87" s="140">
        <f t="shared" si="52"/>
        <v>3.8932660492267943</v>
      </c>
      <c r="T87" s="142">
        <v>900.32836951625438</v>
      </c>
      <c r="U87" s="152">
        <v>4077.8616446002538</v>
      </c>
      <c r="V87" s="141">
        <f t="shared" si="54"/>
        <v>4978.1900141165079</v>
      </c>
      <c r="W87" s="141">
        <f t="shared" si="53"/>
        <v>4314.8486775375977</v>
      </c>
      <c r="Y87" s="153">
        <f t="shared" si="55"/>
        <v>3968.4385391530473</v>
      </c>
    </row>
    <row r="88" spans="1:25" ht="13.5" thickBot="1">
      <c r="A88" s="23" t="s">
        <v>23</v>
      </c>
      <c r="B88" s="140">
        <f t="shared" si="52"/>
        <v>508.84251228492423</v>
      </c>
      <c r="C88" s="140">
        <f t="shared" si="52"/>
        <v>39.214699527049341</v>
      </c>
      <c r="D88" s="140">
        <f t="shared" si="52"/>
        <v>13.160432026139585</v>
      </c>
      <c r="E88" s="140">
        <f t="shared" si="52"/>
        <v>3.976032020160265</v>
      </c>
      <c r="F88" s="140">
        <f t="shared" si="52"/>
        <v>13.552437064145954</v>
      </c>
      <c r="G88" s="140">
        <f t="shared" si="52"/>
        <v>14.403784860458677</v>
      </c>
      <c r="H88" s="140">
        <f t="shared" si="52"/>
        <v>169.94160785770043</v>
      </c>
      <c r="I88" s="140">
        <f t="shared" si="52"/>
        <v>702.22333035763825</v>
      </c>
      <c r="J88" s="140">
        <f t="shared" si="52"/>
        <v>123.54568169838235</v>
      </c>
      <c r="K88" s="140">
        <f t="shared" si="52"/>
        <v>386.24823950776135</v>
      </c>
      <c r="L88" s="140">
        <f t="shared" si="52"/>
        <v>169.2372575348069</v>
      </c>
      <c r="M88" s="140">
        <f t="shared" si="52"/>
        <v>49.874304036868743</v>
      </c>
      <c r="N88" s="140">
        <f t="shared" si="52"/>
        <v>815.75713822228602</v>
      </c>
      <c r="O88" s="140">
        <f t="shared" si="52"/>
        <v>57.937143395898453</v>
      </c>
      <c r="P88" s="140">
        <f t="shared" si="52"/>
        <v>15.526644854518462</v>
      </c>
      <c r="Q88" s="140">
        <f t="shared" si="52"/>
        <v>17.794083529642055</v>
      </c>
      <c r="R88" s="140">
        <f t="shared" si="52"/>
        <v>9.0695857267349762</v>
      </c>
      <c r="S88" s="140">
        <f t="shared" si="52"/>
        <v>1.1995441406396614</v>
      </c>
      <c r="T88" s="142">
        <v>400.67941054831198</v>
      </c>
      <c r="U88" s="152">
        <v>2999.3074188379524</v>
      </c>
      <c r="V88" s="141">
        <f t="shared" si="54"/>
        <v>3399.9868293862642</v>
      </c>
      <c r="W88" s="141">
        <f t="shared" si="53"/>
        <v>2912.0927404199274</v>
      </c>
      <c r="Y88" s="153">
        <f t="shared" si="55"/>
        <v>3111.5044586457561</v>
      </c>
    </row>
    <row r="89" spans="1:25" ht="13.5" thickBot="1">
      <c r="A89" s="23" t="s">
        <v>24</v>
      </c>
      <c r="B89" s="140">
        <f t="shared" si="52"/>
        <v>586.57071265537468</v>
      </c>
      <c r="C89" s="140">
        <f t="shared" si="52"/>
        <v>854.6297646492178</v>
      </c>
      <c r="D89" s="140">
        <f t="shared" si="52"/>
        <v>39.905968934558153</v>
      </c>
      <c r="E89" s="140">
        <f t="shared" si="52"/>
        <v>275.61121815137892</v>
      </c>
      <c r="F89" s="140">
        <f t="shared" si="52"/>
        <v>276.3326008854674</v>
      </c>
      <c r="G89" s="140">
        <f t="shared" si="52"/>
        <v>90.322424124927693</v>
      </c>
      <c r="H89" s="140">
        <f t="shared" si="52"/>
        <v>243.92953742827092</v>
      </c>
      <c r="I89" s="140">
        <f t="shared" si="52"/>
        <v>362.37691704785192</v>
      </c>
      <c r="J89" s="140">
        <f t="shared" si="52"/>
        <v>5520.4763769517149</v>
      </c>
      <c r="K89" s="140">
        <f t="shared" si="52"/>
        <v>985.00469694447145</v>
      </c>
      <c r="L89" s="140">
        <f t="shared" si="52"/>
        <v>29.044453068630027</v>
      </c>
      <c r="M89" s="140">
        <f t="shared" si="52"/>
        <v>175.60878318882237</v>
      </c>
      <c r="N89" s="140">
        <f t="shared" si="52"/>
        <v>738.4192210336721</v>
      </c>
      <c r="O89" s="140">
        <f t="shared" si="52"/>
        <v>168.57777240747234</v>
      </c>
      <c r="P89" s="140">
        <f t="shared" si="52"/>
        <v>136.68795258413053</v>
      </c>
      <c r="Q89" s="140">
        <f t="shared" si="52"/>
        <v>252.39800458110048</v>
      </c>
      <c r="R89" s="140">
        <f t="shared" si="52"/>
        <v>106.70725021758537</v>
      </c>
      <c r="S89" s="140">
        <f t="shared" si="52"/>
        <v>16.416340919270599</v>
      </c>
      <c r="T89" s="142">
        <v>5693.5072389781699</v>
      </c>
      <c r="U89" s="152">
        <v>8906.792362008222</v>
      </c>
      <c r="V89" s="141">
        <f t="shared" si="54"/>
        <v>14600.299600986393</v>
      </c>
      <c r="W89" s="141">
        <f t="shared" si="53"/>
        <v>13151.441335314523</v>
      </c>
      <c r="Y89" s="153">
        <f t="shared" si="55"/>
        <v>10859.019995773917</v>
      </c>
    </row>
    <row r="90" spans="1:25" ht="13.5" thickBot="1">
      <c r="A90" s="23" t="s">
        <v>25</v>
      </c>
      <c r="B90" s="140">
        <f t="shared" si="52"/>
        <v>510.76322163255674</v>
      </c>
      <c r="C90" s="140">
        <f t="shared" si="52"/>
        <v>109.94647025905223</v>
      </c>
      <c r="D90" s="140">
        <f t="shared" si="52"/>
        <v>28.159382307672285</v>
      </c>
      <c r="E90" s="140">
        <f t="shared" si="52"/>
        <v>235.83324509207711</v>
      </c>
      <c r="F90" s="140">
        <f t="shared" si="52"/>
        <v>77.304002462343192</v>
      </c>
      <c r="G90" s="140">
        <f t="shared" si="52"/>
        <v>9.8062676238234125</v>
      </c>
      <c r="H90" s="140">
        <f t="shared" si="52"/>
        <v>75.284862611161941</v>
      </c>
      <c r="I90" s="140">
        <f t="shared" si="52"/>
        <v>269.97611541859453</v>
      </c>
      <c r="J90" s="140">
        <f t="shared" si="52"/>
        <v>438.83963952040068</v>
      </c>
      <c r="K90" s="140">
        <f t="shared" si="52"/>
        <v>2941.785542538385</v>
      </c>
      <c r="L90" s="140">
        <f t="shared" si="52"/>
        <v>20.596172193798132</v>
      </c>
      <c r="M90" s="140">
        <f t="shared" si="52"/>
        <v>78.933346456629636</v>
      </c>
      <c r="N90" s="140">
        <f t="shared" si="52"/>
        <v>419.87022790988624</v>
      </c>
      <c r="O90" s="140">
        <f t="shared" si="52"/>
        <v>156.54194857935255</v>
      </c>
      <c r="P90" s="140">
        <f t="shared" si="52"/>
        <v>17.955143847025084</v>
      </c>
      <c r="Q90" s="140">
        <f t="shared" si="52"/>
        <v>55.476928026542588</v>
      </c>
      <c r="R90" s="140">
        <f t="shared" si="52"/>
        <v>8.8446783765567822</v>
      </c>
      <c r="S90" s="140">
        <f t="shared" si="52"/>
        <v>5.3976455498800071</v>
      </c>
      <c r="T90" s="142">
        <v>2029.4738874680777</v>
      </c>
      <c r="U90" s="152">
        <v>7004.3830455289608</v>
      </c>
      <c r="V90" s="141">
        <f t="shared" si="54"/>
        <v>9033.8569329970378</v>
      </c>
      <c r="W90" s="141">
        <f t="shared" si="53"/>
        <v>7894.4615301431231</v>
      </c>
      <c r="Y90" s="153">
        <f t="shared" si="55"/>
        <v>5461.3148404057383</v>
      </c>
    </row>
    <row r="91" spans="1:25" ht="13.5" thickBot="1">
      <c r="A91" s="23" t="s">
        <v>18</v>
      </c>
      <c r="B91" s="140">
        <f t="shared" si="52"/>
        <v>260.53964722563165</v>
      </c>
      <c r="C91" s="140">
        <f t="shared" si="52"/>
        <v>2.8690134859404179</v>
      </c>
      <c r="D91" s="140">
        <f t="shared" si="52"/>
        <v>0</v>
      </c>
      <c r="E91" s="140">
        <f t="shared" si="52"/>
        <v>0</v>
      </c>
      <c r="F91" s="140">
        <f t="shared" si="52"/>
        <v>14.417425902408057</v>
      </c>
      <c r="G91" s="140">
        <f t="shared" si="52"/>
        <v>6.2500704183826565</v>
      </c>
      <c r="H91" s="140">
        <f t="shared" si="52"/>
        <v>43.145260710957196</v>
      </c>
      <c r="I91" s="140">
        <f t="shared" si="52"/>
        <v>46.767356765236265</v>
      </c>
      <c r="J91" s="140">
        <f t="shared" si="52"/>
        <v>15.305068024174599</v>
      </c>
      <c r="K91" s="140">
        <f t="shared" si="52"/>
        <v>19.016211929882765</v>
      </c>
      <c r="L91" s="140">
        <f t="shared" si="52"/>
        <v>702.0734707587261</v>
      </c>
      <c r="M91" s="140">
        <f t="shared" si="52"/>
        <v>5.0213204379532401</v>
      </c>
      <c r="N91" s="140">
        <f t="shared" si="52"/>
        <v>159.28366203095467</v>
      </c>
      <c r="O91" s="140">
        <f t="shared" si="52"/>
        <v>2.9555701715275</v>
      </c>
      <c r="P91" s="140">
        <f t="shared" si="52"/>
        <v>4.5508946601012585</v>
      </c>
      <c r="Q91" s="140">
        <f t="shared" si="52"/>
        <v>4.1725105455655163</v>
      </c>
      <c r="R91" s="140">
        <f t="shared" si="52"/>
        <v>0.4229958740769646</v>
      </c>
      <c r="S91" s="140">
        <f t="shared" si="52"/>
        <v>1.0868374996707117</v>
      </c>
      <c r="T91" s="142">
        <v>116.12988520086741</v>
      </c>
      <c r="U91" s="152">
        <v>1768.164389164082</v>
      </c>
      <c r="V91" s="141">
        <f t="shared" si="54"/>
        <v>1884.2942743649494</v>
      </c>
      <c r="W91" s="141">
        <f t="shared" si="53"/>
        <v>1596.6688884589714</v>
      </c>
      <c r="Y91" s="153">
        <f t="shared" si="55"/>
        <v>1287.8773164411898</v>
      </c>
    </row>
    <row r="92" spans="1:25" ht="13.5" thickBot="1">
      <c r="A92" s="23" t="s">
        <v>26</v>
      </c>
      <c r="B92" s="140">
        <f t="shared" si="52"/>
        <v>219.27804718712696</v>
      </c>
      <c r="C92" s="140">
        <f t="shared" si="52"/>
        <v>45.977653237385184</v>
      </c>
      <c r="D92" s="140">
        <f t="shared" si="52"/>
        <v>295.94701960676116</v>
      </c>
      <c r="E92" s="140">
        <f t="shared" si="52"/>
        <v>24.64349251894761</v>
      </c>
      <c r="F92" s="140">
        <f t="shared" si="52"/>
        <v>80.274136196120622</v>
      </c>
      <c r="G92" s="140">
        <f t="shared" si="52"/>
        <v>57.246155545041155</v>
      </c>
      <c r="H92" s="140">
        <f t="shared" si="52"/>
        <v>366.9250175153598</v>
      </c>
      <c r="I92" s="140">
        <f t="shared" si="52"/>
        <v>53.770732223729951</v>
      </c>
      <c r="J92" s="140">
        <f t="shared" si="52"/>
        <v>113.41746198102493</v>
      </c>
      <c r="K92" s="140">
        <f t="shared" si="52"/>
        <v>110.47500915627015</v>
      </c>
      <c r="L92" s="140">
        <f t="shared" si="52"/>
        <v>7.8330973136197075</v>
      </c>
      <c r="M92" s="140">
        <f t="shared" si="52"/>
        <v>2175.800111617606</v>
      </c>
      <c r="N92" s="140">
        <f t="shared" si="52"/>
        <v>145.8805127059486</v>
      </c>
      <c r="O92" s="140">
        <f t="shared" si="52"/>
        <v>17.889132331980623</v>
      </c>
      <c r="P92" s="140">
        <f t="shared" si="52"/>
        <v>20.696665894885708</v>
      </c>
      <c r="Q92" s="140">
        <f t="shared" si="52"/>
        <v>112.01138745550703</v>
      </c>
      <c r="R92" s="140">
        <f t="shared" si="52"/>
        <v>3.5725517278843841</v>
      </c>
      <c r="S92" s="140">
        <f t="shared" si="52"/>
        <v>10.043251190368261</v>
      </c>
      <c r="T92" s="142">
        <v>1573.0796841032804</v>
      </c>
      <c r="U92" s="152">
        <v>3689.9900516870966</v>
      </c>
      <c r="V92" s="141">
        <f t="shared" si="54"/>
        <v>5263.0697357903773</v>
      </c>
      <c r="W92" s="141">
        <f t="shared" si="53"/>
        <v>4662.8230510873345</v>
      </c>
      <c r="Y92" s="153">
        <f t="shared" si="55"/>
        <v>3861.6814354055682</v>
      </c>
    </row>
    <row r="93" spans="1:25" ht="13.5" thickBot="1">
      <c r="A93" s="23" t="s">
        <v>27</v>
      </c>
      <c r="B93" s="140">
        <f t="shared" si="52"/>
        <v>1329.1905845392685</v>
      </c>
      <c r="C93" s="140">
        <f t="shared" si="52"/>
        <v>227.48636710627761</v>
      </c>
      <c r="D93" s="140">
        <f t="shared" si="52"/>
        <v>252.87611095650203</v>
      </c>
      <c r="E93" s="140">
        <f t="shared" si="52"/>
        <v>116.14883330582819</v>
      </c>
      <c r="F93" s="140">
        <f t="shared" si="52"/>
        <v>478.54571960431565</v>
      </c>
      <c r="G93" s="140">
        <f t="shared" si="52"/>
        <v>118.12003110089657</v>
      </c>
      <c r="H93" s="140">
        <f t="shared" si="52"/>
        <v>579.7617615552299</v>
      </c>
      <c r="I93" s="140">
        <f t="shared" si="52"/>
        <v>828.53431953903896</v>
      </c>
      <c r="J93" s="140">
        <f t="shared" si="52"/>
        <v>886.816858605373</v>
      </c>
      <c r="K93" s="140">
        <f t="shared" si="52"/>
        <v>889.80259595054338</v>
      </c>
      <c r="L93" s="140">
        <f t="shared" si="52"/>
        <v>196.80443295668337</v>
      </c>
      <c r="M93" s="140">
        <f t="shared" si="52"/>
        <v>483.09299541774658</v>
      </c>
      <c r="N93" s="140">
        <f t="shared" si="52"/>
        <v>3739.7731810832493</v>
      </c>
      <c r="O93" s="140">
        <f t="shared" si="52"/>
        <v>129.02441622649511</v>
      </c>
      <c r="P93" s="140">
        <f t="shared" si="52"/>
        <v>94.55057417459804</v>
      </c>
      <c r="Q93" s="140">
        <f t="shared" si="52"/>
        <v>381.19719045360455</v>
      </c>
      <c r="R93" s="140">
        <f t="shared" si="52"/>
        <v>41.68055734015212</v>
      </c>
      <c r="S93" s="140">
        <f t="shared" si="52"/>
        <v>17.498708254749584</v>
      </c>
      <c r="T93" s="142">
        <v>6375.82715717461</v>
      </c>
      <c r="U93" s="152">
        <v>8136.0979014110817</v>
      </c>
      <c r="V93" s="141">
        <f t="shared" si="54"/>
        <v>14511.925058585692</v>
      </c>
      <c r="W93" s="141">
        <f t="shared" si="53"/>
        <v>13188.434826001318</v>
      </c>
      <c r="Y93" s="153">
        <f t="shared" si="55"/>
        <v>10790.905238170553</v>
      </c>
    </row>
    <row r="94" spans="1:25" ht="13.5" thickBot="1">
      <c r="A94" s="23" t="s">
        <v>28</v>
      </c>
      <c r="B94" s="140">
        <f t="shared" si="52"/>
        <v>369.5747339870984</v>
      </c>
      <c r="C94" s="140">
        <f t="shared" si="52"/>
        <v>6.1576317843528114</v>
      </c>
      <c r="D94" s="140">
        <f t="shared" si="52"/>
        <v>7.1954896616867954</v>
      </c>
      <c r="E94" s="140">
        <f t="shared" si="52"/>
        <v>23.425019613930498</v>
      </c>
      <c r="F94" s="140">
        <f t="shared" si="52"/>
        <v>15.871279767888613</v>
      </c>
      <c r="G94" s="140">
        <f t="shared" si="52"/>
        <v>6.5815504073104512</v>
      </c>
      <c r="H94" s="140">
        <f t="shared" si="52"/>
        <v>26.042934973512068</v>
      </c>
      <c r="I94" s="140">
        <f t="shared" si="52"/>
        <v>106.52299216027912</v>
      </c>
      <c r="J94" s="140">
        <f t="shared" si="52"/>
        <v>74.806015261813229</v>
      </c>
      <c r="K94" s="140">
        <f t="shared" si="52"/>
        <v>503.88591250199437</v>
      </c>
      <c r="L94" s="140">
        <f t="shared" si="52"/>
        <v>6.5559968355903289</v>
      </c>
      <c r="M94" s="140">
        <f t="shared" si="52"/>
        <v>20.550572538171089</v>
      </c>
      <c r="N94" s="140">
        <f t="shared" si="52"/>
        <v>71.950696124304883</v>
      </c>
      <c r="O94" s="140">
        <f t="shared" si="52"/>
        <v>459.11192679258966</v>
      </c>
      <c r="P94" s="140">
        <f t="shared" si="52"/>
        <v>3.3890362413687032</v>
      </c>
      <c r="Q94" s="140">
        <f t="shared" si="52"/>
        <v>15.29529843439758</v>
      </c>
      <c r="R94" s="140">
        <f t="shared" si="52"/>
        <v>1.2695626562177071</v>
      </c>
      <c r="S94" s="140">
        <f t="shared" si="52"/>
        <v>3.3591530178643412</v>
      </c>
      <c r="T94" s="142">
        <v>873.96031584295883</v>
      </c>
      <c r="U94" s="152">
        <v>1421.1331014241778</v>
      </c>
      <c r="V94" s="141">
        <f t="shared" si="54"/>
        <v>2295.0934172671368</v>
      </c>
      <c r="W94" s="141">
        <f t="shared" si="53"/>
        <v>2063.9192350327962</v>
      </c>
      <c r="Y94" s="153">
        <f t="shared" si="55"/>
        <v>1721.5458027603709</v>
      </c>
    </row>
    <row r="95" spans="1:25" ht="13.5" thickBot="1">
      <c r="A95" s="23" t="s">
        <v>29</v>
      </c>
      <c r="B95" s="140">
        <f t="shared" si="52"/>
        <v>28.531446596527861</v>
      </c>
      <c r="C95" s="140">
        <f t="shared" si="52"/>
        <v>112.43585337703688</v>
      </c>
      <c r="D95" s="140">
        <f t="shared" si="52"/>
        <v>14.685390076043662</v>
      </c>
      <c r="E95" s="140">
        <f t="shared" ref="E95:S95" si="56">E47*E$55</f>
        <v>0</v>
      </c>
      <c r="F95" s="140">
        <f t="shared" si="56"/>
        <v>11.344478180640772</v>
      </c>
      <c r="G95" s="140">
        <f t="shared" si="56"/>
        <v>33.005705338001093</v>
      </c>
      <c r="H95" s="140">
        <f t="shared" si="56"/>
        <v>64.23184977038278</v>
      </c>
      <c r="I95" s="140">
        <f t="shared" si="56"/>
        <v>19.681783882117067</v>
      </c>
      <c r="J95" s="140">
        <f t="shared" si="56"/>
        <v>89.865665606551886</v>
      </c>
      <c r="K95" s="140">
        <f t="shared" si="56"/>
        <v>41.250421642979639</v>
      </c>
      <c r="L95" s="140">
        <f t="shared" si="56"/>
        <v>0</v>
      </c>
      <c r="M95" s="140">
        <f t="shared" si="56"/>
        <v>15.555825119453667</v>
      </c>
      <c r="N95" s="140">
        <f t="shared" si="56"/>
        <v>61.652496975472424</v>
      </c>
      <c r="O95" s="140">
        <f t="shared" si="56"/>
        <v>4.9695379741208994</v>
      </c>
      <c r="P95" s="140">
        <f t="shared" si="56"/>
        <v>318.46117822690741</v>
      </c>
      <c r="Q95" s="140">
        <f t="shared" si="56"/>
        <v>160.17726030659833</v>
      </c>
      <c r="R95" s="140">
        <f t="shared" si="56"/>
        <v>34.115248499080835</v>
      </c>
      <c r="S95" s="140">
        <f t="shared" si="56"/>
        <v>0.27540395754143554</v>
      </c>
      <c r="T95" s="142">
        <v>305.114488184187</v>
      </c>
      <c r="U95" s="152">
        <v>1054.2074900194655</v>
      </c>
      <c r="V95" s="141">
        <f t="shared" si="54"/>
        <v>1359.3219782036524</v>
      </c>
      <c r="W95" s="141">
        <f t="shared" si="53"/>
        <v>1187.8351877219313</v>
      </c>
      <c r="Y95" s="153">
        <f t="shared" si="55"/>
        <v>1010.2395455294568</v>
      </c>
    </row>
    <row r="96" spans="1:25" ht="13.5" thickBot="1">
      <c r="A96" s="23" t="s">
        <v>30</v>
      </c>
      <c r="B96" s="140">
        <f t="shared" ref="B96:S98" si="57">B48*B$55</f>
        <v>77.102077302399465</v>
      </c>
      <c r="C96" s="140">
        <f t="shared" si="57"/>
        <v>112.75252858149484</v>
      </c>
      <c r="D96" s="140">
        <f t="shared" si="57"/>
        <v>61.269845352070377</v>
      </c>
      <c r="E96" s="140">
        <f t="shared" si="57"/>
        <v>11.865590763283</v>
      </c>
      <c r="F96" s="140">
        <f t="shared" si="57"/>
        <v>40.608155124049205</v>
      </c>
      <c r="G96" s="140">
        <f t="shared" si="57"/>
        <v>150.42700724264174</v>
      </c>
      <c r="H96" s="140">
        <f t="shared" si="57"/>
        <v>434.34385009403576</v>
      </c>
      <c r="I96" s="140">
        <f t="shared" si="57"/>
        <v>40.794700314119943</v>
      </c>
      <c r="J96" s="140">
        <f t="shared" si="57"/>
        <v>183.59153418259177</v>
      </c>
      <c r="K96" s="140">
        <f t="shared" si="57"/>
        <v>100.42907017071397</v>
      </c>
      <c r="L96" s="140">
        <f t="shared" si="57"/>
        <v>34.462289134569581</v>
      </c>
      <c r="M96" s="140">
        <f t="shared" si="57"/>
        <v>128.49933732752623</v>
      </c>
      <c r="N96" s="140">
        <f t="shared" si="57"/>
        <v>198.97594048271566</v>
      </c>
      <c r="O96" s="140">
        <f t="shared" si="57"/>
        <v>31.077387827050391</v>
      </c>
      <c r="P96" s="140">
        <f t="shared" si="57"/>
        <v>194.48501881774473</v>
      </c>
      <c r="Q96" s="140">
        <f t="shared" si="57"/>
        <v>1807.1480170765606</v>
      </c>
      <c r="R96" s="140">
        <f t="shared" si="57"/>
        <v>30.334194557339561</v>
      </c>
      <c r="S96" s="140">
        <f t="shared" si="57"/>
        <v>2.4168795284994644</v>
      </c>
      <c r="T96" s="142">
        <v>1320.3545642176009</v>
      </c>
      <c r="U96" s="152">
        <v>3757.9647057483835</v>
      </c>
      <c r="V96" s="141">
        <f t="shared" si="54"/>
        <v>5078.3192699659849</v>
      </c>
      <c r="W96" s="141">
        <f t="shared" si="53"/>
        <v>4467.0152219170786</v>
      </c>
      <c r="Y96" s="153">
        <f t="shared" si="55"/>
        <v>3640.5834238794064</v>
      </c>
    </row>
    <row r="97" spans="1:48" ht="13.5" thickBot="1">
      <c r="A97" s="23" t="s">
        <v>31</v>
      </c>
      <c r="B97" s="140">
        <f t="shared" si="57"/>
        <v>20.570131473074493</v>
      </c>
      <c r="C97" s="140">
        <f t="shared" si="57"/>
        <v>4.5528384527097252</v>
      </c>
      <c r="D97" s="140">
        <f t="shared" si="57"/>
        <v>12.721334749322583</v>
      </c>
      <c r="E97" s="140">
        <f t="shared" si="57"/>
        <v>0</v>
      </c>
      <c r="F97" s="140">
        <f t="shared" si="57"/>
        <v>1.9785058002400739</v>
      </c>
      <c r="G97" s="140">
        <f t="shared" si="57"/>
        <v>14.209772934359563</v>
      </c>
      <c r="H97" s="140">
        <f t="shared" si="57"/>
        <v>97.638321920497006</v>
      </c>
      <c r="I97" s="140">
        <f t="shared" si="57"/>
        <v>17.168082976401717</v>
      </c>
      <c r="J97" s="140">
        <f t="shared" si="57"/>
        <v>46.998333173542463</v>
      </c>
      <c r="K97" s="140">
        <f t="shared" si="57"/>
        <v>48.348656115399216</v>
      </c>
      <c r="L97" s="140">
        <f t="shared" si="57"/>
        <v>0</v>
      </c>
      <c r="M97" s="140">
        <f t="shared" si="57"/>
        <v>7.8758338012742426</v>
      </c>
      <c r="N97" s="140">
        <f t="shared" si="57"/>
        <v>87.346126949732849</v>
      </c>
      <c r="O97" s="140">
        <f t="shared" si="57"/>
        <v>1.1452974287061777</v>
      </c>
      <c r="P97" s="140">
        <f t="shared" si="57"/>
        <v>36.541756829741125</v>
      </c>
      <c r="Q97" s="140">
        <f t="shared" si="57"/>
        <v>70.392272568008124</v>
      </c>
      <c r="R97" s="140">
        <f t="shared" si="57"/>
        <v>201.24826874080546</v>
      </c>
      <c r="S97" s="140">
        <f t="shared" si="57"/>
        <v>0.14072201301142737</v>
      </c>
      <c r="T97" s="142">
        <v>74.698962720698887</v>
      </c>
      <c r="U97" s="152">
        <v>573.56653180264664</v>
      </c>
      <c r="V97" s="141">
        <f t="shared" si="54"/>
        <v>648.26549452334552</v>
      </c>
      <c r="W97" s="141">
        <f t="shared" si="53"/>
        <v>554.96404808346892</v>
      </c>
      <c r="Y97" s="153">
        <f t="shared" si="55"/>
        <v>668.87625592682627</v>
      </c>
    </row>
    <row r="98" spans="1:48" ht="13.5" thickBot="1">
      <c r="A98" s="23" t="s">
        <v>32</v>
      </c>
      <c r="B98" s="140">
        <f t="shared" si="57"/>
        <v>15.907146631423508</v>
      </c>
      <c r="C98" s="140">
        <f t="shared" si="57"/>
        <v>5.3626262001469402E-2</v>
      </c>
      <c r="D98" s="140">
        <f t="shared" si="57"/>
        <v>3.5674832485582453E-2</v>
      </c>
      <c r="E98" s="140">
        <f t="shared" si="57"/>
        <v>3.6207727789086777E-2</v>
      </c>
      <c r="F98" s="140">
        <f t="shared" si="57"/>
        <v>0.29920399709970386</v>
      </c>
      <c r="G98" s="140">
        <f t="shared" si="57"/>
        <v>3.293770098062479E-2</v>
      </c>
      <c r="H98" s="140">
        <f t="shared" si="57"/>
        <v>0.46820582167555269</v>
      </c>
      <c r="I98" s="140">
        <f t="shared" si="57"/>
        <v>8.4097440022906422E-2</v>
      </c>
      <c r="J98" s="140">
        <f t="shared" si="57"/>
        <v>0.41928424732167835</v>
      </c>
      <c r="K98" s="140">
        <f t="shared" si="57"/>
        <v>0.8032797175702453</v>
      </c>
      <c r="L98" s="140">
        <f t="shared" si="57"/>
        <v>5.4894754626943501E-2</v>
      </c>
      <c r="M98" s="140">
        <f t="shared" si="57"/>
        <v>0.42660233271832654</v>
      </c>
      <c r="N98" s="140">
        <f t="shared" si="57"/>
        <v>2.3077264378144222</v>
      </c>
      <c r="O98" s="140">
        <f t="shared" si="57"/>
        <v>1.3919424027122729</v>
      </c>
      <c r="P98" s="140">
        <f t="shared" si="57"/>
        <v>1.1420997828549532E-2</v>
      </c>
      <c r="Q98" s="140">
        <f t="shared" si="57"/>
        <v>2.8491566582309562</v>
      </c>
      <c r="R98" s="140">
        <f t="shared" si="57"/>
        <v>8.0345346886967813E-3</v>
      </c>
      <c r="S98" s="140">
        <f t="shared" si="57"/>
        <v>8.2048981151746059</v>
      </c>
      <c r="T98" s="142">
        <v>58.450015142984206</v>
      </c>
      <c r="U98" s="152">
        <v>204.0592709332584</v>
      </c>
      <c r="V98" s="141">
        <f t="shared" si="54"/>
        <v>262.50928607624263</v>
      </c>
      <c r="W98" s="141">
        <f t="shared" si="53"/>
        <v>229.31518551095607</v>
      </c>
      <c r="Y98" s="153">
        <f t="shared" si="55"/>
        <v>33.394340612165131</v>
      </c>
    </row>
    <row r="99" spans="1:48" ht="13.5" thickBot="1">
      <c r="A99" s="23" t="s">
        <v>174</v>
      </c>
      <c r="B99" s="140">
        <f t="shared" ref="B99:S99" si="58">B52*B$55</f>
        <v>4289.4499984612066</v>
      </c>
      <c r="C99" s="140">
        <f t="shared" si="58"/>
        <v>417.3881602462551</v>
      </c>
      <c r="D99" s="140">
        <f t="shared" si="58"/>
        <v>409.7953209047634</v>
      </c>
      <c r="E99" s="140">
        <f t="shared" si="58"/>
        <v>156.35628695188421</v>
      </c>
      <c r="F99" s="140">
        <f t="shared" si="58"/>
        <v>559.84807520577488</v>
      </c>
      <c r="G99" s="140">
        <f t="shared" si="58"/>
        <v>174.78592202600467</v>
      </c>
      <c r="H99" s="140">
        <f t="shared" si="58"/>
        <v>900.32836951625438</v>
      </c>
      <c r="I99" s="140">
        <f t="shared" si="58"/>
        <v>400.67941054831198</v>
      </c>
      <c r="J99" s="140">
        <f t="shared" si="58"/>
        <v>5693.5072389781699</v>
      </c>
      <c r="K99" s="140">
        <f t="shared" si="58"/>
        <v>2029.4738874680777</v>
      </c>
      <c r="L99" s="140">
        <f t="shared" si="58"/>
        <v>116.12988520086741</v>
      </c>
      <c r="M99" s="140">
        <f t="shared" si="58"/>
        <v>1573.0796841032804</v>
      </c>
      <c r="N99" s="140">
        <f t="shared" si="58"/>
        <v>6375.82715717461</v>
      </c>
      <c r="O99" s="140">
        <f t="shared" si="58"/>
        <v>873.96031584295883</v>
      </c>
      <c r="P99" s="140">
        <f t="shared" si="58"/>
        <v>305.114488184187</v>
      </c>
      <c r="Q99" s="140">
        <f t="shared" si="58"/>
        <v>1320.3545642176009</v>
      </c>
      <c r="R99" s="140">
        <f t="shared" si="58"/>
        <v>74.698962720698887</v>
      </c>
      <c r="S99" s="140">
        <f t="shared" si="58"/>
        <v>58.450015142984206</v>
      </c>
      <c r="T99" s="141"/>
      <c r="U99" s="141"/>
      <c r="V99" s="141">
        <f>SUM(V81:V98)</f>
        <v>89992.361962748211</v>
      </c>
      <c r="W99" s="141"/>
      <c r="X99" s="141"/>
      <c r="Y99" s="141"/>
    </row>
    <row r="100" spans="1:48" ht="13.5" thickBot="1">
      <c r="A100" s="154" t="s">
        <v>248</v>
      </c>
      <c r="B100" s="152">
        <f>SUM(B81:B98)</f>
        <v>10279.376140350238</v>
      </c>
      <c r="C100" s="152">
        <f t="shared" ref="C100:S100" si="59">SUM(C81:C98)</f>
        <v>2307.2908099937658</v>
      </c>
      <c r="D100" s="152">
        <f t="shared" si="59"/>
        <v>1799.2709661449617</v>
      </c>
      <c r="E100" s="152">
        <f t="shared" si="59"/>
        <v>2212.0607057420975</v>
      </c>
      <c r="F100" s="152">
        <f t="shared" si="59"/>
        <v>3063.2360083339445</v>
      </c>
      <c r="G100" s="152">
        <f t="shared" si="59"/>
        <v>1008.3716761237214</v>
      </c>
      <c r="H100" s="152">
        <f t="shared" si="59"/>
        <v>4077.8616446002538</v>
      </c>
      <c r="I100" s="152">
        <f t="shared" si="59"/>
        <v>2999.3074188379524</v>
      </c>
      <c r="J100" s="152">
        <f t="shared" si="59"/>
        <v>8906.792362008222</v>
      </c>
      <c r="K100" s="152">
        <f t="shared" si="59"/>
        <v>7004.3830455289608</v>
      </c>
      <c r="L100" s="152">
        <f t="shared" si="59"/>
        <v>1768.164389164082</v>
      </c>
      <c r="M100" s="152">
        <f t="shared" si="59"/>
        <v>3689.9900516870966</v>
      </c>
      <c r="N100" s="152">
        <f t="shared" si="59"/>
        <v>8136.0979014110817</v>
      </c>
      <c r="O100" s="152">
        <f t="shared" si="59"/>
        <v>1421.1331014241778</v>
      </c>
      <c r="P100" s="152">
        <f t="shared" si="59"/>
        <v>1054.2074900194655</v>
      </c>
      <c r="Q100" s="152">
        <f t="shared" si="59"/>
        <v>3757.9647057483835</v>
      </c>
      <c r="R100" s="152">
        <f>SUM(R81:R98)</f>
        <v>573.56653180264664</v>
      </c>
      <c r="S100" s="152">
        <f t="shared" si="59"/>
        <v>204.0592709332584</v>
      </c>
      <c r="T100" s="141"/>
      <c r="U100" s="141"/>
      <c r="V100" s="141"/>
      <c r="W100" s="141"/>
      <c r="X100" s="141"/>
      <c r="Y100" s="141"/>
    </row>
    <row r="101" spans="1:48" ht="13.5" thickBot="1">
      <c r="A101" s="17" t="s">
        <v>33</v>
      </c>
      <c r="B101" s="141">
        <f>SUM(B81:B99)</f>
        <v>14568.826138811444</v>
      </c>
      <c r="C101" s="141">
        <f t="shared" ref="C101:S101" si="60">SUM(C81:C99)</f>
        <v>2724.678970240021</v>
      </c>
      <c r="D101" s="141">
        <f t="shared" si="60"/>
        <v>2209.0662870497249</v>
      </c>
      <c r="E101" s="141">
        <f t="shared" si="60"/>
        <v>2368.4169926939817</v>
      </c>
      <c r="F101" s="141">
        <f t="shared" si="60"/>
        <v>3623.0840835397194</v>
      </c>
      <c r="G101" s="141">
        <f t="shared" si="60"/>
        <v>1183.157598149726</v>
      </c>
      <c r="H101" s="141">
        <f t="shared" si="60"/>
        <v>4978.1900141165079</v>
      </c>
      <c r="I101" s="141">
        <f t="shared" si="60"/>
        <v>3399.9868293862642</v>
      </c>
      <c r="J101" s="141">
        <f t="shared" si="60"/>
        <v>14600.299600986393</v>
      </c>
      <c r="K101" s="141">
        <f t="shared" si="60"/>
        <v>9033.8569329970378</v>
      </c>
      <c r="L101" s="141">
        <f t="shared" si="60"/>
        <v>1884.2942743649494</v>
      </c>
      <c r="M101" s="141">
        <f t="shared" si="60"/>
        <v>5263.0697357903773</v>
      </c>
      <c r="N101" s="141">
        <f t="shared" si="60"/>
        <v>14511.925058585692</v>
      </c>
      <c r="O101" s="141">
        <f t="shared" si="60"/>
        <v>2295.0934172671368</v>
      </c>
      <c r="P101" s="141">
        <f t="shared" si="60"/>
        <v>1359.3219782036524</v>
      </c>
      <c r="Q101" s="141">
        <f t="shared" si="60"/>
        <v>5078.3192699659849</v>
      </c>
      <c r="R101" s="141">
        <f>SUM(R81:R99)</f>
        <v>648.26549452334552</v>
      </c>
      <c r="S101" s="141">
        <f t="shared" si="60"/>
        <v>262.50928607624263</v>
      </c>
      <c r="T101" s="140" t="s">
        <v>90</v>
      </c>
      <c r="U101" s="140">
        <f>SUM(B81:S99)</f>
        <v>89992.36196274824</v>
      </c>
      <c r="V101" s="140" t="s">
        <v>87</v>
      </c>
      <c r="W101" s="140">
        <f>U101+U77</f>
        <v>366462.14219449711</v>
      </c>
      <c r="X101" s="141" t="s">
        <v>168</v>
      </c>
      <c r="Y101" s="141">
        <f>W101+G26</f>
        <v>405174.00826419849</v>
      </c>
    </row>
    <row r="103" spans="1:48" ht="13.5" thickBot="1">
      <c r="AV103" s="14"/>
    </row>
    <row r="104" spans="1:48" ht="39" thickBot="1">
      <c r="A104" s="20" t="s">
        <v>52</v>
      </c>
      <c r="B104" s="1" t="s">
        <v>0</v>
      </c>
      <c r="C104" s="1" t="s">
        <v>1</v>
      </c>
      <c r="D104" s="1" t="s">
        <v>2</v>
      </c>
      <c r="E104" s="1" t="s">
        <v>3</v>
      </c>
      <c r="F104" s="1" t="s">
        <v>4</v>
      </c>
      <c r="G104" s="1" t="s">
        <v>5</v>
      </c>
      <c r="H104" s="1" t="s">
        <v>6</v>
      </c>
      <c r="I104" s="1" t="s">
        <v>7</v>
      </c>
      <c r="J104" s="1" t="s">
        <v>8</v>
      </c>
      <c r="K104" s="1" t="s">
        <v>9</v>
      </c>
      <c r="L104" s="1" t="s">
        <v>10</v>
      </c>
      <c r="M104" s="1" t="s">
        <v>11</v>
      </c>
      <c r="N104" s="1" t="s">
        <v>12</v>
      </c>
      <c r="O104" s="1" t="s">
        <v>13</v>
      </c>
      <c r="P104" s="1" t="s">
        <v>14</v>
      </c>
      <c r="Q104" s="1" t="s">
        <v>15</v>
      </c>
      <c r="R104" s="1" t="s">
        <v>16</v>
      </c>
      <c r="S104" s="1" t="s">
        <v>17</v>
      </c>
      <c r="T104" s="71"/>
      <c r="U104" s="72"/>
      <c r="V104" s="73"/>
      <c r="W104" s="74" t="s">
        <v>197</v>
      </c>
      <c r="X104" s="74" t="s">
        <v>55</v>
      </c>
    </row>
    <row r="105" spans="1:48" ht="13.5" thickBot="1">
      <c r="A105" s="1" t="s">
        <v>0</v>
      </c>
      <c r="B105" s="123">
        <f t="shared" ref="B105:S119" si="61">IF($A105=B$104,B59+B81+$T59+B$99+$F6,B59+B81)</f>
        <v>39654.023624664376</v>
      </c>
      <c r="C105" s="123">
        <f t="shared" si="61"/>
        <v>407.83832054845288</v>
      </c>
      <c r="D105" s="123">
        <f t="shared" si="61"/>
        <v>834.37442502088356</v>
      </c>
      <c r="E105" s="123">
        <f t="shared" si="61"/>
        <v>773.55244382598448</v>
      </c>
      <c r="F105" s="123">
        <f t="shared" si="61"/>
        <v>1368.0877154083889</v>
      </c>
      <c r="G105" s="123">
        <f t="shared" si="61"/>
        <v>135.62939527461506</v>
      </c>
      <c r="H105" s="123">
        <f t="shared" si="61"/>
        <v>924.82086029794095</v>
      </c>
      <c r="I105" s="123">
        <f t="shared" si="61"/>
        <v>1735.0600352658657</v>
      </c>
      <c r="J105" s="123">
        <f t="shared" si="61"/>
        <v>3019.8091580436985</v>
      </c>
      <c r="K105" s="123">
        <f t="shared" si="61"/>
        <v>1956.6973552385859</v>
      </c>
      <c r="L105" s="123">
        <f t="shared" si="61"/>
        <v>1852.8779079376982</v>
      </c>
      <c r="M105" s="123">
        <f t="shared" si="61"/>
        <v>328.81763284313956</v>
      </c>
      <c r="N105" s="123">
        <f t="shared" si="61"/>
        <v>2611.8457725329226</v>
      </c>
      <c r="O105" s="123">
        <f t="shared" si="61"/>
        <v>1956.9793702495558</v>
      </c>
      <c r="P105" s="123">
        <f t="shared" si="61"/>
        <v>74.096684256404828</v>
      </c>
      <c r="Q105" s="123">
        <f t="shared" si="61"/>
        <v>468.9271432286472</v>
      </c>
      <c r="R105" s="123">
        <f t="shared" si="61"/>
        <v>102.46821599914776</v>
      </c>
      <c r="S105" s="123">
        <f t="shared" si="61"/>
        <v>693.89967021378618</v>
      </c>
      <c r="T105" s="145">
        <f t="shared" ref="T105:T122" si="62">SUM(B105:S105)</f>
        <v>58899.805730850079</v>
      </c>
      <c r="U105" s="145">
        <f t="array" ref="U105:U122">TRANSPOSE(B123:S123)</f>
        <v>56510.100490623416</v>
      </c>
      <c r="V105" s="141">
        <f>0.5*(T105+U105)</f>
        <v>57704.953110736751</v>
      </c>
      <c r="W105" s="150">
        <f t="shared" ref="W105:W122" si="63">AC59</f>
        <v>-3959.4514060701331</v>
      </c>
      <c r="X105" s="150">
        <f t="shared" ref="X105:X122" si="64">J6</f>
        <v>-8536.9346094292268</v>
      </c>
    </row>
    <row r="106" spans="1:48" ht="13.5" thickBot="1">
      <c r="A106" s="2" t="s">
        <v>1</v>
      </c>
      <c r="B106" s="123">
        <f t="shared" si="61"/>
        <v>252.39496079344357</v>
      </c>
      <c r="C106" s="123">
        <f t="shared" si="61"/>
        <v>6937.7002597409009</v>
      </c>
      <c r="D106" s="123">
        <f t="shared" si="61"/>
        <v>59.48787867327006</v>
      </c>
      <c r="E106" s="123">
        <f t="shared" si="61"/>
        <v>8.1074442786686465</v>
      </c>
      <c r="F106" s="123">
        <f t="shared" si="61"/>
        <v>39.436937794136185</v>
      </c>
      <c r="G106" s="123">
        <f t="shared" si="61"/>
        <v>73.985178753743256</v>
      </c>
      <c r="H106" s="123">
        <f t="shared" si="61"/>
        <v>354.67539068660801</v>
      </c>
      <c r="I106" s="123">
        <f t="shared" si="61"/>
        <v>217.62398486525177</v>
      </c>
      <c r="J106" s="123">
        <f t="shared" si="61"/>
        <v>1992.7590607174243</v>
      </c>
      <c r="K106" s="123">
        <f t="shared" si="61"/>
        <v>620.12127234791001</v>
      </c>
      <c r="L106" s="123">
        <f t="shared" si="61"/>
        <v>12.437102849291342</v>
      </c>
      <c r="M106" s="123">
        <f t="shared" si="61"/>
        <v>114.75460500639875</v>
      </c>
      <c r="N106" s="123">
        <f t="shared" si="61"/>
        <v>373.379234515289</v>
      </c>
      <c r="O106" s="123">
        <f t="shared" si="61"/>
        <v>52.367077715093586</v>
      </c>
      <c r="P106" s="123">
        <f t="shared" si="61"/>
        <v>262.32853783400725</v>
      </c>
      <c r="Q106" s="123">
        <f t="shared" si="61"/>
        <v>674.3537365597449</v>
      </c>
      <c r="R106" s="123">
        <f t="shared" si="61"/>
        <v>150.47231092819936</v>
      </c>
      <c r="S106" s="123">
        <f t="shared" si="61"/>
        <v>5.5662786960627635</v>
      </c>
      <c r="T106" s="145">
        <f t="shared" si="62"/>
        <v>12201.951252755442</v>
      </c>
      <c r="U106" s="145">
        <v>16700.573984931918</v>
      </c>
      <c r="V106" s="141">
        <f t="shared" ref="V106:V122" si="65">0.5*(T106+U106)</f>
        <v>14451.262618843681</v>
      </c>
      <c r="W106" s="150">
        <f t="shared" si="63"/>
        <v>4041.9636465232215</v>
      </c>
      <c r="X106" s="150">
        <f t="shared" si="64"/>
        <v>-507.78588408804717</v>
      </c>
    </row>
    <row r="107" spans="1:48" ht="13.5" thickBot="1">
      <c r="A107" s="2" t="s">
        <v>2</v>
      </c>
      <c r="B107" s="123">
        <f t="shared" si="61"/>
        <v>160.38511898241632</v>
      </c>
      <c r="C107" s="123">
        <f t="shared" si="61"/>
        <v>54.701743396683298</v>
      </c>
      <c r="D107" s="123">
        <f t="shared" si="61"/>
        <v>5782.9511636351363</v>
      </c>
      <c r="E107" s="123">
        <f t="shared" si="61"/>
        <v>10.031248606657057</v>
      </c>
      <c r="F107" s="123">
        <f t="shared" si="61"/>
        <v>51.752043048266806</v>
      </c>
      <c r="G107" s="123">
        <f t="shared" si="61"/>
        <v>219.02517755291933</v>
      </c>
      <c r="H107" s="123">
        <f t="shared" si="61"/>
        <v>957.12862262093404</v>
      </c>
      <c r="I107" s="123">
        <f t="shared" si="61"/>
        <v>66.381053936062102</v>
      </c>
      <c r="J107" s="123">
        <f t="shared" si="61"/>
        <v>166.93090257768017</v>
      </c>
      <c r="K107" s="123">
        <f t="shared" si="61"/>
        <v>279.34128248713824</v>
      </c>
      <c r="L107" s="123">
        <f t="shared" si="61"/>
        <v>12.267076922255871</v>
      </c>
      <c r="M107" s="123">
        <f t="shared" si="61"/>
        <v>639.63474292362298</v>
      </c>
      <c r="N107" s="123">
        <f t="shared" si="61"/>
        <v>158.60204272098485</v>
      </c>
      <c r="O107" s="123">
        <f t="shared" si="61"/>
        <v>33.560034895317841</v>
      </c>
      <c r="P107" s="123">
        <f t="shared" si="61"/>
        <v>60.503103908551459</v>
      </c>
      <c r="Q107" s="123">
        <f t="shared" si="61"/>
        <v>390.94297435657865</v>
      </c>
      <c r="R107" s="123">
        <f t="shared" si="61"/>
        <v>229.74000031676258</v>
      </c>
      <c r="S107" s="123">
        <f t="shared" si="61"/>
        <v>2.0424857676315815</v>
      </c>
      <c r="T107" s="145">
        <f t="shared" si="62"/>
        <v>9275.920818655597</v>
      </c>
      <c r="U107" s="145">
        <v>10268.857183555379</v>
      </c>
      <c r="V107" s="141">
        <f t="shared" si="65"/>
        <v>9772.3890011054882</v>
      </c>
      <c r="W107" s="150">
        <f t="shared" si="63"/>
        <v>155.83287204373846</v>
      </c>
      <c r="X107" s="150">
        <f t="shared" si="64"/>
        <v>-1824.2106989161002</v>
      </c>
    </row>
    <row r="108" spans="1:48" ht="13.5" thickBot="1">
      <c r="A108" s="2" t="s">
        <v>3</v>
      </c>
      <c r="B108" s="123">
        <f t="shared" si="61"/>
        <v>71.477666527133735</v>
      </c>
      <c r="C108" s="123">
        <f t="shared" si="61"/>
        <v>3.6504861306492167</v>
      </c>
      <c r="D108" s="123">
        <f t="shared" si="61"/>
        <v>79.802304871131327</v>
      </c>
      <c r="E108" s="123">
        <f t="shared" si="61"/>
        <v>7815.3556008914311</v>
      </c>
      <c r="F108" s="123">
        <f t="shared" si="61"/>
        <v>74.219883850838428</v>
      </c>
      <c r="G108" s="123">
        <f t="shared" si="61"/>
        <v>0.10668041817696176</v>
      </c>
      <c r="H108" s="123">
        <f t="shared" si="61"/>
        <v>1.710148719815188E-3</v>
      </c>
      <c r="I108" s="123">
        <f t="shared" si="61"/>
        <v>0</v>
      </c>
      <c r="J108" s="123">
        <f t="shared" si="61"/>
        <v>234.84883501196532</v>
      </c>
      <c r="K108" s="123">
        <f t="shared" si="61"/>
        <v>341.77959668416634</v>
      </c>
      <c r="L108" s="123">
        <f t="shared" si="61"/>
        <v>0</v>
      </c>
      <c r="M108" s="123">
        <f t="shared" si="61"/>
        <v>94.544527709278185</v>
      </c>
      <c r="N108" s="123">
        <f t="shared" si="61"/>
        <v>189.90322270922189</v>
      </c>
      <c r="O108" s="123">
        <f t="shared" si="61"/>
        <v>10.169334237337269</v>
      </c>
      <c r="P108" s="123">
        <f t="shared" si="61"/>
        <v>1.4925850191989214E-3</v>
      </c>
      <c r="Q108" s="123">
        <f t="shared" si="61"/>
        <v>0.82434672093058503</v>
      </c>
      <c r="R108" s="123">
        <f t="shared" si="61"/>
        <v>0</v>
      </c>
      <c r="S108" s="123">
        <f t="shared" si="61"/>
        <v>3.8566349488541225</v>
      </c>
      <c r="T108" s="145">
        <f t="shared" si="62"/>
        <v>8920.5423234448517</v>
      </c>
      <c r="U108" s="145">
        <v>11441.986240853215</v>
      </c>
      <c r="V108" s="141">
        <f t="shared" si="65"/>
        <v>10181.264282149034</v>
      </c>
      <c r="W108" s="150">
        <f t="shared" si="63"/>
        <v>1132.7272300118684</v>
      </c>
      <c r="X108" s="150">
        <f t="shared" si="64"/>
        <v>1326.4448312691038</v>
      </c>
    </row>
    <row r="109" spans="1:48" ht="13.5" thickBot="1">
      <c r="A109" s="2" t="s">
        <v>4</v>
      </c>
      <c r="B109" s="123">
        <f t="shared" si="61"/>
        <v>1637.4483389795787</v>
      </c>
      <c r="C109" s="123">
        <f t="shared" si="61"/>
        <v>9.7289657947966202</v>
      </c>
      <c r="D109" s="123">
        <f t="shared" si="61"/>
        <v>112.71231346400509</v>
      </c>
      <c r="E109" s="123">
        <f t="shared" si="61"/>
        <v>123.47176566907257</v>
      </c>
      <c r="F109" s="123">
        <f t="shared" si="61"/>
        <v>8767.844608935462</v>
      </c>
      <c r="G109" s="123">
        <f t="shared" si="61"/>
        <v>31.475308496237499</v>
      </c>
      <c r="H109" s="123">
        <f t="shared" si="61"/>
        <v>8.4951862148437201</v>
      </c>
      <c r="I109" s="123">
        <f t="shared" si="61"/>
        <v>19.752909668477535</v>
      </c>
      <c r="J109" s="123">
        <f t="shared" si="61"/>
        <v>324.50374555983228</v>
      </c>
      <c r="K109" s="123">
        <f t="shared" si="61"/>
        <v>257.7722106117667</v>
      </c>
      <c r="L109" s="123">
        <f t="shared" si="61"/>
        <v>1.2261234833783585</v>
      </c>
      <c r="M109" s="123">
        <f t="shared" si="61"/>
        <v>171.8031848355709</v>
      </c>
      <c r="N109" s="123">
        <f t="shared" si="61"/>
        <v>395.9853012155761</v>
      </c>
      <c r="O109" s="123">
        <f t="shared" si="61"/>
        <v>147.61209323067106</v>
      </c>
      <c r="P109" s="123">
        <f t="shared" si="61"/>
        <v>4.6746831020919863</v>
      </c>
      <c r="Q109" s="123">
        <f t="shared" si="61"/>
        <v>501.50784039733304</v>
      </c>
      <c r="R109" s="123">
        <f t="shared" si="61"/>
        <v>2.735203420398133</v>
      </c>
      <c r="S109" s="123">
        <f t="shared" si="61"/>
        <v>3.8048302108177015</v>
      </c>
      <c r="T109" s="145">
        <f t="shared" si="62"/>
        <v>12522.554613289913</v>
      </c>
      <c r="U109" s="145">
        <v>14427.505255260667</v>
      </c>
      <c r="V109" s="141">
        <f t="shared" si="65"/>
        <v>13475.02993427529</v>
      </c>
      <c r="W109" s="150">
        <f t="shared" si="63"/>
        <v>1119.3421235483238</v>
      </c>
      <c r="X109" s="150">
        <f t="shared" si="64"/>
        <v>-3489.3442042199167</v>
      </c>
    </row>
    <row r="110" spans="1:48" ht="13.5" thickBot="1">
      <c r="A110" s="2" t="s">
        <v>5</v>
      </c>
      <c r="B110" s="123">
        <f t="shared" si="61"/>
        <v>210.18395050651893</v>
      </c>
      <c r="C110" s="123">
        <f t="shared" si="61"/>
        <v>59.309246388190402</v>
      </c>
      <c r="D110" s="123">
        <f t="shared" si="61"/>
        <v>142.40522988000717</v>
      </c>
      <c r="E110" s="123">
        <f t="shared" si="61"/>
        <v>0.48363260399465663</v>
      </c>
      <c r="F110" s="123">
        <f t="shared" si="61"/>
        <v>9.4499506757530103</v>
      </c>
      <c r="G110" s="123">
        <f t="shared" si="61"/>
        <v>2961.8276326913497</v>
      </c>
      <c r="H110" s="123">
        <f t="shared" si="61"/>
        <v>289.19768069418154</v>
      </c>
      <c r="I110" s="123">
        <f t="shared" si="61"/>
        <v>118.6527562210546</v>
      </c>
      <c r="J110" s="123">
        <f t="shared" si="61"/>
        <v>172.36919114523451</v>
      </c>
      <c r="K110" s="123">
        <f t="shared" si="61"/>
        <v>81.000683691026254</v>
      </c>
      <c r="L110" s="123">
        <f t="shared" si="61"/>
        <v>43.363548403381927</v>
      </c>
      <c r="M110" s="123">
        <f t="shared" si="61"/>
        <v>74.964963238646661</v>
      </c>
      <c r="N110" s="123">
        <f t="shared" si="61"/>
        <v>73.492153081844208</v>
      </c>
      <c r="O110" s="123">
        <f t="shared" si="61"/>
        <v>22.956100037051232</v>
      </c>
      <c r="P110" s="123">
        <f t="shared" si="61"/>
        <v>80.359757165266075</v>
      </c>
      <c r="Q110" s="123">
        <f t="shared" si="61"/>
        <v>601.86648445394837</v>
      </c>
      <c r="R110" s="123">
        <f t="shared" si="61"/>
        <v>23.934163004767868</v>
      </c>
      <c r="S110" s="123">
        <f t="shared" si="61"/>
        <v>11.125944908970389</v>
      </c>
      <c r="T110" s="145">
        <f t="shared" si="62"/>
        <v>4976.9430687911863</v>
      </c>
      <c r="U110" s="145">
        <v>5833.801797089438</v>
      </c>
      <c r="V110" s="141">
        <f t="shared" si="65"/>
        <v>5405.3724329403121</v>
      </c>
      <c r="W110" s="150">
        <f t="shared" si="63"/>
        <v>250.98611939311286</v>
      </c>
      <c r="X110" s="150">
        <f t="shared" si="64"/>
        <v>-268.53239758885866</v>
      </c>
    </row>
    <row r="111" spans="1:48" ht="13.5" thickBot="1">
      <c r="A111" s="2" t="s">
        <v>6</v>
      </c>
      <c r="B111" s="123">
        <f t="shared" si="61"/>
        <v>735.1671315090889</v>
      </c>
      <c r="C111" s="123">
        <f t="shared" si="61"/>
        <v>307.94120512924394</v>
      </c>
      <c r="D111" s="123">
        <f t="shared" si="61"/>
        <v>373.74282270420991</v>
      </c>
      <c r="E111" s="123">
        <f t="shared" si="61"/>
        <v>6.3424581046903417E-5</v>
      </c>
      <c r="F111" s="123">
        <f t="shared" si="61"/>
        <v>140.05082941917647</v>
      </c>
      <c r="G111" s="123">
        <f t="shared" si="61"/>
        <v>414.38349250527608</v>
      </c>
      <c r="H111" s="123">
        <f t="shared" si="61"/>
        <v>12502.968400567825</v>
      </c>
      <c r="I111" s="123">
        <f t="shared" si="61"/>
        <v>577.39740158660595</v>
      </c>
      <c r="J111" s="123">
        <f t="shared" si="61"/>
        <v>772.38674826543649</v>
      </c>
      <c r="K111" s="123">
        <f t="shared" si="61"/>
        <v>460.15770867949726</v>
      </c>
      <c r="L111" s="123">
        <f t="shared" si="61"/>
        <v>340.81736382058239</v>
      </c>
      <c r="M111" s="123">
        <f t="shared" si="61"/>
        <v>781.08663063930533</v>
      </c>
      <c r="N111" s="123">
        <f t="shared" si="61"/>
        <v>2070.5643553139507</v>
      </c>
      <c r="O111" s="123">
        <f t="shared" si="61"/>
        <v>115.29243907099956</v>
      </c>
      <c r="P111" s="123">
        <f t="shared" si="61"/>
        <v>563.5128553759838</v>
      </c>
      <c r="Q111" s="123">
        <f t="shared" si="61"/>
        <v>1363.7609306442678</v>
      </c>
      <c r="R111" s="123">
        <f t="shared" si="61"/>
        <v>182.84993186481694</v>
      </c>
      <c r="S111" s="123">
        <f t="shared" si="61"/>
        <v>16.918921698716368</v>
      </c>
      <c r="T111" s="145">
        <f t="shared" si="62"/>
        <v>21718.999232219565</v>
      </c>
      <c r="U111" s="145">
        <v>24949.863037330688</v>
      </c>
      <c r="V111" s="141">
        <f t="shared" si="65"/>
        <v>23334.431134775128</v>
      </c>
      <c r="W111" s="150">
        <f t="shared" si="63"/>
        <v>3012.0175942167116</v>
      </c>
      <c r="X111" s="150">
        <f t="shared" si="64"/>
        <v>-2924.4563575998181</v>
      </c>
    </row>
    <row r="112" spans="1:48" ht="13.5" thickBot="1">
      <c r="A112" s="2" t="s">
        <v>7</v>
      </c>
      <c r="B112" s="123">
        <f t="shared" si="61"/>
        <v>1591.5803066928147</v>
      </c>
      <c r="C112" s="123">
        <f t="shared" si="61"/>
        <v>224.77000661249502</v>
      </c>
      <c r="D112" s="123">
        <f t="shared" si="61"/>
        <v>49.112752726175088</v>
      </c>
      <c r="E112" s="123">
        <f t="shared" si="61"/>
        <v>14.392096596070374</v>
      </c>
      <c r="F112" s="123">
        <f t="shared" si="61"/>
        <v>47.09761590713093</v>
      </c>
      <c r="G112" s="123">
        <f t="shared" si="61"/>
        <v>56.248421832429841</v>
      </c>
      <c r="H112" s="123">
        <f t="shared" si="61"/>
        <v>764.08561539356708</v>
      </c>
      <c r="I112" s="123">
        <f t="shared" si="61"/>
        <v>6579.8585264473786</v>
      </c>
      <c r="J112" s="123">
        <f t="shared" si="61"/>
        <v>561.71391546724828</v>
      </c>
      <c r="K112" s="123">
        <f t="shared" si="61"/>
        <v>1449.8433567718487</v>
      </c>
      <c r="L112" s="123">
        <f t="shared" si="61"/>
        <v>567.13061891022824</v>
      </c>
      <c r="M112" s="123">
        <f t="shared" si="61"/>
        <v>187.59469465484986</v>
      </c>
      <c r="N112" s="123">
        <f t="shared" si="61"/>
        <v>2679.7737008720428</v>
      </c>
      <c r="O112" s="123">
        <f t="shared" si="61"/>
        <v>301.60293285716028</v>
      </c>
      <c r="P112" s="123">
        <f t="shared" si="61"/>
        <v>79.207919931863799</v>
      </c>
      <c r="Q112" s="123">
        <f t="shared" si="61"/>
        <v>79.507166158448186</v>
      </c>
      <c r="R112" s="123">
        <f t="shared" si="61"/>
        <v>44.043792095143338</v>
      </c>
      <c r="S112" s="123">
        <f t="shared" si="61"/>
        <v>5.4795479008927588</v>
      </c>
      <c r="T112" s="145">
        <f t="shared" si="62"/>
        <v>15283.042987827788</v>
      </c>
      <c r="U112" s="145">
        <v>18496.734988194974</v>
      </c>
      <c r="V112" s="141">
        <f t="shared" si="65"/>
        <v>16889.888988011382</v>
      </c>
      <c r="W112" s="150">
        <f t="shared" si="63"/>
        <v>3438.0860799827933</v>
      </c>
      <c r="X112" s="150">
        <f t="shared" si="64"/>
        <v>-2289.8071022749464</v>
      </c>
    </row>
    <row r="113" spans="1:24" ht="13.5" thickBot="1">
      <c r="A113" s="2" t="s">
        <v>8</v>
      </c>
      <c r="B113" s="123">
        <f t="shared" si="61"/>
        <v>1818.5723332510133</v>
      </c>
      <c r="C113" s="123">
        <f t="shared" si="61"/>
        <v>4846.2893625024326</v>
      </c>
      <c r="D113" s="123">
        <f t="shared" si="61"/>
        <v>147.51423623195507</v>
      </c>
      <c r="E113" s="123">
        <f t="shared" si="61"/>
        <v>988.30287823604635</v>
      </c>
      <c r="F113" s="123">
        <f t="shared" si="61"/>
        <v>951.47569980921196</v>
      </c>
      <c r="G113" s="123">
        <f t="shared" si="61"/>
        <v>349.32838486974651</v>
      </c>
      <c r="H113" s="123">
        <f t="shared" si="61"/>
        <v>1085.7265617241233</v>
      </c>
      <c r="I113" s="123">
        <f t="shared" si="61"/>
        <v>1627.7486397082237</v>
      </c>
      <c r="J113" s="123">
        <f t="shared" si="61"/>
        <v>53558.21683174924</v>
      </c>
      <c r="K113" s="123">
        <f t="shared" si="61"/>
        <v>3662.3175258989131</v>
      </c>
      <c r="L113" s="123">
        <f t="shared" si="61"/>
        <v>96.44833553300694</v>
      </c>
      <c r="M113" s="123">
        <f t="shared" si="61"/>
        <v>654.25940415650825</v>
      </c>
      <c r="N113" s="123">
        <f t="shared" si="61"/>
        <v>2403.9124549043272</v>
      </c>
      <c r="O113" s="123">
        <f t="shared" si="61"/>
        <v>868.40169912197234</v>
      </c>
      <c r="P113" s="123">
        <f t="shared" si="61"/>
        <v>690.05763955879797</v>
      </c>
      <c r="Q113" s="123">
        <f t="shared" si="61"/>
        <v>1116.4473156182116</v>
      </c>
      <c r="R113" s="123">
        <f t="shared" si="61"/>
        <v>512.87491153686267</v>
      </c>
      <c r="S113" s="123">
        <f t="shared" si="61"/>
        <v>74.233303877071179</v>
      </c>
      <c r="T113" s="145">
        <f t="shared" si="62"/>
        <v>75452.127518287642</v>
      </c>
      <c r="U113" s="145">
        <v>70486.381746418163</v>
      </c>
      <c r="V113" s="141">
        <f t="shared" si="65"/>
        <v>72969.25463235291</v>
      </c>
      <c r="W113" s="150">
        <f t="shared" si="63"/>
        <v>-1061.2905043381033</v>
      </c>
      <c r="X113" s="150">
        <f t="shared" si="64"/>
        <v>7425.1565632745042</v>
      </c>
    </row>
    <row r="114" spans="1:24" ht="13.5" thickBot="1">
      <c r="A114" s="2" t="s">
        <v>9</v>
      </c>
      <c r="B114" s="123">
        <f t="shared" si="61"/>
        <v>1795.9789293482975</v>
      </c>
      <c r="C114" s="123">
        <f t="shared" si="61"/>
        <v>725.15490109019174</v>
      </c>
      <c r="D114" s="123">
        <f t="shared" si="61"/>
        <v>119.12900751707768</v>
      </c>
      <c r="E114" s="123">
        <f t="shared" si="61"/>
        <v>966.42592431749517</v>
      </c>
      <c r="F114" s="123">
        <f t="shared" si="61"/>
        <v>303.57619834059301</v>
      </c>
      <c r="G114" s="123">
        <f t="shared" si="61"/>
        <v>43.494902937217617</v>
      </c>
      <c r="H114" s="123">
        <f t="shared" si="61"/>
        <v>386.53973543247224</v>
      </c>
      <c r="I114" s="123">
        <f t="shared" si="61"/>
        <v>1399.377839428279</v>
      </c>
      <c r="J114" s="123">
        <f t="shared" si="61"/>
        <v>2279.3389845134689</v>
      </c>
      <c r="K114" s="123">
        <f t="shared" si="61"/>
        <v>25856.01941238271</v>
      </c>
      <c r="L114" s="123">
        <f t="shared" si="61"/>
        <v>77.859123417888796</v>
      </c>
      <c r="M114" s="123">
        <f t="shared" si="61"/>
        <v>336.68319075564489</v>
      </c>
      <c r="N114" s="123">
        <f t="shared" si="61"/>
        <v>1554.4119298949199</v>
      </c>
      <c r="O114" s="123">
        <f t="shared" si="61"/>
        <v>935.08873157035691</v>
      </c>
      <c r="P114" s="123">
        <f t="shared" si="61"/>
        <v>105.03937436362644</v>
      </c>
      <c r="Q114" s="123">
        <f t="shared" si="61"/>
        <v>283.00265918145368</v>
      </c>
      <c r="R114" s="123">
        <f t="shared" si="61"/>
        <v>49.17753308392416</v>
      </c>
      <c r="S114" s="123">
        <f t="shared" si="61"/>
        <v>28.172141699535455</v>
      </c>
      <c r="T114" s="145">
        <f t="shared" si="62"/>
        <v>37244.470519275157</v>
      </c>
      <c r="U114" s="145">
        <v>42123.178549367927</v>
      </c>
      <c r="V114" s="141">
        <f t="shared" si="65"/>
        <v>39683.824534321539</v>
      </c>
      <c r="W114" s="150">
        <f t="shared" si="63"/>
        <v>1792.5716198463379</v>
      </c>
      <c r="X114" s="150">
        <f t="shared" si="64"/>
        <v>1379.6881902025416</v>
      </c>
    </row>
    <row r="115" spans="1:24" ht="13.5" thickBot="1">
      <c r="A115" s="2" t="s">
        <v>10</v>
      </c>
      <c r="B115" s="123">
        <f t="shared" si="61"/>
        <v>1034.0100880418127</v>
      </c>
      <c r="C115" s="123">
        <f t="shared" si="61"/>
        <v>21.809322927313048</v>
      </c>
      <c r="D115" s="123">
        <f t="shared" si="61"/>
        <v>0</v>
      </c>
      <c r="E115" s="123">
        <f t="shared" si="61"/>
        <v>0</v>
      </c>
      <c r="F115" s="123">
        <f t="shared" si="61"/>
        <v>64.206085277079566</v>
      </c>
      <c r="G115" s="123">
        <f t="shared" si="61"/>
        <v>31.582572143206527</v>
      </c>
      <c r="H115" s="123">
        <f t="shared" si="61"/>
        <v>253.59824468596139</v>
      </c>
      <c r="I115" s="123">
        <f t="shared" si="61"/>
        <v>277.59053694861143</v>
      </c>
      <c r="J115" s="123">
        <f t="shared" si="61"/>
        <v>91.036919594703576</v>
      </c>
      <c r="K115" s="123">
        <f t="shared" si="61"/>
        <v>92.073546400767583</v>
      </c>
      <c r="L115" s="123">
        <f t="shared" si="61"/>
        <v>4706.5263500706224</v>
      </c>
      <c r="M115" s="123">
        <f t="shared" si="61"/>
        <v>24.366346818897142</v>
      </c>
      <c r="N115" s="123">
        <f t="shared" si="61"/>
        <v>667.08063537877615</v>
      </c>
      <c r="O115" s="123">
        <f t="shared" si="61"/>
        <v>20.29795213218754</v>
      </c>
      <c r="P115" s="123">
        <f t="shared" si="61"/>
        <v>30.592089452910002</v>
      </c>
      <c r="Q115" s="123">
        <f t="shared" si="61"/>
        <v>24.362172640172567</v>
      </c>
      <c r="R115" s="123">
        <f t="shared" si="61"/>
        <v>2.6987563017186043</v>
      </c>
      <c r="S115" s="123">
        <f t="shared" si="61"/>
        <v>6.4971521522200391</v>
      </c>
      <c r="T115" s="145">
        <f t="shared" si="62"/>
        <v>7348.3287709669603</v>
      </c>
      <c r="U115" s="145">
        <v>8703.9518550543235</v>
      </c>
      <c r="V115" s="141">
        <f t="shared" si="65"/>
        <v>8026.1403130106419</v>
      </c>
      <c r="W115" s="150">
        <f t="shared" si="63"/>
        <v>395.04893864158021</v>
      </c>
      <c r="X115" s="150">
        <f t="shared" si="64"/>
        <v>-2652.6851639190791</v>
      </c>
    </row>
    <row r="116" spans="1:24" ht="13.5" thickBot="1">
      <c r="A116" s="2" t="s">
        <v>11</v>
      </c>
      <c r="B116" s="123">
        <f t="shared" si="61"/>
        <v>646.89552722946019</v>
      </c>
      <c r="C116" s="123">
        <f t="shared" si="61"/>
        <v>245.36228267306143</v>
      </c>
      <c r="D116" s="123">
        <f t="shared" si="61"/>
        <v>1036.9008370197434</v>
      </c>
      <c r="E116" s="123">
        <f t="shared" si="61"/>
        <v>83.810068061343685</v>
      </c>
      <c r="F116" s="123">
        <f t="shared" si="61"/>
        <v>262.3736305819811</v>
      </c>
      <c r="G116" s="123">
        <f t="shared" si="61"/>
        <v>209.66192089842889</v>
      </c>
      <c r="H116" s="123">
        <f t="shared" si="61"/>
        <v>1542.60658275286</v>
      </c>
      <c r="I116" s="123">
        <f t="shared" si="61"/>
        <v>228.10105751868338</v>
      </c>
      <c r="J116" s="123">
        <f t="shared" si="61"/>
        <v>482.06694564951363</v>
      </c>
      <c r="K116" s="123">
        <f t="shared" si="61"/>
        <v>389.27596264297165</v>
      </c>
      <c r="L116" s="123">
        <f t="shared" si="61"/>
        <v>24.711238781820665</v>
      </c>
      <c r="M116" s="123">
        <f t="shared" si="61"/>
        <v>15964.291405308499</v>
      </c>
      <c r="N116" s="123">
        <f t="shared" si="61"/>
        <v>451.37723267806655</v>
      </c>
      <c r="O116" s="123">
        <f t="shared" si="61"/>
        <v>86.841176130504735</v>
      </c>
      <c r="P116" s="123">
        <f t="shared" si="61"/>
        <v>98.49224296987704</v>
      </c>
      <c r="Q116" s="123">
        <f t="shared" si="61"/>
        <v>468.03940722470247</v>
      </c>
      <c r="R116" s="123">
        <f t="shared" si="61"/>
        <v>16.198364079247373</v>
      </c>
      <c r="S116" s="123">
        <f t="shared" si="61"/>
        <v>42.88472422830953</v>
      </c>
      <c r="T116" s="145">
        <f t="shared" si="62"/>
        <v>22279.890606429075</v>
      </c>
      <c r="U116" s="145">
        <v>22305.354422168155</v>
      </c>
      <c r="V116" s="141">
        <f t="shared" si="65"/>
        <v>22292.622514298615</v>
      </c>
      <c r="W116" s="150">
        <f t="shared" si="63"/>
        <v>368.84658317602589</v>
      </c>
      <c r="X116" s="150">
        <f t="shared" si="64"/>
        <v>-3937.4711429048839</v>
      </c>
    </row>
    <row r="117" spans="1:24" ht="13.5" thickBot="1">
      <c r="A117" s="2" t="s">
        <v>12</v>
      </c>
      <c r="B117" s="123">
        <f t="shared" si="61"/>
        <v>5259.107515884989</v>
      </c>
      <c r="C117" s="123">
        <f t="shared" si="61"/>
        <v>1723.1573547945659</v>
      </c>
      <c r="D117" s="123">
        <f t="shared" si="61"/>
        <v>1212.7646190269747</v>
      </c>
      <c r="E117" s="123">
        <f t="shared" si="61"/>
        <v>538.9389709471069</v>
      </c>
      <c r="F117" s="123">
        <f t="shared" si="61"/>
        <v>2124.4036874124804</v>
      </c>
      <c r="G117" s="123">
        <f t="shared" si="61"/>
        <v>594.92737612900657</v>
      </c>
      <c r="H117" s="123">
        <f t="shared" si="61"/>
        <v>3396.1840466783442</v>
      </c>
      <c r="I117" s="123">
        <f t="shared" si="61"/>
        <v>4901.1489003560446</v>
      </c>
      <c r="J117" s="123">
        <f t="shared" si="61"/>
        <v>5257.0385196840907</v>
      </c>
      <c r="K117" s="123">
        <f t="shared" si="61"/>
        <v>4294.3524353745861</v>
      </c>
      <c r="L117" s="123">
        <f t="shared" si="61"/>
        <v>839.73162845007835</v>
      </c>
      <c r="M117" s="123">
        <f t="shared" si="61"/>
        <v>2336.6602294173381</v>
      </c>
      <c r="N117" s="123">
        <f t="shared" si="61"/>
        <v>38545.405931237285</v>
      </c>
      <c r="O117" s="123">
        <f t="shared" si="61"/>
        <v>883.01442142943881</v>
      </c>
      <c r="P117" s="123">
        <f t="shared" si="61"/>
        <v>633.3839736952757</v>
      </c>
      <c r="Q117" s="123">
        <f t="shared" si="61"/>
        <v>2218.1902369213535</v>
      </c>
      <c r="R117" s="123">
        <f t="shared" si="61"/>
        <v>265.0121389474437</v>
      </c>
      <c r="S117" s="123">
        <f t="shared" si="61"/>
        <v>104.25282912264525</v>
      </c>
      <c r="T117" s="145">
        <f t="shared" si="62"/>
        <v>75127.674815509046</v>
      </c>
      <c r="U117" s="145">
        <v>53429.25228528156</v>
      </c>
      <c r="V117" s="141">
        <f t="shared" si="65"/>
        <v>64278.463550395303</v>
      </c>
      <c r="W117" s="150">
        <f t="shared" si="63"/>
        <v>-16388.807856708525</v>
      </c>
      <c r="X117" s="150">
        <f t="shared" si="64"/>
        <v>18991.705929932235</v>
      </c>
    </row>
    <row r="118" spans="1:24" ht="13.5" thickBot="1">
      <c r="A118" s="2" t="s">
        <v>13</v>
      </c>
      <c r="B118" s="123">
        <f t="shared" si="61"/>
        <v>1078.0126606391361</v>
      </c>
      <c r="C118" s="123">
        <f t="shared" si="61"/>
        <v>32.405728985589583</v>
      </c>
      <c r="D118" s="123">
        <f t="shared" si="61"/>
        <v>24.903785064649924</v>
      </c>
      <c r="E118" s="123">
        <f t="shared" si="61"/>
        <v>78.708245307877363</v>
      </c>
      <c r="F118" s="123">
        <f t="shared" si="61"/>
        <v>51.261582814140382</v>
      </c>
      <c r="G118" s="123">
        <f t="shared" si="61"/>
        <v>23.806224452320805</v>
      </c>
      <c r="H118" s="123">
        <f t="shared" si="61"/>
        <v>108.06704874929548</v>
      </c>
      <c r="I118" s="123">
        <f t="shared" si="61"/>
        <v>445.99938773644396</v>
      </c>
      <c r="J118" s="123">
        <f t="shared" si="61"/>
        <v>313.81237776816181</v>
      </c>
      <c r="K118" s="123">
        <f t="shared" si="61"/>
        <v>1753.8618722361346</v>
      </c>
      <c r="L118" s="123">
        <f t="shared" si="61"/>
        <v>20.441738185164223</v>
      </c>
      <c r="M118" s="123">
        <f t="shared" si="61"/>
        <v>71.67223224121787</v>
      </c>
      <c r="N118" s="123">
        <f t="shared" si="61"/>
        <v>220.0603974611962</v>
      </c>
      <c r="O118" s="123">
        <f t="shared" si="61"/>
        <v>6617.2383859417605</v>
      </c>
      <c r="P118" s="123">
        <f t="shared" si="61"/>
        <v>15.910928601063162</v>
      </c>
      <c r="Q118" s="123">
        <f t="shared" si="61"/>
        <v>63.083335569065724</v>
      </c>
      <c r="R118" s="123">
        <f t="shared" si="61"/>
        <v>5.6799240647046005</v>
      </c>
      <c r="S118" s="123">
        <f t="shared" si="61"/>
        <v>14.156506668448824</v>
      </c>
      <c r="T118" s="145">
        <f t="shared" si="62"/>
        <v>10939.082362486371</v>
      </c>
      <c r="U118" s="145">
        <v>12260.431031678627</v>
      </c>
      <c r="V118" s="141">
        <f t="shared" si="65"/>
        <v>11599.756697082499</v>
      </c>
      <c r="W118" s="150">
        <f t="shared" si="63"/>
        <v>1922.1740718646406</v>
      </c>
      <c r="X118" s="150">
        <f t="shared" si="64"/>
        <v>-99.904994175745742</v>
      </c>
    </row>
    <row r="119" spans="1:24" ht="13.5" thickBot="1">
      <c r="A119" s="2" t="s">
        <v>14</v>
      </c>
      <c r="B119" s="123">
        <f t="shared" si="61"/>
        <v>71.248293968418338</v>
      </c>
      <c r="C119" s="123">
        <f t="shared" si="61"/>
        <v>486.77461710201948</v>
      </c>
      <c r="D119" s="123">
        <f t="shared" si="61"/>
        <v>42.913237560473021</v>
      </c>
      <c r="E119" s="123">
        <f t="shared" ref="E119:S119" si="66">IF($A119=E$104,E73+E95+$T73+E$99+$F20,E73+E95)</f>
        <v>0</v>
      </c>
      <c r="F119" s="123">
        <f t="shared" si="66"/>
        <v>31.102011790124493</v>
      </c>
      <c r="G119" s="123">
        <f t="shared" si="66"/>
        <v>100.47212902687312</v>
      </c>
      <c r="H119" s="123">
        <f t="shared" si="66"/>
        <v>222.23942928386393</v>
      </c>
      <c r="I119" s="123">
        <f t="shared" si="66"/>
        <v>68.671684106238558</v>
      </c>
      <c r="J119" s="123">
        <f t="shared" si="66"/>
        <v>314.1209093971957</v>
      </c>
      <c r="K119" s="123">
        <f t="shared" si="66"/>
        <v>121.17377673473857</v>
      </c>
      <c r="L119" s="123">
        <f t="shared" si="66"/>
        <v>0</v>
      </c>
      <c r="M119" s="123">
        <f t="shared" si="66"/>
        <v>45.779686050121271</v>
      </c>
      <c r="N119" s="123">
        <f t="shared" si="66"/>
        <v>160.77563616831947</v>
      </c>
      <c r="O119" s="123">
        <f t="shared" si="66"/>
        <v>19.675349197246184</v>
      </c>
      <c r="P119" s="123">
        <f t="shared" si="66"/>
        <v>3545.3318647000578</v>
      </c>
      <c r="Q119" s="123">
        <f t="shared" si="66"/>
        <v>551.05232793784864</v>
      </c>
      <c r="R119" s="123">
        <f t="shared" si="66"/>
        <v>126.67974645495242</v>
      </c>
      <c r="S119" s="123">
        <f t="shared" si="66"/>
        <v>0.96681066180795616</v>
      </c>
      <c r="T119" s="145">
        <f t="shared" si="62"/>
        <v>5908.9775101402993</v>
      </c>
      <c r="U119" s="145">
        <v>7299.982992511802</v>
      </c>
      <c r="V119" s="141">
        <f t="shared" si="65"/>
        <v>6604.4802513260511</v>
      </c>
      <c r="W119" s="150">
        <f t="shared" si="63"/>
        <v>1303.0695933914858</v>
      </c>
      <c r="X119" s="150">
        <f t="shared" si="64"/>
        <v>-268.20050145798814</v>
      </c>
    </row>
    <row r="120" spans="1:24" ht="13.5" thickBot="1">
      <c r="A120" s="2" t="s">
        <v>15</v>
      </c>
      <c r="B120" s="123">
        <f t="shared" ref="B120:S122" si="67">IF($A120=B$104,B74+B96+$T74+B$99+$F21,B74+B96)</f>
        <v>224.57173489687386</v>
      </c>
      <c r="C120" s="123">
        <f t="shared" si="67"/>
        <v>592.31751019373326</v>
      </c>
      <c r="D120" s="123">
        <f t="shared" si="67"/>
        <v>211.72263722998542</v>
      </c>
      <c r="E120" s="123">
        <f t="shared" si="67"/>
        <v>39.806455345418613</v>
      </c>
      <c r="F120" s="123">
        <f t="shared" si="67"/>
        <v>130.95701077557499</v>
      </c>
      <c r="G120" s="123">
        <f t="shared" si="67"/>
        <v>543.23984973219137</v>
      </c>
      <c r="H120" s="123">
        <f t="shared" si="67"/>
        <v>1799.311502279566</v>
      </c>
      <c r="I120" s="123">
        <f t="shared" si="67"/>
        <v>170.51472865032451</v>
      </c>
      <c r="J120" s="123">
        <f t="shared" si="67"/>
        <v>768.87014668892459</v>
      </c>
      <c r="K120" s="123">
        <f t="shared" si="67"/>
        <v>349.0089352875861</v>
      </c>
      <c r="L120" s="123">
        <f t="shared" si="67"/>
        <v>107.29249210775416</v>
      </c>
      <c r="M120" s="123">
        <f t="shared" si="67"/>
        <v>447.44666644850548</v>
      </c>
      <c r="N120" s="123">
        <f t="shared" si="67"/>
        <v>607.65852822199986</v>
      </c>
      <c r="O120" s="123">
        <f t="shared" si="67"/>
        <v>148.56137365421691</v>
      </c>
      <c r="P120" s="123">
        <f t="shared" si="67"/>
        <v>911.48140837706205</v>
      </c>
      <c r="Q120" s="123">
        <f t="shared" si="67"/>
        <v>16021.223993947306</v>
      </c>
      <c r="R120" s="123">
        <f t="shared" si="67"/>
        <v>135.47942335210016</v>
      </c>
      <c r="S120" s="123">
        <f t="shared" si="67"/>
        <v>10.168269813850923</v>
      </c>
      <c r="T120" s="145">
        <f t="shared" si="62"/>
        <v>23219.632667002974</v>
      </c>
      <c r="U120" s="145">
        <v>25135.217487116639</v>
      </c>
      <c r="V120" s="141">
        <f t="shared" si="65"/>
        <v>24177.425077059808</v>
      </c>
      <c r="W120" s="150">
        <f t="shared" si="63"/>
        <v>1680.8222563757081</v>
      </c>
      <c r="X120" s="150">
        <f t="shared" si="64"/>
        <v>-1560.9726971496493</v>
      </c>
    </row>
    <row r="121" spans="1:24" ht="13.5" thickBot="1">
      <c r="A121" s="2" t="s">
        <v>16</v>
      </c>
      <c r="B121" s="123">
        <f t="shared" si="67"/>
        <v>52.162987409766558</v>
      </c>
      <c r="C121" s="123">
        <f t="shared" si="67"/>
        <v>20.102417634965462</v>
      </c>
      <c r="D121" s="123">
        <f t="shared" si="67"/>
        <v>37.805599427595084</v>
      </c>
      <c r="E121" s="123">
        <f t="shared" si="67"/>
        <v>0</v>
      </c>
      <c r="F121" s="123">
        <f t="shared" si="67"/>
        <v>5.5132822380344706</v>
      </c>
      <c r="G121" s="123">
        <f t="shared" si="67"/>
        <v>44.006065352065491</v>
      </c>
      <c r="H121" s="123">
        <f t="shared" si="67"/>
        <v>344.02896791871717</v>
      </c>
      <c r="I121" s="123">
        <f t="shared" si="67"/>
        <v>61.005031788844732</v>
      </c>
      <c r="J121" s="123">
        <f t="shared" si="67"/>
        <v>167.30998394645991</v>
      </c>
      <c r="K121" s="123">
        <f t="shared" si="67"/>
        <v>144.44483969002235</v>
      </c>
      <c r="L121" s="123">
        <f t="shared" si="67"/>
        <v>0</v>
      </c>
      <c r="M121" s="123">
        <f t="shared" si="67"/>
        <v>23.573310658200302</v>
      </c>
      <c r="N121" s="123">
        <f t="shared" si="67"/>
        <v>231.40647107171827</v>
      </c>
      <c r="O121" s="123">
        <f t="shared" si="67"/>
        <v>4.6220011079894219</v>
      </c>
      <c r="P121" s="123">
        <f t="shared" si="67"/>
        <v>144.71888942517214</v>
      </c>
      <c r="Q121" s="123">
        <f t="shared" si="67"/>
        <v>246.60550298882816</v>
      </c>
      <c r="R121" s="123">
        <f t="shared" si="67"/>
        <v>1409.1234602295929</v>
      </c>
      <c r="S121" s="123">
        <f t="shared" si="67"/>
        <v>0.50313342691148588</v>
      </c>
      <c r="T121" s="145">
        <f t="shared" si="62"/>
        <v>2936.9319443148843</v>
      </c>
      <c r="U121" s="145">
        <v>3259.3598708440882</v>
      </c>
      <c r="V121" s="141">
        <f t="shared" si="65"/>
        <v>3098.1459075794864</v>
      </c>
      <c r="W121" s="150">
        <f t="shared" si="63"/>
        <v>513.04737477756407</v>
      </c>
      <c r="X121" s="150">
        <f t="shared" si="64"/>
        <v>-42.742672500274693</v>
      </c>
    </row>
    <row r="122" spans="1:24" ht="13.5" thickBot="1">
      <c r="A122" s="2" t="s">
        <v>17</v>
      </c>
      <c r="B122" s="123">
        <f t="shared" si="67"/>
        <v>216.87932129828062</v>
      </c>
      <c r="C122" s="123">
        <f t="shared" si="67"/>
        <v>1.5602532866371559</v>
      </c>
      <c r="D122" s="123">
        <f t="shared" si="67"/>
        <v>0.61433350210866977</v>
      </c>
      <c r="E122" s="123">
        <f t="shared" si="67"/>
        <v>0.59940274146932848</v>
      </c>
      <c r="F122" s="123">
        <f t="shared" si="67"/>
        <v>4.6964811822928896</v>
      </c>
      <c r="G122" s="123">
        <f t="shared" si="67"/>
        <v>0.60108402363273117</v>
      </c>
      <c r="H122" s="123">
        <f t="shared" si="67"/>
        <v>10.187451200864128</v>
      </c>
      <c r="I122" s="123">
        <f t="shared" si="67"/>
        <v>1.8505139625841134</v>
      </c>
      <c r="J122" s="123">
        <f t="shared" si="67"/>
        <v>9.248570637891472</v>
      </c>
      <c r="K122" s="123">
        <f t="shared" si="67"/>
        <v>13.936776207562685</v>
      </c>
      <c r="L122" s="123">
        <f t="shared" si="67"/>
        <v>0.82120618117224764</v>
      </c>
      <c r="M122" s="123">
        <f t="shared" si="67"/>
        <v>7.4209684624127785</v>
      </c>
      <c r="N122" s="123">
        <f t="shared" si="67"/>
        <v>33.617285303118607</v>
      </c>
      <c r="O122" s="123">
        <f t="shared" si="67"/>
        <v>36.150559099765559</v>
      </c>
      <c r="P122" s="123">
        <f t="shared" si="67"/>
        <v>0.28954720877232842</v>
      </c>
      <c r="Q122" s="123">
        <f t="shared" si="67"/>
        <v>61.519912567796659</v>
      </c>
      <c r="R122" s="123">
        <f t="shared" si="67"/>
        <v>0.19199516430599337</v>
      </c>
      <c r="S122" s="123">
        <f t="shared" si="67"/>
        <v>516.94585992085263</v>
      </c>
      <c r="T122" s="146">
        <f t="shared" si="62"/>
        <v>917.13152195152054</v>
      </c>
      <c r="U122" s="145">
        <v>1541.4750459173852</v>
      </c>
      <c r="V122" s="141">
        <f t="shared" si="65"/>
        <v>1229.3032839344528</v>
      </c>
      <c r="W122" s="150">
        <f t="shared" si="63"/>
        <v>283.01366332367775</v>
      </c>
      <c r="X122" s="150">
        <f t="shared" si="64"/>
        <v>-719.94708845386594</v>
      </c>
    </row>
    <row r="123" spans="1:24" ht="18" customHeight="1" thickBot="1">
      <c r="A123" s="18"/>
      <c r="B123" s="145">
        <f t="shared" ref="B123:S123" si="68">SUM(B105:B122)</f>
        <v>56510.100490623416</v>
      </c>
      <c r="C123" s="145">
        <f t="shared" si="68"/>
        <v>16700.573984931918</v>
      </c>
      <c r="D123" s="145">
        <f t="shared" si="68"/>
        <v>10268.857183555379</v>
      </c>
      <c r="E123" s="145">
        <f t="shared" si="68"/>
        <v>11441.986240853215</v>
      </c>
      <c r="F123" s="145">
        <f t="shared" si="68"/>
        <v>14427.505255260667</v>
      </c>
      <c r="G123" s="145">
        <f t="shared" si="68"/>
        <v>5833.801797089438</v>
      </c>
      <c r="H123" s="145">
        <f t="shared" si="68"/>
        <v>24949.863037330688</v>
      </c>
      <c r="I123" s="145">
        <f t="shared" si="68"/>
        <v>18496.734988194974</v>
      </c>
      <c r="J123" s="145">
        <f t="shared" si="68"/>
        <v>70486.381746418163</v>
      </c>
      <c r="K123" s="145">
        <f t="shared" si="68"/>
        <v>42123.178549367927</v>
      </c>
      <c r="L123" s="145">
        <f t="shared" si="68"/>
        <v>8703.9518550543235</v>
      </c>
      <c r="M123" s="145">
        <f t="shared" si="68"/>
        <v>22305.354422168155</v>
      </c>
      <c r="N123" s="145">
        <f t="shared" si="68"/>
        <v>53429.25228528156</v>
      </c>
      <c r="O123" s="145">
        <f t="shared" si="68"/>
        <v>12260.431031678627</v>
      </c>
      <c r="P123" s="145">
        <f t="shared" si="68"/>
        <v>7299.982992511802</v>
      </c>
      <c r="Q123" s="145">
        <f t="shared" si="68"/>
        <v>25135.217487116639</v>
      </c>
      <c r="R123" s="145">
        <f t="shared" si="68"/>
        <v>3259.3598708440882</v>
      </c>
      <c r="S123" s="147">
        <f t="shared" si="68"/>
        <v>1541.4750459173852</v>
      </c>
      <c r="T123" s="148">
        <f>SUM(B105:S122)</f>
        <v>405174.00826419843</v>
      </c>
      <c r="U123" s="148">
        <f>SUM(U105:U122)</f>
        <v>405174.00826419838</v>
      </c>
      <c r="V123" s="131">
        <f>SUM(V105:V122)</f>
        <v>405174.00826419843</v>
      </c>
      <c r="W123" s="24"/>
      <c r="X123" s="24"/>
    </row>
    <row r="124" spans="1:24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24"/>
      <c r="U124" s="24"/>
      <c r="V124" s="24"/>
      <c r="W124" s="24"/>
    </row>
    <row r="125" spans="1:24" ht="13.5" thickBot="1"/>
    <row r="126" spans="1:24" ht="39" thickBot="1">
      <c r="A126" s="20" t="s">
        <v>230</v>
      </c>
      <c r="B126" s="1" t="s">
        <v>0</v>
      </c>
      <c r="C126" s="1" t="s">
        <v>1</v>
      </c>
      <c r="D126" s="1" t="s">
        <v>2</v>
      </c>
      <c r="E126" s="1" t="s">
        <v>3</v>
      </c>
      <c r="F126" s="1" t="s">
        <v>4</v>
      </c>
      <c r="G126" s="1" t="s">
        <v>5</v>
      </c>
      <c r="H126" s="1" t="s">
        <v>6</v>
      </c>
      <c r="I126" s="1" t="s">
        <v>7</v>
      </c>
      <c r="J126" s="1" t="s">
        <v>8</v>
      </c>
      <c r="K126" s="1" t="s">
        <v>9</v>
      </c>
      <c r="L126" s="1" t="s">
        <v>10</v>
      </c>
      <c r="M126" s="1" t="s">
        <v>11</v>
      </c>
      <c r="N126" s="1" t="s">
        <v>12</v>
      </c>
      <c r="O126" s="1" t="s">
        <v>13</v>
      </c>
      <c r="P126" s="1" t="s">
        <v>14</v>
      </c>
      <c r="Q126" s="1" t="s">
        <v>15</v>
      </c>
      <c r="R126" s="1" t="s">
        <v>16</v>
      </c>
      <c r="S126" s="1" t="s">
        <v>17</v>
      </c>
      <c r="T126" s="19" t="s">
        <v>70</v>
      </c>
    </row>
    <row r="127" spans="1:24" ht="13.5" thickBot="1">
      <c r="A127" s="1" t="s">
        <v>0</v>
      </c>
      <c r="B127" s="172">
        <f t="shared" ref="B127:S141" si="69">B105/(B$145+$T127)</f>
        <v>1.2475246946693908</v>
      </c>
      <c r="C127" s="172">
        <f t="shared" si="69"/>
        <v>1.0157739848416565E-2</v>
      </c>
      <c r="D127" s="172">
        <f t="shared" si="69"/>
        <v>2.4156302924702885E-2</v>
      </c>
      <c r="E127" s="172">
        <f t="shared" si="69"/>
        <v>1.8956525809195591E-2</v>
      </c>
      <c r="F127" s="172">
        <f t="shared" si="69"/>
        <v>4.0680242407359082E-2</v>
      </c>
      <c r="G127" s="172">
        <f t="shared" si="69"/>
        <v>3.7283844212535502E-3</v>
      </c>
      <c r="H127" s="172">
        <f t="shared" si="69"/>
        <v>2.55605691326075E-2</v>
      </c>
      <c r="I127" s="172">
        <f t="shared" si="69"/>
        <v>5.2586119357182076E-2</v>
      </c>
      <c r="J127" s="172">
        <f t="shared" si="69"/>
        <v>6.9659739652007724E-2</v>
      </c>
      <c r="K127" s="172">
        <f t="shared" si="69"/>
        <v>5.4640462170906449E-2</v>
      </c>
      <c r="L127" s="172">
        <f t="shared" si="69"/>
        <v>6.4012464710449316E-2</v>
      </c>
      <c r="M127" s="172">
        <f t="shared" si="69"/>
        <v>9.5945621159000544E-3</v>
      </c>
      <c r="N127" s="172">
        <f t="shared" si="69"/>
        <v>5.2468441619048158E-2</v>
      </c>
      <c r="O127" s="172">
        <f t="shared" si="69"/>
        <v>5.7027042558593734E-2</v>
      </c>
      <c r="P127" s="172">
        <f t="shared" si="69"/>
        <v>1.7108902292678561E-3</v>
      </c>
      <c r="Q127" s="172">
        <f t="shared" si="69"/>
        <v>1.0496781065635634E-2</v>
      </c>
      <c r="R127" s="172">
        <f t="shared" si="69"/>
        <v>2.5606385830665122E-3</v>
      </c>
      <c r="S127" s="172">
        <f t="shared" si="69"/>
        <v>2.3722862084820551E-2</v>
      </c>
      <c r="T127" s="21">
        <f t="shared" ref="T127:T144" si="70">N6</f>
        <v>15893.081633615748</v>
      </c>
      <c r="U127" s="25"/>
    </row>
    <row r="128" spans="1:24" ht="13.5" thickBot="1">
      <c r="A128" s="2" t="s">
        <v>1</v>
      </c>
      <c r="B128" s="172">
        <f t="shared" si="69"/>
        <v>6.2862223131543932E-3</v>
      </c>
      <c r="C128" s="172">
        <f t="shared" si="69"/>
        <v>0.14300162794762722</v>
      </c>
      <c r="D128" s="172">
        <f t="shared" si="69"/>
        <v>1.3865026850889697E-3</v>
      </c>
      <c r="E128" s="172">
        <f t="shared" si="69"/>
        <v>1.6488266561712637E-4</v>
      </c>
      <c r="F128" s="172">
        <f t="shared" si="69"/>
        <v>9.3909523008686127E-4</v>
      </c>
      <c r="G128" s="172">
        <f t="shared" si="69"/>
        <v>1.6536008790712707E-3</v>
      </c>
      <c r="H128" s="172">
        <f t="shared" si="69"/>
        <v>7.9620246388064277E-3</v>
      </c>
      <c r="I128" s="172">
        <f t="shared" si="69"/>
        <v>5.2618322092971648E-3</v>
      </c>
      <c r="J128" s="172">
        <f t="shared" si="69"/>
        <v>3.8533342094302356E-2</v>
      </c>
      <c r="K128" s="172">
        <f t="shared" si="69"/>
        <v>1.403791387412574E-2</v>
      </c>
      <c r="L128" s="172">
        <f t="shared" si="69"/>
        <v>3.3334578113750838E-4</v>
      </c>
      <c r="M128" s="172">
        <f t="shared" si="69"/>
        <v>2.6915217650177272E-3</v>
      </c>
      <c r="N128" s="172">
        <f t="shared" si="69"/>
        <v>6.421662598930628E-3</v>
      </c>
      <c r="O128" s="172">
        <f t="shared" si="69"/>
        <v>1.2269404626675058E-3</v>
      </c>
      <c r="P128" s="172">
        <f t="shared" si="69"/>
        <v>5.0766862477685162E-3</v>
      </c>
      <c r="Q128" s="172">
        <f t="shared" si="69"/>
        <v>1.2714597174570927E-2</v>
      </c>
      <c r="R128" s="172">
        <f t="shared" si="69"/>
        <v>3.1101529533380263E-3</v>
      </c>
      <c r="S128" s="172">
        <f t="shared" si="69"/>
        <v>1.4798191940076878E-4</v>
      </c>
      <c r="T128" s="21">
        <f t="shared" si="70"/>
        <v>24257.417063397897</v>
      </c>
      <c r="U128" s="25"/>
    </row>
    <row r="129" spans="1:21" ht="13.5" thickBot="1">
      <c r="A129" s="2" t="s">
        <v>2</v>
      </c>
      <c r="B129" s="172">
        <f t="shared" si="69"/>
        <v>4.6433728103025124E-3</v>
      </c>
      <c r="C129" s="172">
        <f t="shared" si="69"/>
        <v>1.274950725930467E-3</v>
      </c>
      <c r="D129" s="172">
        <f t="shared" si="69"/>
        <v>0.15505911516335297</v>
      </c>
      <c r="E129" s="172">
        <f t="shared" si="69"/>
        <v>2.3027973065784752E-4</v>
      </c>
      <c r="F129" s="172">
        <f t="shared" si="69"/>
        <v>1.4223548599734445E-3</v>
      </c>
      <c r="G129" s="172">
        <f t="shared" si="69"/>
        <v>5.5970844957371904E-3</v>
      </c>
      <c r="H129" s="172">
        <f t="shared" si="69"/>
        <v>2.4582079385557287E-2</v>
      </c>
      <c r="I129" s="172">
        <f t="shared" si="69"/>
        <v>1.8568580526195609E-3</v>
      </c>
      <c r="J129" s="172">
        <f t="shared" si="69"/>
        <v>3.6206413231127783E-3</v>
      </c>
      <c r="K129" s="172">
        <f t="shared" si="69"/>
        <v>7.2434078586606793E-3</v>
      </c>
      <c r="L129" s="172">
        <f t="shared" si="69"/>
        <v>3.8697321243122635E-4</v>
      </c>
      <c r="M129" s="172">
        <f t="shared" si="69"/>
        <v>1.7275408731996456E-2</v>
      </c>
      <c r="N129" s="172">
        <f t="shared" si="69"/>
        <v>3.0190445042673833E-3</v>
      </c>
      <c r="O129" s="172">
        <f t="shared" si="69"/>
        <v>9.0528644153401447E-4</v>
      </c>
      <c r="P129" s="172">
        <f t="shared" si="69"/>
        <v>1.3134764044313118E-3</v>
      </c>
      <c r="Q129" s="172">
        <f t="shared" si="69"/>
        <v>8.242888366743889E-3</v>
      </c>
      <c r="R129" s="172">
        <f t="shared" si="69"/>
        <v>5.3713773709363217E-3</v>
      </c>
      <c r="S129" s="172">
        <f t="shared" si="69"/>
        <v>6.3818230017439209E-5</v>
      </c>
      <c r="T129" s="21">
        <f t="shared" si="70"/>
        <v>18647.569211080769</v>
      </c>
      <c r="U129" s="25"/>
    </row>
    <row r="130" spans="1:21" ht="13.5" thickBot="1">
      <c r="A130" s="2" t="s">
        <v>3</v>
      </c>
      <c r="B130" s="172">
        <f t="shared" si="69"/>
        <v>1.7516178005993024E-3</v>
      </c>
      <c r="C130" s="172">
        <f t="shared" si="69"/>
        <v>7.4240643947864765E-5</v>
      </c>
      <c r="D130" s="172">
        <f t="shared" si="69"/>
        <v>1.8319607052111229E-3</v>
      </c>
      <c r="E130" s="172">
        <f t="shared" si="69"/>
        <v>0.15684933880397439</v>
      </c>
      <c r="F130" s="172">
        <f t="shared" si="69"/>
        <v>1.7401769611717301E-3</v>
      </c>
      <c r="G130" s="172">
        <f t="shared" si="69"/>
        <v>2.3498915348793406E-6</v>
      </c>
      <c r="H130" s="172">
        <f t="shared" si="69"/>
        <v>3.7833443045318391E-8</v>
      </c>
      <c r="I130" s="172">
        <f t="shared" si="69"/>
        <v>0</v>
      </c>
      <c r="J130" s="172">
        <f t="shared" si="69"/>
        <v>4.4843000753716361E-3</v>
      </c>
      <c r="K130" s="172">
        <f t="shared" si="69"/>
        <v>7.6237498917701031E-3</v>
      </c>
      <c r="L130" s="172">
        <f t="shared" si="69"/>
        <v>0</v>
      </c>
      <c r="M130" s="172">
        <f t="shared" si="69"/>
        <v>2.1838928350876932E-3</v>
      </c>
      <c r="N130" s="172">
        <f t="shared" si="69"/>
        <v>3.2296543427334386E-3</v>
      </c>
      <c r="O130" s="172">
        <f t="shared" si="69"/>
        <v>2.3465609151095566E-4</v>
      </c>
      <c r="P130" s="172">
        <f t="shared" si="69"/>
        <v>2.8522908647886138E-8</v>
      </c>
      <c r="Q130" s="172">
        <f t="shared" si="69"/>
        <v>1.5352702310086875E-5</v>
      </c>
      <c r="R130" s="172">
        <f t="shared" si="69"/>
        <v>0</v>
      </c>
      <c r="S130" s="172">
        <f t="shared" si="69"/>
        <v>1.0077240438991887E-4</v>
      </c>
      <c r="T130" s="21">
        <f t="shared" si="70"/>
        <v>24913.57521965339</v>
      </c>
      <c r="U130" s="25"/>
    </row>
    <row r="131" spans="1:21" ht="13.5" thickBot="1">
      <c r="A131" s="2" t="s">
        <v>4</v>
      </c>
      <c r="B131" s="172">
        <f t="shared" si="69"/>
        <v>4.8689710907412399E-2</v>
      </c>
      <c r="C131" s="172">
        <f t="shared" si="69"/>
        <v>2.3167177480322055E-4</v>
      </c>
      <c r="D131" s="172">
        <f t="shared" si="69"/>
        <v>3.0977889449670146E-3</v>
      </c>
      <c r="E131" s="172">
        <f t="shared" si="69"/>
        <v>2.8949482379186913E-3</v>
      </c>
      <c r="F131" s="172">
        <f t="shared" si="69"/>
        <v>0.24715987240039469</v>
      </c>
      <c r="G131" s="172">
        <f t="shared" si="69"/>
        <v>8.2349454809047765E-4</v>
      </c>
      <c r="H131" s="172">
        <f t="shared" si="69"/>
        <v>2.234067013654831E-4</v>
      </c>
      <c r="I131" s="172">
        <f t="shared" si="69"/>
        <v>5.6698100448452314E-4</v>
      </c>
      <c r="J131" s="172">
        <f t="shared" si="69"/>
        <v>7.1800863032063858E-3</v>
      </c>
      <c r="K131" s="172">
        <f t="shared" si="69"/>
        <v>6.8457173924544512E-3</v>
      </c>
      <c r="L131" s="172">
        <f t="shared" si="69"/>
        <v>3.982253293620899E-5</v>
      </c>
      <c r="M131" s="172">
        <f t="shared" si="69"/>
        <v>4.7570668379468516E-3</v>
      </c>
      <c r="N131" s="172">
        <f t="shared" si="69"/>
        <v>7.670643689474111E-3</v>
      </c>
      <c r="O131" s="172">
        <f t="shared" si="69"/>
        <v>4.0821023445492439E-3</v>
      </c>
      <c r="P131" s="172">
        <f t="shared" si="69"/>
        <v>1.035299397504386E-4</v>
      </c>
      <c r="Q131" s="172">
        <f t="shared" si="69"/>
        <v>1.078104948975679E-2</v>
      </c>
      <c r="R131" s="172">
        <f t="shared" si="69"/>
        <v>6.5340485329303121E-5</v>
      </c>
      <c r="S131" s="172">
        <f t="shared" si="69"/>
        <v>1.223639897759039E-4</v>
      </c>
      <c r="T131" s="21">
        <f t="shared" si="70"/>
        <v>17737.192780897109</v>
      </c>
      <c r="U131" s="25"/>
    </row>
    <row r="132" spans="1:21" ht="13.5" thickBot="1">
      <c r="A132" s="2" t="s">
        <v>5</v>
      </c>
      <c r="B132" s="172">
        <f t="shared" si="69"/>
        <v>5.7778519551705387E-3</v>
      </c>
      <c r="C132" s="172">
        <f t="shared" si="69"/>
        <v>1.3255874165148816E-3</v>
      </c>
      <c r="D132" s="172">
        <f t="shared" si="69"/>
        <v>3.6390980853363308E-3</v>
      </c>
      <c r="E132" s="172">
        <f t="shared" si="69"/>
        <v>1.065316560939509E-5</v>
      </c>
      <c r="F132" s="172">
        <f t="shared" si="69"/>
        <v>2.4724087651553195E-4</v>
      </c>
      <c r="G132" s="172">
        <f t="shared" si="69"/>
        <v>7.2294561921358746E-2</v>
      </c>
      <c r="H132" s="172">
        <f t="shared" si="69"/>
        <v>7.0928887389840062E-3</v>
      </c>
      <c r="I132" s="172">
        <f t="shared" si="69"/>
        <v>3.1568337983973313E-3</v>
      </c>
      <c r="J132" s="172">
        <f t="shared" si="69"/>
        <v>3.5953531347710445E-3</v>
      </c>
      <c r="K132" s="172">
        <f t="shared" si="69"/>
        <v>2.0048795220017584E-3</v>
      </c>
      <c r="L132" s="172">
        <f t="shared" si="69"/>
        <v>1.2930084599631442E-3</v>
      </c>
      <c r="M132" s="172">
        <f t="shared" si="69"/>
        <v>1.9289739382625742E-3</v>
      </c>
      <c r="N132" s="172">
        <f t="shared" si="69"/>
        <v>1.3516860376397424E-3</v>
      </c>
      <c r="O132" s="172">
        <f t="shared" si="69"/>
        <v>5.9000898436938445E-4</v>
      </c>
      <c r="P132" s="172">
        <f t="shared" si="69"/>
        <v>1.6776494138037534E-3</v>
      </c>
      <c r="Q132" s="172">
        <f t="shared" si="69"/>
        <v>1.2216971859880953E-2</v>
      </c>
      <c r="R132" s="172">
        <f t="shared" si="69"/>
        <v>5.3654387234133795E-4</v>
      </c>
      <c r="S132" s="172">
        <f t="shared" si="69"/>
        <v>3.2876521563432074E-4</v>
      </c>
      <c r="T132" s="21">
        <f t="shared" si="70"/>
        <v>20484.442771181006</v>
      </c>
      <c r="U132" s="25"/>
    </row>
    <row r="133" spans="1:21" ht="13.5" thickBot="1">
      <c r="A133" s="2" t="s">
        <v>6</v>
      </c>
      <c r="B133" s="172">
        <f t="shared" si="69"/>
        <v>2.0318843460024247E-2</v>
      </c>
      <c r="C133" s="172">
        <f t="shared" si="69"/>
        <v>6.9128998710520397E-3</v>
      </c>
      <c r="D133" s="172">
        <f t="shared" si="69"/>
        <v>9.5988935241943588E-3</v>
      </c>
      <c r="E133" s="172">
        <f t="shared" si="69"/>
        <v>1.4031354389871526E-9</v>
      </c>
      <c r="F133" s="172">
        <f t="shared" si="69"/>
        <v>3.6830615636615285E-3</v>
      </c>
      <c r="G133" s="172">
        <f t="shared" si="69"/>
        <v>1.0163207396948776E-2</v>
      </c>
      <c r="H133" s="172">
        <f t="shared" si="69"/>
        <v>0.30813001224325864</v>
      </c>
      <c r="I133" s="172">
        <f t="shared" si="69"/>
        <v>1.5442553933638956E-2</v>
      </c>
      <c r="J133" s="172">
        <f t="shared" si="69"/>
        <v>1.6176914490779435E-2</v>
      </c>
      <c r="K133" s="172">
        <f t="shared" si="69"/>
        <v>1.1445060480458081E-2</v>
      </c>
      <c r="L133" s="172">
        <f t="shared" si="69"/>
        <v>1.0222181861479617E-2</v>
      </c>
      <c r="M133" s="172">
        <f t="shared" si="69"/>
        <v>2.0200535231395946E-2</v>
      </c>
      <c r="N133" s="172">
        <f t="shared" si="69"/>
        <v>3.8220101889939115E-2</v>
      </c>
      <c r="O133" s="172">
        <f t="shared" si="69"/>
        <v>2.9782038250960271E-3</v>
      </c>
      <c r="P133" s="172">
        <f t="shared" si="69"/>
        <v>1.1812639529721112E-2</v>
      </c>
      <c r="Q133" s="172">
        <f t="shared" si="69"/>
        <v>2.7792829991537423E-2</v>
      </c>
      <c r="R133" s="172">
        <f t="shared" si="69"/>
        <v>4.1171247318588945E-3</v>
      </c>
      <c r="S133" s="172">
        <f t="shared" si="69"/>
        <v>5.0285641141734083E-4</v>
      </c>
      <c r="T133" s="21">
        <f t="shared" si="70"/>
        <v>20288.462505718424</v>
      </c>
      <c r="U133" s="25"/>
    </row>
    <row r="134" spans="1:21" ht="13.5" thickBot="1">
      <c r="A134" s="2" t="s">
        <v>7</v>
      </c>
      <c r="B134" s="172">
        <f t="shared" si="69"/>
        <v>4.8237542374989978E-2</v>
      </c>
      <c r="C134" s="172">
        <f t="shared" si="69"/>
        <v>5.4346126471761262E-3</v>
      </c>
      <c r="D134" s="172">
        <f t="shared" si="69"/>
        <v>1.3738168495147798E-3</v>
      </c>
      <c r="E134" s="172">
        <f t="shared" si="69"/>
        <v>3.425455458727541E-4</v>
      </c>
      <c r="F134" s="172">
        <f t="shared" si="69"/>
        <v>1.3518744338949602E-3</v>
      </c>
      <c r="G134" s="172">
        <f t="shared" si="69"/>
        <v>1.4965258692879492E-3</v>
      </c>
      <c r="H134" s="172">
        <f t="shared" si="69"/>
        <v>2.0435549749981047E-2</v>
      </c>
      <c r="I134" s="172">
        <f t="shared" si="69"/>
        <v>0.19237600142053293</v>
      </c>
      <c r="J134" s="172">
        <f t="shared" si="69"/>
        <v>1.260597779354047E-2</v>
      </c>
      <c r="K134" s="172">
        <f t="shared" si="69"/>
        <v>3.9164964543776867E-2</v>
      </c>
      <c r="L134" s="172">
        <f t="shared" si="69"/>
        <v>1.8807772432297264E-2</v>
      </c>
      <c r="M134" s="172">
        <f t="shared" si="69"/>
        <v>5.287377282427899E-3</v>
      </c>
      <c r="N134" s="172">
        <f t="shared" si="69"/>
        <v>5.2557111369926517E-2</v>
      </c>
      <c r="O134" s="172">
        <f t="shared" si="69"/>
        <v>8.489838698136758E-3</v>
      </c>
      <c r="P134" s="172">
        <f t="shared" si="69"/>
        <v>1.7792606019898876E-3</v>
      </c>
      <c r="Q134" s="172">
        <f t="shared" si="69"/>
        <v>1.7328656307344429E-3</v>
      </c>
      <c r="R134" s="172">
        <f t="shared" si="69"/>
        <v>1.0683721449605635E-3</v>
      </c>
      <c r="S134" s="172">
        <f t="shared" si="69"/>
        <v>1.7990075271505151E-4</v>
      </c>
      <c r="T134" s="21">
        <f t="shared" si="70"/>
        <v>17101.557569189314</v>
      </c>
      <c r="U134" s="25"/>
    </row>
    <row r="135" spans="1:21" ht="13.5" thickBot="1">
      <c r="A135" s="2" t="s">
        <v>8</v>
      </c>
      <c r="B135" s="172">
        <f t="shared" si="69"/>
        <v>4.1950093082927416E-2</v>
      </c>
      <c r="C135" s="172">
        <f t="shared" si="69"/>
        <v>9.3711141288728636E-2</v>
      </c>
      <c r="D135" s="172">
        <f t="shared" si="69"/>
        <v>3.1995042931029422E-3</v>
      </c>
      <c r="E135" s="172">
        <f t="shared" si="69"/>
        <v>1.8871060915154676E-2</v>
      </c>
      <c r="F135" s="172">
        <f t="shared" si="69"/>
        <v>2.1052692714679938E-2</v>
      </c>
      <c r="G135" s="172">
        <f t="shared" si="69"/>
        <v>7.2864465816730875E-3</v>
      </c>
      <c r="H135" s="172">
        <f t="shared" si="69"/>
        <v>2.2739522381530042E-2</v>
      </c>
      <c r="I135" s="172">
        <f t="shared" si="69"/>
        <v>3.6529917882769616E-2</v>
      </c>
      <c r="J135" s="172">
        <f t="shared" si="69"/>
        <v>0.97528338033456263</v>
      </c>
      <c r="K135" s="172">
        <f t="shared" si="69"/>
        <v>7.7304692048029283E-2</v>
      </c>
      <c r="L135" s="172">
        <f t="shared" si="69"/>
        <v>2.3808366550186286E-3</v>
      </c>
      <c r="M135" s="172">
        <f t="shared" si="69"/>
        <v>1.4273938944726016E-2</v>
      </c>
      <c r="N135" s="172">
        <f t="shared" si="69"/>
        <v>3.9187373613063133E-2</v>
      </c>
      <c r="O135" s="172">
        <f t="shared" si="69"/>
        <v>1.8927104805553003E-2</v>
      </c>
      <c r="P135" s="172">
        <f t="shared" si="69"/>
        <v>1.2575417373907988E-2</v>
      </c>
      <c r="Q135" s="172">
        <f t="shared" si="69"/>
        <v>1.9852147406943712E-2</v>
      </c>
      <c r="R135" s="172">
        <f t="shared" si="69"/>
        <v>9.9430290680521602E-3</v>
      </c>
      <c r="S135" s="172">
        <f t="shared" si="69"/>
        <v>1.8187776810102176E-3</v>
      </c>
      <c r="T135" s="21">
        <f t="shared" si="70"/>
        <v>27457.771716245461</v>
      </c>
      <c r="U135" s="25"/>
    </row>
    <row r="136" spans="1:21" ht="13.5" thickBot="1">
      <c r="A136" s="2" t="s">
        <v>9</v>
      </c>
      <c r="B136" s="172">
        <f t="shared" si="69"/>
        <v>5.0152425711657921E-2</v>
      </c>
      <c r="C136" s="172">
        <f t="shared" si="69"/>
        <v>1.6415598852724294E-2</v>
      </c>
      <c r="D136" s="172">
        <f t="shared" si="69"/>
        <v>3.0890528659450051E-3</v>
      </c>
      <c r="E136" s="172">
        <f t="shared" si="69"/>
        <v>2.1557136843156247E-2</v>
      </c>
      <c r="F136" s="172">
        <f t="shared" si="69"/>
        <v>8.0621446973793177E-3</v>
      </c>
      <c r="G136" s="172">
        <f t="shared" si="69"/>
        <v>1.0765593108190334E-3</v>
      </c>
      <c r="H136" s="172">
        <f t="shared" si="69"/>
        <v>9.6140313781122241E-3</v>
      </c>
      <c r="I136" s="172">
        <f t="shared" si="69"/>
        <v>3.7801727482191815E-2</v>
      </c>
      <c r="J136" s="172">
        <f t="shared" si="69"/>
        <v>4.8112594559269535E-2</v>
      </c>
      <c r="K136" s="172">
        <f t="shared" si="69"/>
        <v>0.64908352370102662</v>
      </c>
      <c r="L136" s="172">
        <f t="shared" si="69"/>
        <v>2.3615266264659755E-3</v>
      </c>
      <c r="M136" s="172">
        <f t="shared" si="69"/>
        <v>8.7917176388721523E-3</v>
      </c>
      <c r="N136" s="172">
        <f t="shared" si="69"/>
        <v>2.8890474861514814E-2</v>
      </c>
      <c r="O136" s="172">
        <f t="shared" si="69"/>
        <v>2.4388781228555752E-2</v>
      </c>
      <c r="P136" s="172">
        <f t="shared" si="69"/>
        <v>2.2191529135582215E-3</v>
      </c>
      <c r="Q136" s="172">
        <f t="shared" si="69"/>
        <v>5.8114209382050929E-3</v>
      </c>
      <c r="R136" s="172">
        <f t="shared" si="69"/>
        <v>1.1166329501651503E-3</v>
      </c>
      <c r="S136" s="172">
        <f t="shared" si="69"/>
        <v>8.4665866025536625E-4</v>
      </c>
      <c r="T136" s="21">
        <f t="shared" si="70"/>
        <v>19917.328408641144</v>
      </c>
      <c r="U136" s="25"/>
    </row>
    <row r="137" spans="1:21" ht="13.5" thickBot="1">
      <c r="A137" s="2" t="s">
        <v>10</v>
      </c>
      <c r="B137" s="172">
        <f t="shared" si="69"/>
        <v>3.5722555699687637E-2</v>
      </c>
      <c r="C137" s="172">
        <f t="shared" si="69"/>
        <v>5.8454495997832653E-4</v>
      </c>
      <c r="D137" s="172">
        <f t="shared" si="69"/>
        <v>0</v>
      </c>
      <c r="E137" s="172">
        <f t="shared" si="69"/>
        <v>0</v>
      </c>
      <c r="F137" s="172">
        <f t="shared" si="69"/>
        <v>2.0853111291911767E-3</v>
      </c>
      <c r="G137" s="172">
        <f t="shared" si="69"/>
        <v>9.4172489272989306E-4</v>
      </c>
      <c r="H137" s="172">
        <f t="shared" si="69"/>
        <v>7.6062068782874331E-3</v>
      </c>
      <c r="I137" s="172">
        <f t="shared" si="69"/>
        <v>9.2057446277911247E-3</v>
      </c>
      <c r="J137" s="172">
        <f t="shared" si="69"/>
        <v>2.2472553199933544E-3</v>
      </c>
      <c r="K137" s="172">
        <f t="shared" si="69"/>
        <v>2.7926609223628352E-3</v>
      </c>
      <c r="L137" s="172">
        <f t="shared" si="69"/>
        <v>0.1802921661501134</v>
      </c>
      <c r="M137" s="172">
        <f t="shared" si="69"/>
        <v>7.7524118340249976E-4</v>
      </c>
      <c r="N137" s="172">
        <f t="shared" si="69"/>
        <v>1.4211715667036134E-2</v>
      </c>
      <c r="O137" s="172">
        <f t="shared" si="69"/>
        <v>6.4486856900742955E-4</v>
      </c>
      <c r="P137" s="172">
        <f t="shared" si="69"/>
        <v>7.5595259777770174E-4</v>
      </c>
      <c r="Q137" s="172">
        <f t="shared" si="69"/>
        <v>5.8236956297080269E-4</v>
      </c>
      <c r="R137" s="172">
        <f t="shared" si="69"/>
        <v>7.2593888274758206E-5</v>
      </c>
      <c r="S137" s="172">
        <f t="shared" si="69"/>
        <v>2.4601415889884094E-4</v>
      </c>
      <c r="T137" s="21">
        <f t="shared" si="70"/>
        <v>13052.498204918989</v>
      </c>
      <c r="U137" s="25"/>
    </row>
    <row r="138" spans="1:21" ht="13.5" thickBot="1">
      <c r="A138" s="2" t="s">
        <v>11</v>
      </c>
      <c r="B138" s="172">
        <f t="shared" si="69"/>
        <v>1.8875749651363218E-2</v>
      </c>
      <c r="C138" s="172">
        <f t="shared" si="69"/>
        <v>5.7548707879056605E-3</v>
      </c>
      <c r="D138" s="172">
        <f t="shared" si="69"/>
        <v>2.8004866796618393E-2</v>
      </c>
      <c r="E138" s="172">
        <f t="shared" si="69"/>
        <v>1.9359365537284124E-3</v>
      </c>
      <c r="F138" s="172">
        <f t="shared" si="69"/>
        <v>7.2648763664527943E-3</v>
      </c>
      <c r="G138" s="172">
        <f t="shared" si="69"/>
        <v>5.394952038749774E-3</v>
      </c>
      <c r="H138" s="172">
        <f t="shared" si="69"/>
        <v>3.9895035199331665E-2</v>
      </c>
      <c r="I138" s="172">
        <f t="shared" si="69"/>
        <v>6.4290536139151198E-3</v>
      </c>
      <c r="J138" s="172">
        <f t="shared" si="69"/>
        <v>1.0517226203791301E-2</v>
      </c>
      <c r="K138" s="172">
        <f t="shared" si="69"/>
        <v>1.0165058550965899E-2</v>
      </c>
      <c r="L138" s="172">
        <f t="shared" si="69"/>
        <v>7.86214287227628E-4</v>
      </c>
      <c r="M138" s="172">
        <f t="shared" si="69"/>
        <v>0.43432760696430717</v>
      </c>
      <c r="N138" s="172">
        <f t="shared" si="69"/>
        <v>8.6364098442019612E-3</v>
      </c>
      <c r="O138" s="172">
        <f t="shared" si="69"/>
        <v>2.3597006350060605E-3</v>
      </c>
      <c r="P138" s="172">
        <f t="shared" si="69"/>
        <v>2.1507705168012066E-3</v>
      </c>
      <c r="Q138" s="172">
        <f t="shared" si="69"/>
        <v>9.9248133938505019E-3</v>
      </c>
      <c r="R138" s="172">
        <f t="shared" si="69"/>
        <v>3.8112227461171262E-4</v>
      </c>
      <c r="S138" s="172">
        <f t="shared" si="69"/>
        <v>1.3513240405558103E-3</v>
      </c>
      <c r="T138" s="21">
        <f t="shared" si="70"/>
        <v>18378.167942039701</v>
      </c>
      <c r="U138" s="25"/>
    </row>
    <row r="139" spans="1:21" ht="13.5" thickBot="1">
      <c r="A139" s="2" t="s">
        <v>12</v>
      </c>
      <c r="B139" s="172">
        <f t="shared" si="69"/>
        <v>0.1056483420910071</v>
      </c>
      <c r="C139" s="172">
        <f t="shared" si="69"/>
        <v>2.9636182504154205E-2</v>
      </c>
      <c r="D139" s="172">
        <f t="shared" si="69"/>
        <v>2.3085392188072186E-2</v>
      </c>
      <c r="E139" s="172">
        <f t="shared" si="69"/>
        <v>9.1656506043227334E-3</v>
      </c>
      <c r="F139" s="172">
        <f t="shared" si="69"/>
        <v>4.1151890458365044E-2</v>
      </c>
      <c r="G139" s="172">
        <f t="shared" si="69"/>
        <v>1.0942052913154986E-2</v>
      </c>
      <c r="H139" s="172">
        <f t="shared" si="69"/>
        <v>6.2689430525500703E-2</v>
      </c>
      <c r="I139" s="172">
        <f t="shared" si="69"/>
        <v>9.61238736363378E-2</v>
      </c>
      <c r="J139" s="172">
        <f t="shared" si="69"/>
        <v>8.5697601902613274E-2</v>
      </c>
      <c r="K139" s="172">
        <f t="shared" si="69"/>
        <v>7.9815317094910229E-2</v>
      </c>
      <c r="L139" s="172">
        <f t="shared" si="69"/>
        <v>1.7889931902120747E-2</v>
      </c>
      <c r="M139" s="172">
        <f t="shared" si="69"/>
        <v>4.4708403408304474E-2</v>
      </c>
      <c r="N139" s="172">
        <f t="shared" si="69"/>
        <v>0.56874641694034367</v>
      </c>
      <c r="O139" s="172">
        <f t="shared" si="69"/>
        <v>1.6880447698393836E-2</v>
      </c>
      <c r="P139" s="172">
        <f t="shared" si="69"/>
        <v>1.0332182483474379E-2</v>
      </c>
      <c r="Q139" s="172">
        <f t="shared" si="69"/>
        <v>3.5396675553207538E-2</v>
      </c>
      <c r="R139" s="172">
        <f t="shared" si="69"/>
        <v>4.5683975634110436E-3</v>
      </c>
      <c r="S139" s="172">
        <f t="shared" si="69"/>
        <v>2.2067148001937635E-3</v>
      </c>
      <c r="T139" s="21">
        <f t="shared" si="70"/>
        <v>33886.284628040434</v>
      </c>
      <c r="U139" s="25"/>
    </row>
    <row r="140" spans="1:21" ht="13.5" thickBot="1">
      <c r="A140" s="2" t="s">
        <v>13</v>
      </c>
      <c r="B140" s="172">
        <f t="shared" si="69"/>
        <v>3.1413654539000795E-2</v>
      </c>
      <c r="C140" s="172">
        <f t="shared" si="69"/>
        <v>7.5925374967404809E-4</v>
      </c>
      <c r="D140" s="172">
        <f t="shared" si="69"/>
        <v>6.7178294159194276E-4</v>
      </c>
      <c r="E140" s="172">
        <f t="shared" si="69"/>
        <v>1.8161827296245916E-3</v>
      </c>
      <c r="F140" s="172">
        <f t="shared" si="69"/>
        <v>1.4176008402232206E-3</v>
      </c>
      <c r="G140" s="172">
        <f t="shared" si="69"/>
        <v>6.1185855995196442E-4</v>
      </c>
      <c r="H140" s="172">
        <f t="shared" si="69"/>
        <v>2.79155945129924E-3</v>
      </c>
      <c r="I140" s="172">
        <f t="shared" si="69"/>
        <v>1.2554463000343031E-2</v>
      </c>
      <c r="J140" s="172">
        <f t="shared" si="69"/>
        <v>6.839645488145852E-3</v>
      </c>
      <c r="K140" s="172">
        <f t="shared" si="69"/>
        <v>4.5743844474778472E-2</v>
      </c>
      <c r="L140" s="172">
        <f t="shared" si="69"/>
        <v>6.49436670539173E-4</v>
      </c>
      <c r="M140" s="172">
        <f t="shared" si="69"/>
        <v>1.9475209741257181E-3</v>
      </c>
      <c r="N140" s="172">
        <f t="shared" si="69"/>
        <v>4.2068599783659623E-3</v>
      </c>
      <c r="O140" s="172">
        <f t="shared" si="69"/>
        <v>0.17958583548769583</v>
      </c>
      <c r="P140" s="172">
        <f t="shared" si="69"/>
        <v>3.4710177971956587E-4</v>
      </c>
      <c r="Q140" s="172">
        <f t="shared" si="69"/>
        <v>1.336399494513883E-3</v>
      </c>
      <c r="R140" s="172">
        <f t="shared" si="69"/>
        <v>1.3349703668333711E-4</v>
      </c>
      <c r="S140" s="172">
        <f t="shared" si="69"/>
        <v>4.4544241691178173E-4</v>
      </c>
      <c r="T140" s="21">
        <f t="shared" si="70"/>
        <v>18423.608877536266</v>
      </c>
      <c r="U140" s="25"/>
    </row>
    <row r="141" spans="1:21" ht="13.5" thickBot="1">
      <c r="A141" s="2" t="s">
        <v>14</v>
      </c>
      <c r="B141" s="172">
        <f t="shared" si="69"/>
        <v>1.6451209824822105E-3</v>
      </c>
      <c r="C141" s="172">
        <f t="shared" si="69"/>
        <v>9.4202560834929124E-3</v>
      </c>
      <c r="D141" s="172">
        <f t="shared" si="69"/>
        <v>9.3161377404094091E-4</v>
      </c>
      <c r="E141" s="172">
        <f t="shared" ref="E141:S141" si="71">E119/(E$145+$T141)</f>
        <v>0</v>
      </c>
      <c r="F141" s="172">
        <f t="shared" si="71"/>
        <v>6.8881447927625935E-4</v>
      </c>
      <c r="G141" s="172">
        <f t="shared" si="71"/>
        <v>2.0975300860964301E-3</v>
      </c>
      <c r="H141" s="172">
        <f t="shared" si="71"/>
        <v>4.6586945486268225E-3</v>
      </c>
      <c r="I141" s="172">
        <f t="shared" si="71"/>
        <v>1.5425833945346776E-3</v>
      </c>
      <c r="J141" s="172">
        <f t="shared" si="71"/>
        <v>5.7244515748958473E-3</v>
      </c>
      <c r="K141" s="172">
        <f t="shared" si="71"/>
        <v>2.5600222898972797E-3</v>
      </c>
      <c r="L141" s="172">
        <f t="shared" si="71"/>
        <v>0</v>
      </c>
      <c r="M141" s="172">
        <f t="shared" si="71"/>
        <v>9.996888694587848E-4</v>
      </c>
      <c r="N141" s="172">
        <f t="shared" si="71"/>
        <v>2.622679576333825E-3</v>
      </c>
      <c r="O141" s="172">
        <f t="shared" si="71"/>
        <v>4.2922376777630364E-4</v>
      </c>
      <c r="P141" s="172">
        <f t="shared" si="71"/>
        <v>6.4658632276778719E-2</v>
      </c>
      <c r="Q141" s="172">
        <f t="shared" si="71"/>
        <v>9.8058807164722317E-3</v>
      </c>
      <c r="R141" s="172">
        <f t="shared" si="71"/>
        <v>2.4579228951144439E-3</v>
      </c>
      <c r="S141" s="172">
        <f t="shared" si="71"/>
        <v>2.3712069129602792E-5</v>
      </c>
      <c r="T141" s="21">
        <f t="shared" si="70"/>
        <v>27415.765999533185</v>
      </c>
      <c r="U141" s="25"/>
    </row>
    <row r="142" spans="1:21" ht="13.5" thickBot="1">
      <c r="A142" s="2" t="s">
        <v>15</v>
      </c>
      <c r="B142" s="172">
        <f t="shared" ref="B142:S144" si="72">B120/(B$145+$T142)</f>
        <v>5.0269649961231814E-3</v>
      </c>
      <c r="C142" s="172">
        <f t="shared" si="72"/>
        <v>1.1167845795558819E-2</v>
      </c>
      <c r="D142" s="172">
        <f t="shared" si="72"/>
        <v>4.4640936859696142E-3</v>
      </c>
      <c r="E142" s="172">
        <f t="shared" si="72"/>
        <v>7.4135875526754199E-4</v>
      </c>
      <c r="F142" s="172">
        <f t="shared" si="72"/>
        <v>2.8152182288586113E-3</v>
      </c>
      <c r="G142" s="172">
        <f t="shared" si="72"/>
        <v>1.1026940573648022E-2</v>
      </c>
      <c r="H142" s="172">
        <f t="shared" si="72"/>
        <v>3.6669153339837224E-2</v>
      </c>
      <c r="I142" s="172">
        <f t="shared" si="72"/>
        <v>3.7163834040230127E-3</v>
      </c>
      <c r="J142" s="172">
        <f t="shared" si="72"/>
        <v>1.3671691691439078E-2</v>
      </c>
      <c r="K142" s="172">
        <f t="shared" si="72"/>
        <v>7.1668507992728534E-3</v>
      </c>
      <c r="L142" s="172">
        <f t="shared" si="72"/>
        <v>2.5647910250749494E-3</v>
      </c>
      <c r="M142" s="172">
        <f t="shared" si="72"/>
        <v>9.4881426641707459E-3</v>
      </c>
      <c r="N142" s="172">
        <f t="shared" si="72"/>
        <v>9.6966848977148145E-3</v>
      </c>
      <c r="O142" s="172">
        <f t="shared" si="72"/>
        <v>3.147223317613228E-3</v>
      </c>
      <c r="P142" s="172">
        <f t="shared" si="72"/>
        <v>1.6219653765505292E-2</v>
      </c>
      <c r="Q142" s="172">
        <f t="shared" si="72"/>
        <v>0.27833623748615344</v>
      </c>
      <c r="R142" s="172">
        <f t="shared" si="72"/>
        <v>2.5608577015987202E-3</v>
      </c>
      <c r="S142" s="172">
        <f t="shared" si="72"/>
        <v>2.4131159104101848E-4</v>
      </c>
      <c r="T142" s="21">
        <f t="shared" si="70"/>
        <v>28780.341608850562</v>
      </c>
      <c r="U142" s="25"/>
    </row>
    <row r="143" spans="1:21" ht="13.5" thickBot="1">
      <c r="A143" s="2" t="s">
        <v>16</v>
      </c>
      <c r="B143" s="172">
        <f t="shared" si="72"/>
        <v>1.3035316060403732E-3</v>
      </c>
      <c r="C143" s="172">
        <f t="shared" si="72"/>
        <v>4.1550231528281363E-4</v>
      </c>
      <c r="D143" s="172">
        <f t="shared" si="72"/>
        <v>8.8390415678627854E-4</v>
      </c>
      <c r="E143" s="172">
        <f t="shared" si="72"/>
        <v>0</v>
      </c>
      <c r="F143" s="172">
        <f t="shared" si="72"/>
        <v>1.3170520865251134E-4</v>
      </c>
      <c r="G143" s="172">
        <f t="shared" si="72"/>
        <v>9.8650555299550999E-4</v>
      </c>
      <c r="H143" s="172">
        <f t="shared" si="72"/>
        <v>7.7462986059038241E-3</v>
      </c>
      <c r="I143" s="172">
        <f t="shared" si="72"/>
        <v>1.4798016602394757E-3</v>
      </c>
      <c r="J143" s="172">
        <f t="shared" si="72"/>
        <v>3.2436135914116026E-3</v>
      </c>
      <c r="K143" s="172">
        <f t="shared" si="72"/>
        <v>3.2797876868680752E-3</v>
      </c>
      <c r="L143" s="172">
        <f t="shared" si="72"/>
        <v>0</v>
      </c>
      <c r="M143" s="172">
        <f t="shared" si="72"/>
        <v>5.5464327966872487E-4</v>
      </c>
      <c r="N143" s="172">
        <f t="shared" si="72"/>
        <v>3.9890880576275703E-3</v>
      </c>
      <c r="O143" s="172">
        <f t="shared" si="72"/>
        <v>1.0863234163602829E-4</v>
      </c>
      <c r="P143" s="172">
        <f t="shared" si="72"/>
        <v>2.8079300884941115E-3</v>
      </c>
      <c r="Q143" s="172">
        <f t="shared" si="72"/>
        <v>4.6613838910746818E-3</v>
      </c>
      <c r="R143" s="172">
        <f t="shared" si="72"/>
        <v>2.9206346486046298E-2</v>
      </c>
      <c r="S143" s="172">
        <f t="shared" si="72"/>
        <v>1.3423781334680269E-5</v>
      </c>
      <c r="T143" s="21">
        <f t="shared" si="70"/>
        <v>24123.583223646605</v>
      </c>
      <c r="U143" s="25"/>
    </row>
    <row r="144" spans="1:21" ht="13.5" thickBot="1">
      <c r="A144" s="2" t="s">
        <v>17</v>
      </c>
      <c r="B144" s="172">
        <f t="shared" si="72"/>
        <v>7.4146140271596512E-3</v>
      </c>
      <c r="C144" s="172">
        <f t="shared" si="72"/>
        <v>4.1480006430730964E-5</v>
      </c>
      <c r="D144" s="172">
        <f t="shared" si="72"/>
        <v>1.9195079528241731E-5</v>
      </c>
      <c r="E144" s="172">
        <f t="shared" si="72"/>
        <v>1.566216565913766E-5</v>
      </c>
      <c r="F144" s="172">
        <f t="shared" si="72"/>
        <v>1.5103963739010232E-4</v>
      </c>
      <c r="G144" s="172">
        <f t="shared" si="72"/>
        <v>1.7761684087131402E-5</v>
      </c>
      <c r="H144" s="172">
        <f t="shared" si="72"/>
        <v>3.0278674040701314E-4</v>
      </c>
      <c r="I144" s="172">
        <f t="shared" si="72"/>
        <v>6.0754803279364583E-5</v>
      </c>
      <c r="J144" s="172">
        <f t="shared" si="72"/>
        <v>2.2659767218900597E-4</v>
      </c>
      <c r="K144" s="172">
        <f t="shared" si="72"/>
        <v>4.1884257143177928E-4</v>
      </c>
      <c r="L144" s="172">
        <f t="shared" si="72"/>
        <v>3.1094907924326166E-5</v>
      </c>
      <c r="M144" s="172">
        <f t="shared" si="72"/>
        <v>2.338392811873323E-4</v>
      </c>
      <c r="N144" s="172">
        <f t="shared" si="72"/>
        <v>7.1157551929316716E-4</v>
      </c>
      <c r="O144" s="172">
        <f t="shared" si="72"/>
        <v>1.1374976041229976E-3</v>
      </c>
      <c r="P144" s="172">
        <f t="shared" si="72"/>
        <v>7.1014560574392745E-6</v>
      </c>
      <c r="Q144" s="172">
        <f t="shared" si="72"/>
        <v>1.4599797462314869E-3</v>
      </c>
      <c r="R144" s="172">
        <f t="shared" si="72"/>
        <v>5.1225002456715697E-6</v>
      </c>
      <c r="S144" s="172">
        <f t="shared" si="72"/>
        <v>1.935087615034875E-2</v>
      </c>
      <c r="T144" s="21">
        <f t="shared" si="70"/>
        <v>13357.169357717583</v>
      </c>
      <c r="U144" s="25"/>
    </row>
    <row r="145" spans="1:20" ht="13.5" thickBot="1">
      <c r="A145" s="19" t="s">
        <v>70</v>
      </c>
      <c r="B145" s="26">
        <f t="array" ref="B145:S145">TRANSPOSE(T127:T144)</f>
        <v>15893.081633615748</v>
      </c>
      <c r="C145" s="26">
        <v>24257.417063397897</v>
      </c>
      <c r="D145" s="21">
        <v>18647.569211080769</v>
      </c>
      <c r="E145" s="21">
        <v>24913.57521965339</v>
      </c>
      <c r="F145" s="21">
        <v>17737.192780897109</v>
      </c>
      <c r="G145" s="21">
        <v>20484.442771181006</v>
      </c>
      <c r="H145" s="21">
        <v>20288.462505718424</v>
      </c>
      <c r="I145" s="21">
        <v>17101.557569189314</v>
      </c>
      <c r="J145" s="21">
        <v>27457.771716245461</v>
      </c>
      <c r="K145" s="21">
        <v>19917.328408641144</v>
      </c>
      <c r="L145" s="21">
        <v>13052.498204918989</v>
      </c>
      <c r="M145" s="21">
        <v>18378.167942039701</v>
      </c>
      <c r="N145" s="21">
        <v>33886.284628040434</v>
      </c>
      <c r="O145" s="21">
        <v>18423.608877536266</v>
      </c>
      <c r="P145" s="21">
        <v>27415.765999533185</v>
      </c>
      <c r="Q145" s="21">
        <v>28780.341608850562</v>
      </c>
      <c r="R145" s="21">
        <v>24123.583223646605</v>
      </c>
      <c r="S145" s="21">
        <v>13357.169357717583</v>
      </c>
    </row>
    <row r="146" spans="1:20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8" spans="1:20" ht="13.5" thickBot="1">
      <c r="T148" s="24"/>
    </row>
    <row r="149" spans="1:20" ht="39" thickBot="1">
      <c r="A149" s="20"/>
      <c r="B149" s="23" t="s">
        <v>0</v>
      </c>
      <c r="C149" s="23" t="s">
        <v>1</v>
      </c>
      <c r="D149" s="23" t="s">
        <v>2</v>
      </c>
      <c r="E149" s="23" t="s">
        <v>3</v>
      </c>
      <c r="F149" s="23" t="s">
        <v>4</v>
      </c>
      <c r="G149" s="23" t="s">
        <v>5</v>
      </c>
      <c r="H149" s="23" t="s">
        <v>6</v>
      </c>
      <c r="I149" s="23" t="s">
        <v>7</v>
      </c>
      <c r="J149" s="23" t="s">
        <v>8</v>
      </c>
      <c r="K149" s="23" t="s">
        <v>9</v>
      </c>
      <c r="L149" s="23" t="s">
        <v>10</v>
      </c>
      <c r="M149" s="23" t="s">
        <v>11</v>
      </c>
      <c r="N149" s="23" t="s">
        <v>12</v>
      </c>
      <c r="O149" s="23" t="s">
        <v>13</v>
      </c>
      <c r="P149" s="23" t="s">
        <v>14</v>
      </c>
      <c r="Q149" s="23" t="s">
        <v>15</v>
      </c>
      <c r="R149" s="23" t="s">
        <v>16</v>
      </c>
      <c r="S149" s="23" t="s">
        <v>17</v>
      </c>
    </row>
    <row r="150" spans="1:20" ht="13.5" thickBot="1">
      <c r="A150" s="22" t="s">
        <v>0</v>
      </c>
      <c r="B150" s="28">
        <f t="shared" ref="B150:S164" si="73">IF($A127=B$126,SUMPRODUCT(B$127:B$144,$T$127:$T$144)+SUMPRODUCT($B127:$S127,$B$145:$S$145),"")</f>
        <v>60552.910628846257</v>
      </c>
      <c r="C150" s="29" t="str">
        <f t="shared" si="73"/>
        <v/>
      </c>
      <c r="D150" s="29" t="str">
        <f t="shared" si="73"/>
        <v/>
      </c>
      <c r="E150" s="29" t="str">
        <f t="shared" si="73"/>
        <v/>
      </c>
      <c r="F150" s="29" t="str">
        <f t="shared" si="73"/>
        <v/>
      </c>
      <c r="G150" s="29" t="str">
        <f t="shared" si="73"/>
        <v/>
      </c>
      <c r="H150" s="29" t="str">
        <f t="shared" si="73"/>
        <v/>
      </c>
      <c r="I150" s="29" t="str">
        <f t="shared" si="73"/>
        <v/>
      </c>
      <c r="J150" s="29" t="str">
        <f t="shared" si="73"/>
        <v/>
      </c>
      <c r="K150" s="29" t="str">
        <f t="shared" si="73"/>
        <v/>
      </c>
      <c r="L150" s="29" t="str">
        <f t="shared" si="73"/>
        <v/>
      </c>
      <c r="M150" s="29" t="str">
        <f t="shared" si="73"/>
        <v/>
      </c>
      <c r="N150" s="29" t="str">
        <f t="shared" si="73"/>
        <v/>
      </c>
      <c r="O150" s="29" t="str">
        <f t="shared" si="73"/>
        <v/>
      </c>
      <c r="P150" s="29" t="str">
        <f t="shared" si="73"/>
        <v/>
      </c>
      <c r="Q150" s="29" t="str">
        <f t="shared" si="73"/>
        <v/>
      </c>
      <c r="R150" s="29" t="str">
        <f t="shared" si="73"/>
        <v/>
      </c>
      <c r="S150" s="30" t="str">
        <f t="shared" si="73"/>
        <v/>
      </c>
      <c r="T150" s="5">
        <f>SUM(B150:S150)</f>
        <v>60552.910628846257</v>
      </c>
    </row>
    <row r="151" spans="1:20" ht="13.5" thickBot="1">
      <c r="A151" s="15" t="s">
        <v>1</v>
      </c>
      <c r="B151" s="31" t="str">
        <f t="shared" si="73"/>
        <v/>
      </c>
      <c r="C151" s="3">
        <f t="shared" si="73"/>
        <v>14656.873358315173</v>
      </c>
      <c r="D151" s="3" t="str">
        <f t="shared" si="73"/>
        <v/>
      </c>
      <c r="E151" s="3" t="str">
        <f t="shared" si="73"/>
        <v/>
      </c>
      <c r="F151" s="3" t="str">
        <f t="shared" si="73"/>
        <v/>
      </c>
      <c r="G151" s="3" t="str">
        <f t="shared" si="73"/>
        <v/>
      </c>
      <c r="H151" s="3" t="str">
        <f t="shared" si="73"/>
        <v/>
      </c>
      <c r="I151" s="3" t="str">
        <f t="shared" si="73"/>
        <v/>
      </c>
      <c r="J151" s="3" t="str">
        <f t="shared" si="73"/>
        <v/>
      </c>
      <c r="K151" s="3" t="str">
        <f t="shared" si="73"/>
        <v/>
      </c>
      <c r="L151" s="3" t="str">
        <f t="shared" si="73"/>
        <v/>
      </c>
      <c r="M151" s="3" t="str">
        <f t="shared" si="73"/>
        <v/>
      </c>
      <c r="N151" s="3" t="str">
        <f t="shared" si="73"/>
        <v/>
      </c>
      <c r="O151" s="3" t="str">
        <f t="shared" si="73"/>
        <v/>
      </c>
      <c r="P151" s="3" t="str">
        <f t="shared" si="73"/>
        <v/>
      </c>
      <c r="Q151" s="3" t="str">
        <f t="shared" si="73"/>
        <v/>
      </c>
      <c r="R151" s="3" t="str">
        <f t="shared" si="73"/>
        <v/>
      </c>
      <c r="S151" s="32" t="str">
        <f t="shared" si="73"/>
        <v/>
      </c>
      <c r="T151" s="5">
        <f t="shared" ref="T151:T167" si="74">SUM(B151:S151)</f>
        <v>14656.873358315173</v>
      </c>
    </row>
    <row r="152" spans="1:20" ht="13.5" thickBot="1">
      <c r="A152" s="15" t="s">
        <v>2</v>
      </c>
      <c r="B152" s="31" t="str">
        <f t="shared" si="73"/>
        <v/>
      </c>
      <c r="C152" s="3" t="str">
        <f t="shared" si="73"/>
        <v/>
      </c>
      <c r="D152" s="3">
        <f t="shared" si="73"/>
        <v>10097.895154546011</v>
      </c>
      <c r="E152" s="3" t="str">
        <f t="shared" si="73"/>
        <v/>
      </c>
      <c r="F152" s="3" t="str">
        <f t="shared" si="73"/>
        <v/>
      </c>
      <c r="G152" s="3" t="str">
        <f t="shared" si="73"/>
        <v/>
      </c>
      <c r="H152" s="3" t="str">
        <f t="shared" si="73"/>
        <v/>
      </c>
      <c r="I152" s="3" t="str">
        <f t="shared" si="73"/>
        <v/>
      </c>
      <c r="J152" s="3" t="str">
        <f t="shared" si="73"/>
        <v/>
      </c>
      <c r="K152" s="3" t="str">
        <f t="shared" si="73"/>
        <v/>
      </c>
      <c r="L152" s="3" t="str">
        <f t="shared" si="73"/>
        <v/>
      </c>
      <c r="M152" s="3" t="str">
        <f t="shared" si="73"/>
        <v/>
      </c>
      <c r="N152" s="3" t="str">
        <f t="shared" si="73"/>
        <v/>
      </c>
      <c r="O152" s="3" t="str">
        <f t="shared" si="73"/>
        <v/>
      </c>
      <c r="P152" s="3" t="str">
        <f t="shared" si="73"/>
        <v/>
      </c>
      <c r="Q152" s="3" t="str">
        <f t="shared" si="73"/>
        <v/>
      </c>
      <c r="R152" s="3" t="str">
        <f t="shared" si="73"/>
        <v/>
      </c>
      <c r="S152" s="32" t="str">
        <f t="shared" si="73"/>
        <v/>
      </c>
      <c r="T152" s="5">
        <f t="shared" si="74"/>
        <v>10097.895154546011</v>
      </c>
    </row>
    <row r="153" spans="1:20" ht="13.5" thickBot="1">
      <c r="A153" s="15" t="s">
        <v>3</v>
      </c>
      <c r="B153" s="31" t="str">
        <f t="shared" si="73"/>
        <v/>
      </c>
      <c r="C153" s="3" t="str">
        <f t="shared" si="73"/>
        <v/>
      </c>
      <c r="D153" s="3" t="str">
        <f t="shared" si="73"/>
        <v/>
      </c>
      <c r="E153" s="3">
        <f t="shared" si="73"/>
        <v>10056.422938371732</v>
      </c>
      <c r="F153" s="3" t="str">
        <f t="shared" si="73"/>
        <v/>
      </c>
      <c r="G153" s="3" t="str">
        <f t="shared" si="73"/>
        <v/>
      </c>
      <c r="H153" s="3" t="str">
        <f t="shared" si="73"/>
        <v/>
      </c>
      <c r="I153" s="3" t="str">
        <f t="shared" si="73"/>
        <v/>
      </c>
      <c r="J153" s="3" t="str">
        <f t="shared" si="73"/>
        <v/>
      </c>
      <c r="K153" s="3" t="str">
        <f t="shared" si="73"/>
        <v/>
      </c>
      <c r="L153" s="3" t="str">
        <f t="shared" si="73"/>
        <v/>
      </c>
      <c r="M153" s="3" t="str">
        <f t="shared" si="73"/>
        <v/>
      </c>
      <c r="N153" s="3" t="str">
        <f t="shared" si="73"/>
        <v/>
      </c>
      <c r="O153" s="3" t="str">
        <f t="shared" si="73"/>
        <v/>
      </c>
      <c r="P153" s="3" t="str">
        <f t="shared" si="73"/>
        <v/>
      </c>
      <c r="Q153" s="3" t="str">
        <f t="shared" si="73"/>
        <v/>
      </c>
      <c r="R153" s="3" t="str">
        <f t="shared" si="73"/>
        <v/>
      </c>
      <c r="S153" s="32" t="str">
        <f t="shared" si="73"/>
        <v/>
      </c>
      <c r="T153" s="5">
        <f t="shared" si="74"/>
        <v>10056.422938371732</v>
      </c>
    </row>
    <row r="154" spans="1:20" ht="13.5" thickBot="1">
      <c r="A154" s="15" t="s">
        <v>4</v>
      </c>
      <c r="B154" s="31" t="str">
        <f t="shared" si="73"/>
        <v/>
      </c>
      <c r="C154" s="3" t="str">
        <f t="shared" si="73"/>
        <v/>
      </c>
      <c r="D154" s="3" t="str">
        <f t="shared" si="73"/>
        <v/>
      </c>
      <c r="E154" s="3" t="str">
        <f t="shared" si="73"/>
        <v/>
      </c>
      <c r="F154" s="3">
        <f t="shared" si="73"/>
        <v>14048.366216133678</v>
      </c>
      <c r="G154" s="3" t="str">
        <f t="shared" si="73"/>
        <v/>
      </c>
      <c r="H154" s="3" t="str">
        <f t="shared" si="73"/>
        <v/>
      </c>
      <c r="I154" s="3" t="str">
        <f t="shared" si="73"/>
        <v/>
      </c>
      <c r="J154" s="3" t="str">
        <f t="shared" si="73"/>
        <v/>
      </c>
      <c r="K154" s="3" t="str">
        <f t="shared" si="73"/>
        <v/>
      </c>
      <c r="L154" s="3" t="str">
        <f t="shared" si="73"/>
        <v/>
      </c>
      <c r="M154" s="3" t="str">
        <f t="shared" si="73"/>
        <v/>
      </c>
      <c r="N154" s="3" t="str">
        <f t="shared" si="73"/>
        <v/>
      </c>
      <c r="O154" s="3" t="str">
        <f t="shared" si="73"/>
        <v/>
      </c>
      <c r="P154" s="3" t="str">
        <f t="shared" si="73"/>
        <v/>
      </c>
      <c r="Q154" s="3" t="str">
        <f t="shared" si="73"/>
        <v/>
      </c>
      <c r="R154" s="3" t="str">
        <f t="shared" si="73"/>
        <v/>
      </c>
      <c r="S154" s="32" t="str">
        <f t="shared" si="73"/>
        <v/>
      </c>
      <c r="T154" s="5">
        <f t="shared" si="74"/>
        <v>14048.366216133678</v>
      </c>
    </row>
    <row r="155" spans="1:20" ht="13.5" thickBot="1">
      <c r="A155" s="15" t="s">
        <v>5</v>
      </c>
      <c r="B155" s="31" t="str">
        <f t="shared" si="73"/>
        <v/>
      </c>
      <c r="C155" s="3" t="str">
        <f t="shared" si="73"/>
        <v/>
      </c>
      <c r="D155" s="3" t="str">
        <f t="shared" si="73"/>
        <v/>
      </c>
      <c r="E155" s="3" t="str">
        <f t="shared" si="73"/>
        <v/>
      </c>
      <c r="F155" s="3" t="str">
        <f t="shared" si="73"/>
        <v/>
      </c>
      <c r="G155" s="3">
        <f t="shared" si="73"/>
        <v>5582.908218490601</v>
      </c>
      <c r="H155" s="3" t="str">
        <f t="shared" si="73"/>
        <v/>
      </c>
      <c r="I155" s="3" t="str">
        <f t="shared" si="73"/>
        <v/>
      </c>
      <c r="J155" s="3" t="str">
        <f t="shared" si="73"/>
        <v/>
      </c>
      <c r="K155" s="3" t="str">
        <f t="shared" si="73"/>
        <v/>
      </c>
      <c r="L155" s="3" t="str">
        <f t="shared" si="73"/>
        <v/>
      </c>
      <c r="M155" s="3" t="str">
        <f t="shared" si="73"/>
        <v/>
      </c>
      <c r="N155" s="3" t="str">
        <f t="shared" si="73"/>
        <v/>
      </c>
      <c r="O155" s="3" t="str">
        <f t="shared" si="73"/>
        <v/>
      </c>
      <c r="P155" s="3" t="str">
        <f t="shared" si="73"/>
        <v/>
      </c>
      <c r="Q155" s="3" t="str">
        <f t="shared" si="73"/>
        <v/>
      </c>
      <c r="R155" s="3" t="str">
        <f t="shared" si="73"/>
        <v/>
      </c>
      <c r="S155" s="32" t="str">
        <f t="shared" si="73"/>
        <v/>
      </c>
      <c r="T155" s="5">
        <f t="shared" si="74"/>
        <v>5582.908218490601</v>
      </c>
    </row>
    <row r="156" spans="1:20" ht="13.5" thickBot="1">
      <c r="A156" s="15" t="s">
        <v>6</v>
      </c>
      <c r="B156" s="31" t="str">
        <f t="shared" si="73"/>
        <v/>
      </c>
      <c r="C156" s="3" t="str">
        <f t="shared" si="73"/>
        <v/>
      </c>
      <c r="D156" s="3" t="str">
        <f t="shared" si="73"/>
        <v/>
      </c>
      <c r="E156" s="3" t="str">
        <f t="shared" si="73"/>
        <v/>
      </c>
      <c r="F156" s="3" t="str">
        <f t="shared" si="73"/>
        <v/>
      </c>
      <c r="G156" s="3" t="str">
        <f t="shared" si="73"/>
        <v/>
      </c>
      <c r="H156" s="3">
        <f t="shared" si="73"/>
        <v>24221.35820273327</v>
      </c>
      <c r="I156" s="3" t="str">
        <f t="shared" si="73"/>
        <v/>
      </c>
      <c r="J156" s="3" t="str">
        <f t="shared" si="73"/>
        <v/>
      </c>
      <c r="K156" s="3" t="str">
        <f t="shared" si="73"/>
        <v/>
      </c>
      <c r="L156" s="3" t="str">
        <f t="shared" si="73"/>
        <v/>
      </c>
      <c r="M156" s="3" t="str">
        <f t="shared" si="73"/>
        <v/>
      </c>
      <c r="N156" s="3" t="str">
        <f t="shared" si="73"/>
        <v/>
      </c>
      <c r="O156" s="3" t="str">
        <f t="shared" si="73"/>
        <v/>
      </c>
      <c r="P156" s="3" t="str">
        <f t="shared" si="73"/>
        <v/>
      </c>
      <c r="Q156" s="3" t="str">
        <f t="shared" si="73"/>
        <v/>
      </c>
      <c r="R156" s="3" t="str">
        <f t="shared" si="73"/>
        <v/>
      </c>
      <c r="S156" s="32" t="str">
        <f t="shared" si="73"/>
        <v/>
      </c>
      <c r="T156" s="5">
        <f t="shared" si="74"/>
        <v>24221.35820273327</v>
      </c>
    </row>
    <row r="157" spans="1:20" ht="13.5" thickBot="1">
      <c r="A157" s="15" t="s">
        <v>7</v>
      </c>
      <c r="B157" s="31" t="str">
        <f t="shared" si="73"/>
        <v/>
      </c>
      <c r="C157" s="3" t="str">
        <f t="shared" si="73"/>
        <v/>
      </c>
      <c r="D157" s="3" t="str">
        <f t="shared" si="73"/>
        <v/>
      </c>
      <c r="E157" s="3" t="str">
        <f t="shared" si="73"/>
        <v/>
      </c>
      <c r="F157" s="3" t="str">
        <f t="shared" si="73"/>
        <v/>
      </c>
      <c r="G157" s="3" t="str">
        <f t="shared" si="73"/>
        <v/>
      </c>
      <c r="H157" s="3" t="str">
        <f t="shared" si="73"/>
        <v/>
      </c>
      <c r="I157" s="3">
        <f t="shared" si="73"/>
        <v>18569.423625585594</v>
      </c>
      <c r="J157" s="3" t="str">
        <f t="shared" si="73"/>
        <v/>
      </c>
      <c r="K157" s="3" t="str">
        <f t="shared" si="73"/>
        <v/>
      </c>
      <c r="L157" s="3" t="str">
        <f t="shared" si="73"/>
        <v/>
      </c>
      <c r="M157" s="3" t="str">
        <f t="shared" si="73"/>
        <v/>
      </c>
      <c r="N157" s="3" t="str">
        <f t="shared" si="73"/>
        <v/>
      </c>
      <c r="O157" s="3" t="str">
        <f t="shared" si="73"/>
        <v/>
      </c>
      <c r="P157" s="3" t="str">
        <f t="shared" si="73"/>
        <v/>
      </c>
      <c r="Q157" s="3" t="str">
        <f t="shared" si="73"/>
        <v/>
      </c>
      <c r="R157" s="3" t="str">
        <f t="shared" si="73"/>
        <v/>
      </c>
      <c r="S157" s="32" t="str">
        <f t="shared" si="73"/>
        <v/>
      </c>
      <c r="T157" s="5">
        <f t="shared" si="74"/>
        <v>18569.423625585594</v>
      </c>
    </row>
    <row r="158" spans="1:20" ht="13.5" thickBot="1">
      <c r="A158" s="15" t="s">
        <v>8</v>
      </c>
      <c r="B158" s="31" t="str">
        <f t="shared" si="73"/>
        <v/>
      </c>
      <c r="C158" s="3" t="str">
        <f t="shared" si="73"/>
        <v/>
      </c>
      <c r="D158" s="3" t="str">
        <f t="shared" si="73"/>
        <v/>
      </c>
      <c r="E158" s="3" t="str">
        <f t="shared" si="73"/>
        <v/>
      </c>
      <c r="F158" s="3" t="str">
        <f t="shared" si="73"/>
        <v/>
      </c>
      <c r="G158" s="3" t="str">
        <f t="shared" si="73"/>
        <v/>
      </c>
      <c r="H158" s="3" t="str">
        <f t="shared" si="73"/>
        <v/>
      </c>
      <c r="I158" s="3" t="str">
        <f t="shared" si="73"/>
        <v/>
      </c>
      <c r="J158" s="3">
        <f t="shared" si="73"/>
        <v>71135.096111826861</v>
      </c>
      <c r="K158" s="3" t="str">
        <f t="shared" si="73"/>
        <v/>
      </c>
      <c r="L158" s="3" t="str">
        <f t="shared" si="73"/>
        <v/>
      </c>
      <c r="M158" s="3" t="str">
        <f t="shared" si="73"/>
        <v/>
      </c>
      <c r="N158" s="3" t="str">
        <f t="shared" si="73"/>
        <v/>
      </c>
      <c r="O158" s="3" t="str">
        <f t="shared" si="73"/>
        <v/>
      </c>
      <c r="P158" s="3" t="str">
        <f t="shared" si="73"/>
        <v/>
      </c>
      <c r="Q158" s="3" t="str">
        <f t="shared" si="73"/>
        <v/>
      </c>
      <c r="R158" s="3" t="str">
        <f t="shared" si="73"/>
        <v/>
      </c>
      <c r="S158" s="32" t="str">
        <f t="shared" si="73"/>
        <v/>
      </c>
      <c r="T158" s="5">
        <f t="shared" si="74"/>
        <v>71135.096111826861</v>
      </c>
    </row>
    <row r="159" spans="1:20" ht="13.5" thickBot="1">
      <c r="A159" s="15" t="s">
        <v>9</v>
      </c>
      <c r="B159" s="31" t="str">
        <f t="shared" si="73"/>
        <v/>
      </c>
      <c r="C159" s="3" t="str">
        <f t="shared" si="73"/>
        <v/>
      </c>
      <c r="D159" s="3" t="str">
        <f t="shared" si="73"/>
        <v/>
      </c>
      <c r="E159" s="3" t="str">
        <f t="shared" si="73"/>
        <v/>
      </c>
      <c r="F159" s="3" t="str">
        <f t="shared" si="73"/>
        <v/>
      </c>
      <c r="G159" s="3" t="str">
        <f t="shared" si="73"/>
        <v/>
      </c>
      <c r="H159" s="3" t="str">
        <f t="shared" si="73"/>
        <v/>
      </c>
      <c r="I159" s="3" t="str">
        <f t="shared" si="73"/>
        <v/>
      </c>
      <c r="J159" s="3" t="str">
        <f t="shared" si="73"/>
        <v/>
      </c>
      <c r="K159" s="3">
        <f t="shared" si="73"/>
        <v>40713.533792072325</v>
      </c>
      <c r="L159" s="3" t="str">
        <f t="shared" si="73"/>
        <v/>
      </c>
      <c r="M159" s="3" t="str">
        <f t="shared" si="73"/>
        <v/>
      </c>
      <c r="N159" s="3" t="str">
        <f t="shared" si="73"/>
        <v/>
      </c>
      <c r="O159" s="3" t="str">
        <f t="shared" si="73"/>
        <v/>
      </c>
      <c r="P159" s="3" t="str">
        <f t="shared" si="73"/>
        <v/>
      </c>
      <c r="Q159" s="3" t="str">
        <f t="shared" si="73"/>
        <v/>
      </c>
      <c r="R159" s="3" t="str">
        <f t="shared" si="73"/>
        <v/>
      </c>
      <c r="S159" s="32" t="str">
        <f t="shared" si="73"/>
        <v/>
      </c>
      <c r="T159" s="5">
        <f t="shared" si="74"/>
        <v>40713.533792072325</v>
      </c>
    </row>
    <row r="160" spans="1:20" ht="13.5" thickBot="1">
      <c r="A160" s="15" t="s">
        <v>10</v>
      </c>
      <c r="B160" s="31" t="str">
        <f t="shared" si="73"/>
        <v/>
      </c>
      <c r="C160" s="3" t="str">
        <f t="shared" si="73"/>
        <v/>
      </c>
      <c r="D160" s="3" t="str">
        <f t="shared" si="73"/>
        <v/>
      </c>
      <c r="E160" s="3" t="str">
        <f t="shared" si="73"/>
        <v/>
      </c>
      <c r="F160" s="3" t="str">
        <f t="shared" si="73"/>
        <v/>
      </c>
      <c r="G160" s="3" t="str">
        <f t="shared" si="73"/>
        <v/>
      </c>
      <c r="H160" s="3" t="str">
        <f t="shared" si="73"/>
        <v/>
      </c>
      <c r="I160" s="3" t="str">
        <f t="shared" si="73"/>
        <v/>
      </c>
      <c r="J160" s="3" t="str">
        <f t="shared" si="73"/>
        <v/>
      </c>
      <c r="K160" s="3" t="str">
        <f t="shared" si="73"/>
        <v/>
      </c>
      <c r="L160" s="3">
        <f t="shared" si="73"/>
        <v>8732.1982473363496</v>
      </c>
      <c r="M160" s="3" t="str">
        <f t="shared" si="73"/>
        <v/>
      </c>
      <c r="N160" s="3" t="str">
        <f t="shared" si="73"/>
        <v/>
      </c>
      <c r="O160" s="3" t="str">
        <f t="shared" si="73"/>
        <v/>
      </c>
      <c r="P160" s="3" t="str">
        <f t="shared" si="73"/>
        <v/>
      </c>
      <c r="Q160" s="3" t="str">
        <f t="shared" si="73"/>
        <v/>
      </c>
      <c r="R160" s="3" t="str">
        <f t="shared" si="73"/>
        <v/>
      </c>
      <c r="S160" s="32" t="str">
        <f t="shared" si="73"/>
        <v/>
      </c>
      <c r="T160" s="5">
        <f t="shared" si="74"/>
        <v>8732.1982473363496</v>
      </c>
    </row>
    <row r="161" spans="1:20" ht="13.5" thickBot="1">
      <c r="A161" s="15" t="s">
        <v>11</v>
      </c>
      <c r="B161" s="31" t="str">
        <f t="shared" si="73"/>
        <v/>
      </c>
      <c r="C161" s="3" t="str">
        <f t="shared" si="73"/>
        <v/>
      </c>
      <c r="D161" s="3" t="str">
        <f t="shared" si="73"/>
        <v/>
      </c>
      <c r="E161" s="3" t="str">
        <f t="shared" si="73"/>
        <v/>
      </c>
      <c r="F161" s="3" t="str">
        <f t="shared" si="73"/>
        <v/>
      </c>
      <c r="G161" s="3" t="str">
        <f t="shared" si="73"/>
        <v/>
      </c>
      <c r="H161" s="3" t="str">
        <f t="shared" si="73"/>
        <v/>
      </c>
      <c r="I161" s="3" t="str">
        <f t="shared" si="73"/>
        <v/>
      </c>
      <c r="J161" s="3" t="str">
        <f t="shared" si="73"/>
        <v/>
      </c>
      <c r="K161" s="3" t="str">
        <f t="shared" si="73"/>
        <v/>
      </c>
      <c r="L161" s="3" t="str">
        <f t="shared" si="73"/>
        <v/>
      </c>
      <c r="M161" s="3">
        <f t="shared" si="73"/>
        <v>23006.047378025112</v>
      </c>
      <c r="N161" s="3" t="str">
        <f t="shared" si="73"/>
        <v/>
      </c>
      <c r="O161" s="3" t="str">
        <f t="shared" si="73"/>
        <v/>
      </c>
      <c r="P161" s="3" t="str">
        <f t="shared" si="73"/>
        <v/>
      </c>
      <c r="Q161" s="3" t="str">
        <f t="shared" si="73"/>
        <v/>
      </c>
      <c r="R161" s="3" t="str">
        <f t="shared" si="73"/>
        <v/>
      </c>
      <c r="S161" s="32" t="str">
        <f t="shared" si="73"/>
        <v/>
      </c>
      <c r="T161" s="5">
        <f t="shared" si="74"/>
        <v>23006.047378025112</v>
      </c>
    </row>
    <row r="162" spans="1:20" ht="13.5" thickBot="1">
      <c r="A162" s="15" t="s">
        <v>12</v>
      </c>
      <c r="B162" s="31" t="str">
        <f t="shared" si="73"/>
        <v/>
      </c>
      <c r="C162" s="3" t="str">
        <f t="shared" si="73"/>
        <v/>
      </c>
      <c r="D162" s="3" t="str">
        <f t="shared" si="73"/>
        <v/>
      </c>
      <c r="E162" s="3" t="str">
        <f t="shared" si="73"/>
        <v/>
      </c>
      <c r="F162" s="3" t="str">
        <f t="shared" si="73"/>
        <v/>
      </c>
      <c r="G162" s="3" t="str">
        <f t="shared" si="73"/>
        <v/>
      </c>
      <c r="H162" s="3" t="str">
        <f t="shared" si="73"/>
        <v/>
      </c>
      <c r="I162" s="3" t="str">
        <f t="shared" si="73"/>
        <v/>
      </c>
      <c r="J162" s="3" t="str">
        <f t="shared" si="73"/>
        <v/>
      </c>
      <c r="K162" s="3" t="str">
        <f t="shared" si="73"/>
        <v/>
      </c>
      <c r="L162" s="3" t="str">
        <f t="shared" si="73"/>
        <v/>
      </c>
      <c r="M162" s="3" t="str">
        <f t="shared" si="73"/>
        <v/>
      </c>
      <c r="N162" s="3">
        <f t="shared" si="73"/>
        <v>57716.885652435391</v>
      </c>
      <c r="O162" s="3" t="str">
        <f t="shared" si="73"/>
        <v/>
      </c>
      <c r="P162" s="3" t="str">
        <f t="shared" si="73"/>
        <v/>
      </c>
      <c r="Q162" s="3" t="str">
        <f t="shared" si="73"/>
        <v/>
      </c>
      <c r="R162" s="3" t="str">
        <f t="shared" si="73"/>
        <v/>
      </c>
      <c r="S162" s="32" t="str">
        <f t="shared" si="73"/>
        <v/>
      </c>
      <c r="T162" s="5">
        <f t="shared" si="74"/>
        <v>57716.885652435391</v>
      </c>
    </row>
    <row r="163" spans="1:20" ht="13.5" thickBot="1">
      <c r="A163" s="15" t="s">
        <v>13</v>
      </c>
      <c r="B163" s="31" t="str">
        <f t="shared" si="73"/>
        <v/>
      </c>
      <c r="C163" s="3" t="str">
        <f t="shared" si="73"/>
        <v/>
      </c>
      <c r="D163" s="3" t="str">
        <f t="shared" si="73"/>
        <v/>
      </c>
      <c r="E163" s="3" t="str">
        <f t="shared" si="73"/>
        <v/>
      </c>
      <c r="F163" s="3" t="str">
        <f t="shared" si="73"/>
        <v/>
      </c>
      <c r="G163" s="3" t="str">
        <f t="shared" si="73"/>
        <v/>
      </c>
      <c r="H163" s="3" t="str">
        <f t="shared" si="73"/>
        <v/>
      </c>
      <c r="I163" s="3" t="str">
        <f t="shared" si="73"/>
        <v/>
      </c>
      <c r="J163" s="3" t="str">
        <f t="shared" si="73"/>
        <v/>
      </c>
      <c r="K163" s="3" t="str">
        <f t="shared" si="73"/>
        <v/>
      </c>
      <c r="L163" s="3" t="str">
        <f t="shared" si="73"/>
        <v/>
      </c>
      <c r="M163" s="3" t="str">
        <f t="shared" si="73"/>
        <v/>
      </c>
      <c r="N163" s="3" t="str">
        <f t="shared" si="73"/>
        <v/>
      </c>
      <c r="O163" s="3">
        <f t="shared" si="73"/>
        <v>11842.91836568178</v>
      </c>
      <c r="P163" s="3" t="str">
        <f t="shared" si="73"/>
        <v/>
      </c>
      <c r="Q163" s="3" t="str">
        <f t="shared" si="73"/>
        <v/>
      </c>
      <c r="R163" s="3" t="str">
        <f t="shared" si="73"/>
        <v/>
      </c>
      <c r="S163" s="32" t="str">
        <f t="shared" si="73"/>
        <v/>
      </c>
      <c r="T163" s="5">
        <f t="shared" si="74"/>
        <v>11842.91836568178</v>
      </c>
    </row>
    <row r="164" spans="1:20" ht="13.5" thickBot="1">
      <c r="A164" s="15" t="s">
        <v>14</v>
      </c>
      <c r="B164" s="31" t="str">
        <f t="shared" si="73"/>
        <v/>
      </c>
      <c r="C164" s="3" t="str">
        <f t="shared" si="73"/>
        <v/>
      </c>
      <c r="D164" s="3" t="str">
        <f t="shared" si="73"/>
        <v/>
      </c>
      <c r="E164" s="3" t="str">
        <f t="shared" ref="E164:S164" si="75">IF($A141=E$126,SUMPRODUCT(E$127:E$144,$T$127:$T$144)+SUMPRODUCT($B141:$S141,$B$145:$S$145),"")</f>
        <v/>
      </c>
      <c r="F164" s="3" t="str">
        <f t="shared" si="75"/>
        <v/>
      </c>
      <c r="G164" s="3" t="str">
        <f t="shared" si="75"/>
        <v/>
      </c>
      <c r="H164" s="3" t="str">
        <f t="shared" si="75"/>
        <v/>
      </c>
      <c r="I164" s="3" t="str">
        <f t="shared" si="75"/>
        <v/>
      </c>
      <c r="J164" s="3" t="str">
        <f t="shared" si="75"/>
        <v/>
      </c>
      <c r="K164" s="3" t="str">
        <f t="shared" si="75"/>
        <v/>
      </c>
      <c r="L164" s="3" t="str">
        <f t="shared" si="75"/>
        <v/>
      </c>
      <c r="M164" s="3" t="str">
        <f t="shared" si="75"/>
        <v/>
      </c>
      <c r="N164" s="3" t="str">
        <f t="shared" si="75"/>
        <v/>
      </c>
      <c r="O164" s="3" t="str">
        <f t="shared" si="75"/>
        <v/>
      </c>
      <c r="P164" s="3">
        <f t="shared" si="75"/>
        <v>6469.7571766973979</v>
      </c>
      <c r="Q164" s="3" t="str">
        <f t="shared" si="75"/>
        <v/>
      </c>
      <c r="R164" s="3" t="str">
        <f t="shared" si="75"/>
        <v/>
      </c>
      <c r="S164" s="32" t="str">
        <f t="shared" si="75"/>
        <v/>
      </c>
      <c r="T164" s="5">
        <f t="shared" si="74"/>
        <v>6469.7571766973979</v>
      </c>
    </row>
    <row r="165" spans="1:20" ht="13.5" thickBot="1">
      <c r="A165" s="15" t="s">
        <v>15</v>
      </c>
      <c r="B165" s="31" t="str">
        <f t="shared" ref="B165:S167" si="76">IF($A142=B$126,SUMPRODUCT(B$127:B$144,$T$127:$T$144)+SUMPRODUCT($B142:$S142,$B$145:$S$145),"")</f>
        <v/>
      </c>
      <c r="C165" s="3" t="str">
        <f t="shared" si="76"/>
        <v/>
      </c>
      <c r="D165" s="3" t="str">
        <f t="shared" si="76"/>
        <v/>
      </c>
      <c r="E165" s="3" t="str">
        <f t="shared" si="76"/>
        <v/>
      </c>
      <c r="F165" s="3" t="str">
        <f t="shared" si="76"/>
        <v/>
      </c>
      <c r="G165" s="3" t="str">
        <f t="shared" si="76"/>
        <v/>
      </c>
      <c r="H165" s="3" t="str">
        <f t="shared" si="76"/>
        <v/>
      </c>
      <c r="I165" s="3" t="str">
        <f t="shared" si="76"/>
        <v/>
      </c>
      <c r="J165" s="3" t="str">
        <f t="shared" si="76"/>
        <v/>
      </c>
      <c r="K165" s="3" t="str">
        <f t="shared" si="76"/>
        <v/>
      </c>
      <c r="L165" s="3" t="str">
        <f t="shared" si="76"/>
        <v/>
      </c>
      <c r="M165" s="3" t="str">
        <f t="shared" si="76"/>
        <v/>
      </c>
      <c r="N165" s="3" t="str">
        <f t="shared" si="76"/>
        <v/>
      </c>
      <c r="O165" s="3" t="str">
        <f t="shared" si="76"/>
        <v/>
      </c>
      <c r="P165" s="3" t="str">
        <f t="shared" si="76"/>
        <v/>
      </c>
      <c r="Q165" s="3">
        <f t="shared" si="76"/>
        <v>23319.347647814488</v>
      </c>
      <c r="R165" s="3" t="str">
        <f t="shared" si="76"/>
        <v/>
      </c>
      <c r="S165" s="32" t="str">
        <f t="shared" si="76"/>
        <v/>
      </c>
      <c r="T165" s="5">
        <f t="shared" si="74"/>
        <v>23319.347647814488</v>
      </c>
    </row>
    <row r="166" spans="1:20" ht="13.5" thickBot="1">
      <c r="A166" s="15" t="s">
        <v>16</v>
      </c>
      <c r="B166" s="31" t="str">
        <f t="shared" si="76"/>
        <v/>
      </c>
      <c r="C166" s="3" t="str">
        <f t="shared" si="76"/>
        <v/>
      </c>
      <c r="D166" s="3" t="str">
        <f t="shared" si="76"/>
        <v/>
      </c>
      <c r="E166" s="3" t="str">
        <f t="shared" si="76"/>
        <v/>
      </c>
      <c r="F166" s="3" t="str">
        <f t="shared" si="76"/>
        <v/>
      </c>
      <c r="G166" s="3" t="str">
        <f t="shared" si="76"/>
        <v/>
      </c>
      <c r="H166" s="3" t="str">
        <f t="shared" si="76"/>
        <v/>
      </c>
      <c r="I166" s="3" t="str">
        <f t="shared" si="76"/>
        <v/>
      </c>
      <c r="J166" s="3" t="str">
        <f t="shared" si="76"/>
        <v/>
      </c>
      <c r="K166" s="3" t="str">
        <f t="shared" si="76"/>
        <v/>
      </c>
      <c r="L166" s="3" t="str">
        <f t="shared" si="76"/>
        <v/>
      </c>
      <c r="M166" s="3" t="str">
        <f t="shared" si="76"/>
        <v/>
      </c>
      <c r="N166" s="3" t="str">
        <f t="shared" si="76"/>
        <v/>
      </c>
      <c r="O166" s="3" t="str">
        <f t="shared" si="76"/>
        <v/>
      </c>
      <c r="P166" s="3" t="str">
        <f t="shared" si="76"/>
        <v/>
      </c>
      <c r="Q166" s="3" t="str">
        <f t="shared" si="76"/>
        <v/>
      </c>
      <c r="R166" s="3">
        <f t="shared" si="76"/>
        <v>3106.3702900954222</v>
      </c>
      <c r="S166" s="32" t="str">
        <f t="shared" si="76"/>
        <v/>
      </c>
      <c r="T166" s="5">
        <f t="shared" si="74"/>
        <v>3106.3702900954222</v>
      </c>
    </row>
    <row r="167" spans="1:20" ht="13.5" thickBot="1">
      <c r="A167" s="15" t="s">
        <v>17</v>
      </c>
      <c r="B167" s="33" t="str">
        <f t="shared" si="76"/>
        <v/>
      </c>
      <c r="C167" s="34" t="str">
        <f t="shared" si="76"/>
        <v/>
      </c>
      <c r="D167" s="34" t="str">
        <f t="shared" si="76"/>
        <v/>
      </c>
      <c r="E167" s="34" t="str">
        <f t="shared" si="76"/>
        <v/>
      </c>
      <c r="F167" s="34" t="str">
        <f t="shared" si="76"/>
        <v/>
      </c>
      <c r="G167" s="34" t="str">
        <f t="shared" si="76"/>
        <v/>
      </c>
      <c r="H167" s="34" t="str">
        <f t="shared" si="76"/>
        <v/>
      </c>
      <c r="I167" s="34" t="str">
        <f t="shared" si="76"/>
        <v/>
      </c>
      <c r="J167" s="34" t="str">
        <f t="shared" si="76"/>
        <v/>
      </c>
      <c r="K167" s="34" t="str">
        <f t="shared" si="76"/>
        <v/>
      </c>
      <c r="L167" s="34" t="str">
        <f t="shared" si="76"/>
        <v/>
      </c>
      <c r="M167" s="34" t="str">
        <f t="shared" si="76"/>
        <v/>
      </c>
      <c r="N167" s="34" t="str">
        <f t="shared" si="76"/>
        <v/>
      </c>
      <c r="O167" s="34" t="str">
        <f t="shared" si="76"/>
        <v/>
      </c>
      <c r="P167" s="34" t="str">
        <f t="shared" si="76"/>
        <v/>
      </c>
      <c r="Q167" s="34" t="str">
        <f t="shared" si="76"/>
        <v/>
      </c>
      <c r="R167" s="34" t="str">
        <f t="shared" si="76"/>
        <v/>
      </c>
      <c r="S167" s="35">
        <f t="shared" si="76"/>
        <v>1345.695259190963</v>
      </c>
      <c r="T167" s="5">
        <f t="shared" si="74"/>
        <v>1345.695259190963</v>
      </c>
    </row>
    <row r="168" spans="1:20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27">
        <f>SUM(T150:T167)</f>
        <v>405174.00826419843</v>
      </c>
    </row>
  </sheetData>
  <conditionalFormatting sqref="AI6:AI23">
    <cfRule type="cellIs" dxfId="17" priority="5" operator="equal">
      <formula>1</formula>
    </cfRule>
  </conditionalFormatting>
  <conditionalFormatting sqref="AJ5:BA5">
    <cfRule type="cellIs" dxfId="16" priority="4" operator="equal">
      <formula>1</formula>
    </cfRule>
  </conditionalFormatting>
  <conditionalFormatting sqref="B150:S167">
    <cfRule type="containsBlanks" dxfId="15" priority="6">
      <formula>LEN(TRIM(B150))=0</formula>
    </cfRule>
  </conditionalFormatting>
  <conditionalFormatting sqref="AJ6:BA23">
    <cfRule type="expression" dxfId="14" priority="1">
      <formula>BC6="d"</formula>
    </cfRule>
    <cfRule type="expression" dxfId="13" priority="2">
      <formula>BC6="i"</formula>
    </cfRule>
    <cfRule type="expression" dxfId="12" priority="3">
      <formula>BC6="t"</formula>
    </cfRule>
  </conditionalFormatting>
  <hyperlinks>
    <hyperlink ref="B29" r:id="rId1"/>
    <hyperlink ref="A2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53"/>
  <sheetViews>
    <sheetView topLeftCell="A67" workbookViewId="0">
      <selection activeCell="D77" sqref="D77"/>
    </sheetView>
  </sheetViews>
  <sheetFormatPr baseColWidth="10" defaultRowHeight="12.75"/>
  <cols>
    <col min="1" max="1" width="20.5703125" customWidth="1"/>
    <col min="2" max="2" width="12.42578125" bestFit="1" customWidth="1"/>
    <col min="3" max="3" width="12.7109375" customWidth="1"/>
    <col min="4" max="4" width="13.28515625" customWidth="1"/>
    <col min="6" max="6" width="12.7109375" customWidth="1"/>
    <col min="7" max="7" width="13.28515625" customWidth="1"/>
    <col min="8" max="8" width="15.7109375" customWidth="1"/>
    <col min="9" max="9" width="18.42578125" customWidth="1"/>
    <col min="10" max="10" width="17.85546875" customWidth="1"/>
    <col min="11" max="11" width="16.85546875" customWidth="1"/>
    <col min="12" max="12" width="17.85546875" customWidth="1"/>
    <col min="13" max="13" width="12.7109375" customWidth="1"/>
    <col min="14" max="17" width="13.28515625" bestFit="1" customWidth="1"/>
    <col min="18" max="18" width="15" customWidth="1"/>
    <col min="19" max="19" width="16.28515625" customWidth="1"/>
  </cols>
  <sheetData>
    <row r="3" spans="1:26" ht="21.75" customHeight="1" thickBot="1">
      <c r="C3" s="86" t="s">
        <v>318</v>
      </c>
      <c r="D3" s="86" t="s">
        <v>194</v>
      </c>
      <c r="E3" s="49" t="s">
        <v>319</v>
      </c>
      <c r="F3" s="86" t="s">
        <v>152</v>
      </c>
      <c r="G3" s="86" t="s">
        <v>38</v>
      </c>
      <c r="H3" s="86"/>
      <c r="I3" s="86" t="s">
        <v>56</v>
      </c>
      <c r="K3" s="139" t="s">
        <v>91</v>
      </c>
      <c r="O3" s="86" t="s">
        <v>195</v>
      </c>
      <c r="P3" s="86" t="s">
        <v>85</v>
      </c>
      <c r="Q3" s="86" t="s">
        <v>154</v>
      </c>
      <c r="R3" s="204" t="s">
        <v>235</v>
      </c>
    </row>
    <row r="4" spans="1:26" ht="45.75" thickBot="1">
      <c r="A4" s="36" t="s">
        <v>39</v>
      </c>
      <c r="B4" s="13" t="s">
        <v>286</v>
      </c>
      <c r="C4" s="8" t="s">
        <v>166</v>
      </c>
      <c r="D4" s="8" t="s">
        <v>192</v>
      </c>
      <c r="E4" s="8" t="s">
        <v>61</v>
      </c>
      <c r="F4" s="9" t="s">
        <v>214</v>
      </c>
      <c r="G4" s="9" t="s">
        <v>57</v>
      </c>
      <c r="H4" s="90" t="s">
        <v>180</v>
      </c>
      <c r="I4" s="8" t="s">
        <v>53</v>
      </c>
      <c r="J4" s="9" t="s">
        <v>157</v>
      </c>
      <c r="K4" s="9" t="s">
        <v>298</v>
      </c>
      <c r="L4" s="9" t="s">
        <v>297</v>
      </c>
      <c r="M4" s="9" t="s">
        <v>320</v>
      </c>
      <c r="N4" s="9" t="s">
        <v>68</v>
      </c>
      <c r="O4" s="9" t="s">
        <v>232</v>
      </c>
      <c r="P4" s="9" t="s">
        <v>233</v>
      </c>
      <c r="Q4" s="9" t="s">
        <v>234</v>
      </c>
      <c r="R4" s="9" t="s">
        <v>236</v>
      </c>
      <c r="S4" s="9"/>
      <c r="T4" s="9"/>
      <c r="U4" s="9"/>
      <c r="V4" s="9"/>
      <c r="W4" s="206"/>
      <c r="X4" s="205"/>
      <c r="Z4" s="97"/>
    </row>
    <row r="5" spans="1:26" ht="15.75" thickBot="1">
      <c r="A5" s="7" t="s">
        <v>0</v>
      </c>
      <c r="B5" t="s">
        <v>19</v>
      </c>
      <c r="C5" s="5">
        <f>'Dates 2012'!G6</f>
        <v>59684.678813771839</v>
      </c>
      <c r="D5" s="5">
        <f>'Dates 2012'!H6</f>
        <v>68221.613423201066</v>
      </c>
      <c r="E5" s="5">
        <f>C5-D5</f>
        <v>-8536.9346094292268</v>
      </c>
      <c r="F5" s="164">
        <f>'Dates 2012'!K6</f>
        <v>8.3831354082229996</v>
      </c>
      <c r="G5" s="5">
        <f>'Dates 2012'!R6</f>
        <v>56426.313831407067</v>
      </c>
      <c r="H5" s="5">
        <f>G5-D5</f>
        <v>-11795.299591793999</v>
      </c>
      <c r="I5" s="5">
        <f>'Dates 2012'!O6</f>
        <v>72629.672740676746</v>
      </c>
      <c r="J5" s="5">
        <f>G5-I5</f>
        <v>-16203.358909269678</v>
      </c>
      <c r="K5" s="5">
        <f>'Dates 2012'!P6</f>
        <v>57704.953110736751</v>
      </c>
      <c r="L5" s="5">
        <f>'Dates 2012'!Q6</f>
        <v>60552.910628846257</v>
      </c>
      <c r="M5" s="5">
        <f>C5</f>
        <v>59684.678813771839</v>
      </c>
      <c r="N5" s="5">
        <f>'Dates 2012'!M6</f>
        <v>133233.85538854281</v>
      </c>
      <c r="O5" s="5">
        <f t="shared" ref="O5:O22" si="0">N5+D5-C5</f>
        <v>141770.78999797205</v>
      </c>
      <c r="P5" s="5">
        <f t="shared" ref="P5:P22" si="1">N5+I5-C5</f>
        <v>146178.8493154477</v>
      </c>
      <c r="Q5" s="5">
        <f t="shared" ref="Q5:Q22" si="2">N5-C5+K5</f>
        <v>131254.12968550774</v>
      </c>
      <c r="R5" s="5">
        <f t="shared" ref="R5:R22" si="3">N5-C5+L5</f>
        <v>134102.08720361724</v>
      </c>
      <c r="S5" s="5"/>
      <c r="T5" s="10"/>
      <c r="U5" s="10"/>
      <c r="V5" s="10"/>
      <c r="W5" s="10"/>
      <c r="X5" s="10"/>
      <c r="Y5" s="10"/>
    </row>
    <row r="6" spans="1:26" ht="15.75" thickBot="1">
      <c r="A6" s="7" t="s">
        <v>1</v>
      </c>
      <c r="B6" t="s">
        <v>34</v>
      </c>
      <c r="C6" s="5">
        <f>'Dates 2012'!G7</f>
        <v>12430.280795582075</v>
      </c>
      <c r="D6" s="5">
        <f>'Dates 2012'!H7</f>
        <v>12938.066679670123</v>
      </c>
      <c r="E6" s="5">
        <f t="shared" ref="E6:E22" si="4">C6-D6</f>
        <v>-507.78588408804717</v>
      </c>
      <c r="F6" s="164">
        <f>'Dates 2012'!K7</f>
        <v>1.340729667492</v>
      </c>
      <c r="G6" s="5">
        <f>'Dates 2012'!R7</f>
        <v>11536.808669391447</v>
      </c>
      <c r="H6" s="5">
        <f t="shared" ref="H6:H22" si="5">G6-D6</f>
        <v>-1401.258010278676</v>
      </c>
      <c r="I6" s="5">
        <f>'Dates 2012'!O7</f>
        <v>11615.791973030004</v>
      </c>
      <c r="J6" s="5">
        <f>G6-I6</f>
        <v>-78.983303638557118</v>
      </c>
      <c r="K6" s="5">
        <f>'Dates 2012'!P7</f>
        <v>14451.262618843681</v>
      </c>
      <c r="L6" s="5">
        <f>'Dates 2012'!Q7</f>
        <v>14656.873358315173</v>
      </c>
      <c r="M6" s="5">
        <f t="shared" ref="M6:M22" si="6">C6</f>
        <v>12430.280795582075</v>
      </c>
      <c r="N6" s="5">
        <f>'Dates 2012'!M7</f>
        <v>32522.63871362423</v>
      </c>
      <c r="O6" s="5">
        <f t="shared" si="0"/>
        <v>33030.424597712277</v>
      </c>
      <c r="P6" s="5">
        <f t="shared" si="1"/>
        <v>31708.149891072157</v>
      </c>
      <c r="Q6" s="5">
        <f t="shared" si="2"/>
        <v>34543.620536885835</v>
      </c>
      <c r="R6" s="5">
        <f t="shared" si="3"/>
        <v>34749.231276357328</v>
      </c>
      <c r="S6" s="5"/>
      <c r="T6" s="10"/>
      <c r="U6" s="10"/>
      <c r="V6" s="10"/>
      <c r="W6" s="10"/>
      <c r="X6" s="10"/>
      <c r="Y6" s="10"/>
    </row>
    <row r="7" spans="1:26" ht="15.75" thickBot="1">
      <c r="A7" s="7" t="s">
        <v>2</v>
      </c>
      <c r="B7" t="s">
        <v>35</v>
      </c>
      <c r="C7" s="5">
        <f>'Dates 2012'!G8</f>
        <v>9694.4725650836226</v>
      </c>
      <c r="D7" s="5">
        <f>'Dates 2012'!H8</f>
        <v>11518.683263999723</v>
      </c>
      <c r="E7" s="5">
        <f t="shared" si="4"/>
        <v>-1824.2106989161002</v>
      </c>
      <c r="F7" s="164">
        <f>'Dates 2012'!K8</f>
        <v>1.0706860955490001</v>
      </c>
      <c r="G7" s="5">
        <f>'Dates 2012'!R8</f>
        <v>9058.1896156781113</v>
      </c>
      <c r="H7" s="5">
        <f t="shared" si="5"/>
        <v>-2460.4936483216115</v>
      </c>
      <c r="I7" s="5">
        <f>'Dates 2012'!O8</f>
        <v>9276.1928492099396</v>
      </c>
      <c r="J7" s="5">
        <f t="shared" ref="J7:J22" si="7">G7-I7</f>
        <v>-218.0032335318283</v>
      </c>
      <c r="K7" s="5">
        <f>'Dates 2012'!P8</f>
        <v>9772.3890011054882</v>
      </c>
      <c r="L7" s="5">
        <f>'Dates 2012'!Q8</f>
        <v>10097.895154546011</v>
      </c>
      <c r="M7" s="5">
        <f t="shared" si="6"/>
        <v>9694.4725650836226</v>
      </c>
      <c r="N7" s="5">
        <f>'Dates 2012'!M8</f>
        <v>19965.693070091816</v>
      </c>
      <c r="O7" s="5">
        <f t="shared" si="0"/>
        <v>21789.903769007917</v>
      </c>
      <c r="P7" s="5">
        <f t="shared" si="1"/>
        <v>19547.413354218133</v>
      </c>
      <c r="Q7" s="5">
        <f t="shared" si="2"/>
        <v>20043.60950611368</v>
      </c>
      <c r="R7" s="5">
        <f t="shared" si="3"/>
        <v>20369.115659554205</v>
      </c>
      <c r="S7" s="5"/>
      <c r="T7" s="10"/>
      <c r="U7" s="10"/>
      <c r="V7" s="10"/>
      <c r="W7" s="10"/>
      <c r="X7" s="10"/>
      <c r="Y7" s="10"/>
    </row>
    <row r="8" spans="1:26" ht="15.75" thickBot="1">
      <c r="A8" s="7" t="s">
        <v>3</v>
      </c>
      <c r="B8" t="s">
        <v>20</v>
      </c>
      <c r="C8" s="5">
        <f>'Dates 2012'!G9</f>
        <v>9614.9006671431016</v>
      </c>
      <c r="D8" s="5">
        <f>'Dates 2012'!H9</f>
        <v>8288.4558358739978</v>
      </c>
      <c r="E8" s="5">
        <f t="shared" si="4"/>
        <v>1326.4448312691038</v>
      </c>
      <c r="F8" s="164">
        <f>'Dates 2012'!K9</f>
        <v>1.1043222035010001</v>
      </c>
      <c r="G8" s="5">
        <f>'Dates 2012'!R9</f>
        <v>9322.1706204869006</v>
      </c>
      <c r="H8" s="5">
        <f t="shared" si="5"/>
        <v>1033.7147846129028</v>
      </c>
      <c r="I8" s="5">
        <f>'Dates 2012'!O9</f>
        <v>9567.6088163703316</v>
      </c>
      <c r="J8" s="5">
        <f t="shared" si="7"/>
        <v>-245.43819588343104</v>
      </c>
      <c r="K8" s="5">
        <f>'Dates 2012'!P9</f>
        <v>10181.264282149034</v>
      </c>
      <c r="L8" s="5">
        <f>'Dates 2012'!Q9</f>
        <v>10056.422938371732</v>
      </c>
      <c r="M8" s="5">
        <f t="shared" si="6"/>
        <v>9614.9006671431016</v>
      </c>
      <c r="N8" s="5">
        <f>'Dates 2012'!M9</f>
        <v>27512.614283655545</v>
      </c>
      <c r="O8" s="5">
        <f t="shared" si="0"/>
        <v>26186.169452386439</v>
      </c>
      <c r="P8" s="5">
        <f t="shared" si="1"/>
        <v>27465.322432882775</v>
      </c>
      <c r="Q8" s="5">
        <f t="shared" si="2"/>
        <v>28078.977898661477</v>
      </c>
      <c r="R8" s="5">
        <f t="shared" si="3"/>
        <v>27954.136554884175</v>
      </c>
      <c r="S8" s="5"/>
      <c r="T8" s="10"/>
      <c r="U8" s="10"/>
      <c r="V8" s="10"/>
      <c r="W8" s="10"/>
      <c r="X8" s="10"/>
      <c r="Y8" s="10"/>
    </row>
    <row r="9" spans="1:26" ht="15.75" thickBot="1">
      <c r="A9" s="7" t="s">
        <v>4</v>
      </c>
      <c r="B9" t="s">
        <v>21</v>
      </c>
      <c r="C9" s="5">
        <f>'Dates 2012'!G10</f>
        <v>12915.358872501129</v>
      </c>
      <c r="D9" s="5">
        <f>'Dates 2012'!H10</f>
        <v>16404.703076721045</v>
      </c>
      <c r="E9" s="5">
        <f t="shared" si="4"/>
        <v>-3489.3442042199167</v>
      </c>
      <c r="F9" s="164">
        <f>'Dates 2012'!K10</f>
        <v>2.0928264676850001</v>
      </c>
      <c r="G9" s="5">
        <f>'Dates 2012'!R10</f>
        <v>12240.687219842974</v>
      </c>
      <c r="H9" s="5">
        <f t="shared" si="5"/>
        <v>-4164.0158568780716</v>
      </c>
      <c r="I9" s="5">
        <f>'Dates 2012'!O10</f>
        <v>18131.796046368323</v>
      </c>
      <c r="J9" s="5">
        <f t="shared" si="7"/>
        <v>-5891.1088265253493</v>
      </c>
      <c r="K9" s="5">
        <f>'Dates 2012'!P10</f>
        <v>13475.02993427529</v>
      </c>
      <c r="L9" s="5">
        <f>'Dates 2012'!Q10</f>
        <v>14048.366216133678</v>
      </c>
      <c r="M9" s="5">
        <f t="shared" si="6"/>
        <v>12915.358872501129</v>
      </c>
      <c r="N9" s="5">
        <f>'Dates 2012'!M10</f>
        <v>37120.866514292778</v>
      </c>
      <c r="O9" s="5">
        <f t="shared" si="0"/>
        <v>40610.210718512695</v>
      </c>
      <c r="P9" s="5">
        <f t="shared" si="1"/>
        <v>42337.303688159976</v>
      </c>
      <c r="Q9" s="5">
        <f t="shared" si="2"/>
        <v>37680.537576066941</v>
      </c>
      <c r="R9" s="5">
        <f t="shared" si="3"/>
        <v>38253.873857925326</v>
      </c>
      <c r="S9" s="5"/>
      <c r="T9" s="10"/>
      <c r="U9" s="10"/>
      <c r="V9" s="10"/>
      <c r="W9" s="10"/>
      <c r="X9" s="10"/>
      <c r="Y9" s="10"/>
    </row>
    <row r="10" spans="1:26" ht="15.75" thickBot="1">
      <c r="A10" s="7" t="s">
        <v>5</v>
      </c>
      <c r="B10" t="s">
        <v>22</v>
      </c>
      <c r="C10" s="5">
        <f>'Dates 2012'!G11</f>
        <v>5279.8793732437543</v>
      </c>
      <c r="D10" s="5">
        <f>'Dates 2012'!H11</f>
        <v>5548.411770832613</v>
      </c>
      <c r="E10" s="5">
        <f t="shared" si="4"/>
        <v>-268.53239758885866</v>
      </c>
      <c r="F10" s="164">
        <f>'Dates 2012'!K11</f>
        <v>0.59108254799999993</v>
      </c>
      <c r="G10" s="5">
        <f>'Dates 2012'!R11</f>
        <v>4902.8044075265616</v>
      </c>
      <c r="H10" s="5">
        <f t="shared" si="5"/>
        <v>-645.60736330605141</v>
      </c>
      <c r="I10" s="5">
        <f>'Dates 2012'!O11</f>
        <v>5121.0114036635123</v>
      </c>
      <c r="J10" s="5">
        <f t="shared" si="7"/>
        <v>-218.20699613695069</v>
      </c>
      <c r="K10" s="5">
        <f>'Dates 2012'!P11</f>
        <v>5405.3724329403121</v>
      </c>
      <c r="L10" s="5">
        <f>'Dates 2012'!Q11</f>
        <v>5582.908218490601</v>
      </c>
      <c r="M10" s="5">
        <f t="shared" si="6"/>
        <v>5279.8793732437543</v>
      </c>
      <c r="N10" s="5">
        <f>'Dates 2012'!M11</f>
        <v>12107.996627549848</v>
      </c>
      <c r="O10" s="5">
        <f t="shared" si="0"/>
        <v>12376.529025138705</v>
      </c>
      <c r="P10" s="5">
        <f t="shared" si="1"/>
        <v>11949.128657969606</v>
      </c>
      <c r="Q10" s="5">
        <f t="shared" si="2"/>
        <v>12233.489687246405</v>
      </c>
      <c r="R10" s="5">
        <f t="shared" si="3"/>
        <v>12411.025472796695</v>
      </c>
      <c r="S10" s="5"/>
      <c r="T10" s="10"/>
      <c r="U10" s="10"/>
      <c r="V10" s="10"/>
      <c r="W10" s="10"/>
      <c r="X10" s="10"/>
      <c r="Y10" s="10"/>
    </row>
    <row r="11" spans="1:26" ht="15.75" thickBot="1">
      <c r="A11" s="7" t="s">
        <v>6</v>
      </c>
      <c r="B11" t="s">
        <v>36</v>
      </c>
      <c r="C11" s="5">
        <f>'Dates 2012'!G12</f>
        <v>21828.422337666776</v>
      </c>
      <c r="D11" s="5">
        <f>'Dates 2012'!H12</f>
        <v>24752.878695266594</v>
      </c>
      <c r="E11" s="5">
        <f t="shared" si="4"/>
        <v>-2924.4563575998181</v>
      </c>
      <c r="F11" s="164">
        <f>'Dates 2012'!K12</f>
        <v>2.5269733695539998</v>
      </c>
      <c r="G11" s="5">
        <f>'Dates 2012'!R12</f>
        <v>20311.460847069982</v>
      </c>
      <c r="H11" s="5">
        <f t="shared" si="5"/>
        <v>-4441.4178481966119</v>
      </c>
      <c r="I11" s="5">
        <f>'Dates 2012'!O12</f>
        <v>21893.15094148245</v>
      </c>
      <c r="J11" s="5">
        <f t="shared" si="7"/>
        <v>-1581.6900944124682</v>
      </c>
      <c r="K11" s="5">
        <f>'Dates 2012'!P12</f>
        <v>23334.431134775128</v>
      </c>
      <c r="L11" s="5">
        <f>'Dates 2012'!Q12</f>
        <v>24221.35820273327</v>
      </c>
      <c r="M11" s="5">
        <f t="shared" si="6"/>
        <v>21828.422337666776</v>
      </c>
      <c r="N11" s="5">
        <f>'Dates 2012'!M12</f>
        <v>51268.40446114527</v>
      </c>
      <c r="O11" s="5">
        <f t="shared" si="0"/>
        <v>54192.860818745088</v>
      </c>
      <c r="P11" s="5">
        <f t="shared" si="1"/>
        <v>51333.133064960944</v>
      </c>
      <c r="Q11" s="5">
        <f t="shared" si="2"/>
        <v>52774.413258253626</v>
      </c>
      <c r="R11" s="5">
        <f t="shared" si="3"/>
        <v>53661.340326211764</v>
      </c>
      <c r="S11" s="5"/>
      <c r="T11" s="10"/>
      <c r="U11" s="10"/>
      <c r="V11" s="10"/>
      <c r="W11" s="10"/>
      <c r="X11" s="10"/>
      <c r="Y11" s="10"/>
    </row>
    <row r="12" spans="1:26" ht="15.75" thickBot="1">
      <c r="A12" s="7" t="s">
        <v>7</v>
      </c>
      <c r="B12" t="s">
        <v>23</v>
      </c>
      <c r="C12" s="5">
        <f>'Dates 2012'!G13</f>
        <v>15170.845948019982</v>
      </c>
      <c r="D12" s="5">
        <f>'Dates 2012'!H13</f>
        <v>17460.653050294928</v>
      </c>
      <c r="E12" s="5">
        <f t="shared" si="4"/>
        <v>-2289.8071022749464</v>
      </c>
      <c r="F12" s="164">
        <f>'Dates 2012'!K13</f>
        <v>2.099405396901</v>
      </c>
      <c r="G12" s="5">
        <f>'Dates 2012'!R13</f>
        <v>13773.359329928209</v>
      </c>
      <c r="H12" s="5">
        <f t="shared" si="5"/>
        <v>-3687.2937203667188</v>
      </c>
      <c r="I12" s="5">
        <f>'Dates 2012'!O13</f>
        <v>18188.794466729451</v>
      </c>
      <c r="J12" s="5">
        <f t="shared" si="7"/>
        <v>-4415.4351368012412</v>
      </c>
      <c r="K12" s="5">
        <f>'Dates 2012'!P13</f>
        <v>16889.888988011382</v>
      </c>
      <c r="L12" s="5">
        <f>'Dates 2012'!Q13</f>
        <v>18569.423625585594</v>
      </c>
      <c r="M12" s="5">
        <f t="shared" si="6"/>
        <v>15170.845948019982</v>
      </c>
      <c r="N12" s="5">
        <f>'Dates 2012'!M13</f>
        <v>35903.102256169193</v>
      </c>
      <c r="O12" s="5">
        <f t="shared" si="0"/>
        <v>38192.909358444143</v>
      </c>
      <c r="P12" s="5">
        <f t="shared" si="1"/>
        <v>38921.050774878662</v>
      </c>
      <c r="Q12" s="5">
        <f t="shared" si="2"/>
        <v>37622.145296160597</v>
      </c>
      <c r="R12" s="5">
        <f t="shared" si="3"/>
        <v>39301.679933734806</v>
      </c>
      <c r="S12" s="5"/>
      <c r="T12" s="10"/>
      <c r="U12" s="10"/>
      <c r="V12" s="10"/>
      <c r="W12" s="10"/>
      <c r="X12" s="10"/>
      <c r="Y12" s="10"/>
    </row>
    <row r="13" spans="1:26" ht="15.75" thickBot="1">
      <c r="A13" s="7" t="s">
        <v>8</v>
      </c>
      <c r="B13" t="s">
        <v>24</v>
      </c>
      <c r="C13" s="5">
        <f>'Dates 2012'!G14</f>
        <v>73499.899884521961</v>
      </c>
      <c r="D13" s="5">
        <f>'Dates 2012'!H14</f>
        <v>66074.743321247457</v>
      </c>
      <c r="E13" s="5">
        <f t="shared" si="4"/>
        <v>7425.1565632745042</v>
      </c>
      <c r="F13" s="164">
        <f>'Dates 2012'!K14</f>
        <v>7.4963687349750003</v>
      </c>
      <c r="G13" s="5">
        <f>'Dates 2012'!R14</f>
        <v>70256.007903199978</v>
      </c>
      <c r="H13" s="5">
        <f t="shared" si="5"/>
        <v>4181.2645819525205</v>
      </c>
      <c r="I13" s="5">
        <f>'Dates 2012'!O14</f>
        <v>64946.918002853294</v>
      </c>
      <c r="J13" s="5">
        <f t="shared" si="7"/>
        <v>5309.0899003466839</v>
      </c>
      <c r="K13" s="5">
        <f>'Dates 2012'!P14</f>
        <v>72969.25463235291</v>
      </c>
      <c r="L13" s="5">
        <f>'Dates 2012'!Q14</f>
        <v>71135.096111826861</v>
      </c>
      <c r="M13" s="5">
        <f t="shared" si="6"/>
        <v>73499.899884521961</v>
      </c>
      <c r="N13" s="5">
        <f>'Dates 2012'!M14</f>
        <v>205833.58142574332</v>
      </c>
      <c r="O13" s="5">
        <f t="shared" si="0"/>
        <v>198408.42486246885</v>
      </c>
      <c r="P13" s="5">
        <f t="shared" si="1"/>
        <v>197280.59954407468</v>
      </c>
      <c r="Q13" s="5">
        <f t="shared" si="2"/>
        <v>205302.93617357427</v>
      </c>
      <c r="R13" s="5">
        <f t="shared" si="3"/>
        <v>203468.77765304822</v>
      </c>
      <c r="S13" s="5"/>
      <c r="T13" s="10"/>
      <c r="U13" s="10"/>
      <c r="V13" s="10"/>
      <c r="W13" s="10"/>
      <c r="X13" s="10"/>
      <c r="Y13" s="10"/>
    </row>
    <row r="14" spans="1:26" ht="15.75" thickBot="1">
      <c r="A14" s="7" t="s">
        <v>9</v>
      </c>
      <c r="B14" t="s">
        <v>25</v>
      </c>
      <c r="C14" s="5">
        <f>'Dates 2012'!G15</f>
        <v>38787.538724398379</v>
      </c>
      <c r="D14" s="5">
        <f>'Dates 2012'!H15</f>
        <v>37407.850534195837</v>
      </c>
      <c r="E14" s="5">
        <f t="shared" si="4"/>
        <v>1379.6881902025416</v>
      </c>
      <c r="F14" s="164">
        <f>'Dates 2012'!K15</f>
        <v>4.9993387024680001</v>
      </c>
      <c r="G14" s="5">
        <f>'Dates 2012'!R15</f>
        <v>36683.982485361397</v>
      </c>
      <c r="H14" s="5">
        <f t="shared" si="5"/>
        <v>-723.86804883443983</v>
      </c>
      <c r="I14" s="5">
        <f>'Dates 2012'!O15</f>
        <v>43313.189659788397</v>
      </c>
      <c r="J14" s="5">
        <f t="shared" si="7"/>
        <v>-6629.2071744269997</v>
      </c>
      <c r="K14" s="5">
        <f>'Dates 2012'!P15</f>
        <v>39683.824534321539</v>
      </c>
      <c r="L14" s="5">
        <f>'Dates 2012'!Q15</f>
        <v>40713.533792072325</v>
      </c>
      <c r="M14" s="5">
        <f t="shared" si="6"/>
        <v>38787.538724398379</v>
      </c>
      <c r="N14" s="5">
        <f>'Dates 2012'!M15</f>
        <v>99573.470763085061</v>
      </c>
      <c r="O14" s="5">
        <f t="shared" si="0"/>
        <v>98193.782572882512</v>
      </c>
      <c r="P14" s="5">
        <f t="shared" si="1"/>
        <v>104099.12169847506</v>
      </c>
      <c r="Q14" s="5">
        <f t="shared" si="2"/>
        <v>100469.75657300823</v>
      </c>
      <c r="R14" s="5">
        <f t="shared" si="3"/>
        <v>101499.465830759</v>
      </c>
      <c r="S14" s="5"/>
      <c r="T14" s="10"/>
      <c r="U14" s="10"/>
      <c r="V14" s="10"/>
      <c r="W14" s="10"/>
      <c r="X14" s="10"/>
      <c r="Y14" s="10"/>
    </row>
    <row r="15" spans="1:26" ht="15.75" thickBot="1">
      <c r="A15" s="7" t="s">
        <v>10</v>
      </c>
      <c r="B15" t="s">
        <v>18</v>
      </c>
      <c r="C15" s="5">
        <f>'Dates 2012'!G16</f>
        <v>7828.6158436898531</v>
      </c>
      <c r="D15" s="5">
        <f>'Dates 2012'!H16</f>
        <v>10481.301007608932</v>
      </c>
      <c r="E15" s="5">
        <f t="shared" si="4"/>
        <v>-2652.6851639190791</v>
      </c>
      <c r="F15" s="164">
        <f>'Dates 2012'!K16</f>
        <v>1.1020174951019999</v>
      </c>
      <c r="G15" s="5">
        <f>'Dates 2012'!R16</f>
        <v>7320.7489276166434</v>
      </c>
      <c r="H15" s="5">
        <f t="shared" si="5"/>
        <v>-3160.5520799922888</v>
      </c>
      <c r="I15" s="5">
        <f>'Dates 2012'!O16</f>
        <v>9547.6413210799801</v>
      </c>
      <c r="J15" s="5">
        <f t="shared" si="7"/>
        <v>-2226.8923934633367</v>
      </c>
      <c r="K15" s="5">
        <f>'Dates 2012'!P16</f>
        <v>8026.1403130106419</v>
      </c>
      <c r="L15" s="5">
        <f>'Dates 2012'!Q16</f>
        <v>8732.1982473363496</v>
      </c>
      <c r="M15" s="5">
        <f t="shared" si="6"/>
        <v>7828.6158436898531</v>
      </c>
      <c r="N15" s="5">
        <f>'Dates 2012'!M16</f>
        <v>14384.081376608174</v>
      </c>
      <c r="O15" s="5">
        <f t="shared" si="0"/>
        <v>17036.766540527249</v>
      </c>
      <c r="P15" s="5">
        <f t="shared" si="1"/>
        <v>16103.106853998301</v>
      </c>
      <c r="Q15" s="5">
        <f t="shared" si="2"/>
        <v>14581.605845928963</v>
      </c>
      <c r="R15" s="5">
        <f t="shared" si="3"/>
        <v>15287.66378025467</v>
      </c>
      <c r="S15" s="5"/>
      <c r="T15" s="10"/>
      <c r="U15" s="10"/>
      <c r="V15" s="10"/>
      <c r="W15" s="10"/>
      <c r="X15" s="10"/>
      <c r="Y15" s="10"/>
    </row>
    <row r="16" spans="1:26" ht="15.75" thickBot="1">
      <c r="A16" s="7" t="s">
        <v>11</v>
      </c>
      <c r="B16" t="s">
        <v>26</v>
      </c>
      <c r="C16" s="5">
        <f>'Dates 2012'!G17</f>
        <v>22108.199222710606</v>
      </c>
      <c r="D16" s="5">
        <f>'Dates 2012'!H17</f>
        <v>26045.67036561549</v>
      </c>
      <c r="E16" s="5">
        <f t="shared" si="4"/>
        <v>-3937.4711429048839</v>
      </c>
      <c r="F16" s="164">
        <f>'Dates 2012'!K17</f>
        <v>2.7657466187069999</v>
      </c>
      <c r="G16" s="5">
        <f>'Dates 2012'!R17</f>
        <v>21108.776393147527</v>
      </c>
      <c r="H16" s="5">
        <f t="shared" si="5"/>
        <v>-4936.8939724679622</v>
      </c>
      <c r="I16" s="5">
        <f>'Dates 2012'!O17</f>
        <v>23961.830749302291</v>
      </c>
      <c r="J16" s="5">
        <f t="shared" si="7"/>
        <v>-2853.0543561547638</v>
      </c>
      <c r="K16" s="5">
        <f>'Dates 2012'!P17</f>
        <v>22292.622514298615</v>
      </c>
      <c r="L16" s="5">
        <f>'Dates 2012'!Q17</f>
        <v>23006.047378025112</v>
      </c>
      <c r="M16" s="5">
        <f t="shared" si="6"/>
        <v>22108.199222710606</v>
      </c>
      <c r="N16" s="5">
        <f>'Dates 2012'!M17</f>
        <v>50829.355843725687</v>
      </c>
      <c r="O16" s="5">
        <f t="shared" si="0"/>
        <v>54766.826986630564</v>
      </c>
      <c r="P16" s="5">
        <f t="shared" si="1"/>
        <v>52682.987370317365</v>
      </c>
      <c r="Q16" s="5">
        <f t="shared" si="2"/>
        <v>51013.7791353137</v>
      </c>
      <c r="R16" s="5">
        <f t="shared" si="3"/>
        <v>51727.203999040197</v>
      </c>
      <c r="S16" s="5"/>
      <c r="T16" s="10"/>
      <c r="U16" s="10"/>
      <c r="V16" s="10"/>
      <c r="W16" s="10"/>
      <c r="X16" s="10"/>
      <c r="Y16" s="10"/>
    </row>
    <row r="17" spans="1:26" ht="15.75" thickBot="1">
      <c r="A17" s="7" t="s">
        <v>12</v>
      </c>
      <c r="B17" t="s">
        <v>27</v>
      </c>
      <c r="C17" s="5">
        <f>'Dates 2012'!G18</f>
        <v>72472.867478749569</v>
      </c>
      <c r="D17" s="5">
        <f>'Dates 2012'!H18</f>
        <v>53481.161548817334</v>
      </c>
      <c r="E17" s="5">
        <f t="shared" si="4"/>
        <v>18991.705929932235</v>
      </c>
      <c r="F17" s="164">
        <f>'Dates 2012'!K18</f>
        <v>6.4262286746250004</v>
      </c>
      <c r="G17" s="5">
        <f>'Dates 2012'!R18</f>
        <v>66953.924059112644</v>
      </c>
      <c r="H17" s="5">
        <f t="shared" si="5"/>
        <v>13472.76251029531</v>
      </c>
      <c r="I17" s="5">
        <f>'Dates 2012'!O18</f>
        <v>55675.455884554533</v>
      </c>
      <c r="J17" s="5">
        <f t="shared" si="7"/>
        <v>11278.468174558111</v>
      </c>
      <c r="K17" s="5">
        <f>'Dates 2012'!P18</f>
        <v>64278.463550395303</v>
      </c>
      <c r="L17" s="5">
        <f>'Dates 2012'!Q18</f>
        <v>57716.885652435391</v>
      </c>
      <c r="M17" s="5">
        <f t="shared" si="6"/>
        <v>72472.867478749569</v>
      </c>
      <c r="N17" s="5">
        <f>'Dates 2012'!M18</f>
        <v>217761.0139532178</v>
      </c>
      <c r="O17" s="5">
        <f t="shared" si="0"/>
        <v>198769.30802328556</v>
      </c>
      <c r="P17" s="5">
        <f t="shared" si="1"/>
        <v>200963.60235902274</v>
      </c>
      <c r="Q17" s="5">
        <f t="shared" si="2"/>
        <v>209566.61002486353</v>
      </c>
      <c r="R17" s="5">
        <f t="shared" si="3"/>
        <v>203005.03212690362</v>
      </c>
      <c r="S17" s="5"/>
      <c r="T17" s="10"/>
      <c r="U17" s="10"/>
      <c r="V17" s="10"/>
      <c r="W17" s="10"/>
      <c r="X17" s="10"/>
      <c r="Y17" s="10"/>
    </row>
    <row r="18" spans="1:26" ht="15.75" thickBot="1">
      <c r="A18" s="7" t="s">
        <v>13</v>
      </c>
      <c r="B18" t="s">
        <v>28</v>
      </c>
      <c r="C18" s="5">
        <f>'Dates 2012'!G19</f>
        <v>10638.669661150179</v>
      </c>
      <c r="D18" s="5">
        <f>'Dates 2012'!H19</f>
        <v>10738.574655325925</v>
      </c>
      <c r="E18" s="5">
        <f t="shared" si="4"/>
        <v>-99.904994175745742</v>
      </c>
      <c r="F18" s="164">
        <f>'Dates 2012'!K19</f>
        <v>1.4612558587090001</v>
      </c>
      <c r="G18" s="5">
        <f>'Dates 2012'!R19</f>
        <v>9984.5077916347436</v>
      </c>
      <c r="H18" s="5">
        <f t="shared" si="5"/>
        <v>-754.06686369118142</v>
      </c>
      <c r="I18" s="5">
        <f>'Dates 2012'!O19</f>
        <v>12660.004835938596</v>
      </c>
      <c r="J18" s="5">
        <f t="shared" si="7"/>
        <v>-2675.4970443038528</v>
      </c>
      <c r="K18" s="5">
        <f>'Dates 2012'!P19</f>
        <v>11599.756697082499</v>
      </c>
      <c r="L18" s="5">
        <f>'Dates 2012'!Q19</f>
        <v>11842.91836568178</v>
      </c>
      <c r="M18" s="5">
        <f t="shared" si="6"/>
        <v>10638.669661150179</v>
      </c>
      <c r="N18" s="5">
        <f>'Dates 2012'!M19</f>
        <v>26921.606410863016</v>
      </c>
      <c r="O18" s="5">
        <f t="shared" si="0"/>
        <v>27021.51140503876</v>
      </c>
      <c r="P18" s="5">
        <f t="shared" si="1"/>
        <v>28942.941585651435</v>
      </c>
      <c r="Q18" s="5">
        <f t="shared" si="2"/>
        <v>27882.693446795336</v>
      </c>
      <c r="R18" s="5">
        <f t="shared" si="3"/>
        <v>28125.855115394617</v>
      </c>
      <c r="S18" s="5"/>
      <c r="T18" s="10"/>
      <c r="U18" s="10"/>
      <c r="V18" s="10"/>
      <c r="W18" s="10"/>
      <c r="X18" s="10"/>
      <c r="Y18" s="10"/>
    </row>
    <row r="19" spans="1:26" ht="15.75" thickBot="1">
      <c r="A19" s="7" t="s">
        <v>14</v>
      </c>
      <c r="B19" t="s">
        <v>29</v>
      </c>
      <c r="C19" s="5">
        <f>'Dates 2012'!G20</f>
        <v>5952.9454546303068</v>
      </c>
      <c r="D19" s="5">
        <f>'Dates 2012'!H20</f>
        <v>6221.145956088295</v>
      </c>
      <c r="E19" s="5">
        <f t="shared" si="4"/>
        <v>-268.20050145798814</v>
      </c>
      <c r="F19" s="164">
        <f>'Dates 2012'!K20</f>
        <v>0.63937384484000004</v>
      </c>
      <c r="G19" s="5">
        <f>'Dates 2012'!R20</f>
        <v>5561.3015598884012</v>
      </c>
      <c r="H19" s="5">
        <f t="shared" si="5"/>
        <v>-659.84439619989371</v>
      </c>
      <c r="I19" s="5">
        <f>'Dates 2012'!O20</f>
        <v>5539.3967588936921</v>
      </c>
      <c r="J19" s="5">
        <f t="shared" si="7"/>
        <v>21.904800994709149</v>
      </c>
      <c r="K19" s="5">
        <f>'Dates 2012'!P20</f>
        <v>6604.4802513260511</v>
      </c>
      <c r="L19" s="5">
        <f>'Dates 2012'!Q20</f>
        <v>6469.7571766973979</v>
      </c>
      <c r="M19" s="5">
        <f t="shared" si="6"/>
        <v>5952.9454546303068</v>
      </c>
      <c r="N19" s="5">
        <f>'Dates 2012'!M20</f>
        <v>17528.923716355279</v>
      </c>
      <c r="O19" s="5">
        <f t="shared" si="0"/>
        <v>17797.124217813267</v>
      </c>
      <c r="P19" s="5">
        <f t="shared" si="1"/>
        <v>17115.375020618663</v>
      </c>
      <c r="Q19" s="5">
        <f t="shared" si="2"/>
        <v>18180.458513051024</v>
      </c>
      <c r="R19" s="5">
        <f t="shared" si="3"/>
        <v>18045.735438422373</v>
      </c>
      <c r="S19" s="5"/>
      <c r="T19" s="10"/>
      <c r="U19" s="10"/>
      <c r="V19" s="10"/>
      <c r="W19" s="10"/>
      <c r="X19" s="10"/>
      <c r="Y19" s="10"/>
    </row>
    <row r="20" spans="1:26" ht="15.75" thickBot="1">
      <c r="A20" s="7" t="s">
        <v>15</v>
      </c>
      <c r="B20" t="s">
        <v>30</v>
      </c>
      <c r="C20" s="5">
        <f>'Dates 2012'!G21</f>
        <v>23337.013948871951</v>
      </c>
      <c r="D20" s="5">
        <f>'Dates 2012'!H21</f>
        <v>24897.9866460216</v>
      </c>
      <c r="E20" s="5">
        <f t="shared" si="4"/>
        <v>-1560.9726971496493</v>
      </c>
      <c r="F20" s="164">
        <f>'Dates 2012'!K21</f>
        <v>2.1799843402780001</v>
      </c>
      <c r="G20" s="5">
        <f>'Dates 2012'!R21</f>
        <v>22146.962321383253</v>
      </c>
      <c r="H20" s="5">
        <f t="shared" si="5"/>
        <v>-2751.024324638347</v>
      </c>
      <c r="I20" s="5">
        <f>'Dates 2012'!O21</f>
        <v>18886.913010958189</v>
      </c>
      <c r="J20" s="5">
        <f t="shared" si="7"/>
        <v>3260.0493104250636</v>
      </c>
      <c r="K20" s="5">
        <f>'Dates 2012'!P21</f>
        <v>24177.425077059808</v>
      </c>
      <c r="L20" s="5">
        <f>'Dates 2012'!Q21</f>
        <v>23319.347647814488</v>
      </c>
      <c r="M20" s="5">
        <f t="shared" si="6"/>
        <v>23337.013948871951</v>
      </c>
      <c r="N20" s="5">
        <f>'Dates 2012'!M21</f>
        <v>62740.694015145571</v>
      </c>
      <c r="O20" s="5">
        <f t="shared" si="0"/>
        <v>64301.666712295213</v>
      </c>
      <c r="P20" s="5">
        <f t="shared" si="1"/>
        <v>58290.593077231817</v>
      </c>
      <c r="Q20" s="5">
        <f t="shared" si="2"/>
        <v>63581.105143333429</v>
      </c>
      <c r="R20" s="5">
        <f t="shared" si="3"/>
        <v>62723.027714088108</v>
      </c>
      <c r="S20" s="5"/>
      <c r="T20" s="10"/>
      <c r="U20" s="10"/>
      <c r="V20" s="10"/>
      <c r="W20" s="10"/>
      <c r="X20" s="10"/>
      <c r="Y20" s="10"/>
    </row>
    <row r="21" spans="1:26" ht="15.75" thickBot="1">
      <c r="A21" s="7" t="s">
        <v>16</v>
      </c>
      <c r="B21" t="s">
        <v>31</v>
      </c>
      <c r="C21" s="5">
        <f>'Dates 2012'!G22</f>
        <v>2841.622220190704</v>
      </c>
      <c r="D21" s="5">
        <f>'Dates 2012'!H22</f>
        <v>2884.3648926909786</v>
      </c>
      <c r="E21" s="5">
        <f t="shared" si="4"/>
        <v>-42.742672500274693</v>
      </c>
      <c r="F21" s="164">
        <f>'Dates 2012'!K22</f>
        <v>0.32008072873400001</v>
      </c>
      <c r="G21" s="5">
        <f>'Dates 2012'!R22</f>
        <v>2608.5991985934661</v>
      </c>
      <c r="H21" s="5">
        <f t="shared" si="5"/>
        <v>-275.76569409751255</v>
      </c>
      <c r="I21" s="5">
        <f>'Dates 2012'!O22</f>
        <v>2773.1102322103093</v>
      </c>
      <c r="J21" s="5">
        <f t="shared" si="7"/>
        <v>-164.51103361684318</v>
      </c>
      <c r="K21" s="5">
        <f>'Dates 2012'!P22</f>
        <v>3098.1459075794864</v>
      </c>
      <c r="L21" s="5">
        <f>'Dates 2012'!Q22</f>
        <v>3106.3702900954222</v>
      </c>
      <c r="M21" s="5">
        <f t="shared" si="6"/>
        <v>2841.622220190704</v>
      </c>
      <c r="N21" s="5">
        <f>'Dates 2012'!M22</f>
        <v>7721.4940979001021</v>
      </c>
      <c r="O21" s="5">
        <f t="shared" si="0"/>
        <v>7764.2367704003773</v>
      </c>
      <c r="P21" s="5">
        <f t="shared" si="1"/>
        <v>7652.982109919707</v>
      </c>
      <c r="Q21" s="5">
        <f t="shared" si="2"/>
        <v>7978.0177852888846</v>
      </c>
      <c r="R21" s="5">
        <f t="shared" si="3"/>
        <v>7986.2421678048204</v>
      </c>
      <c r="S21" s="5"/>
      <c r="T21" s="10"/>
      <c r="U21" s="10"/>
      <c r="V21" s="10"/>
      <c r="W21" s="10"/>
      <c r="X21" s="10"/>
      <c r="Y21" s="10"/>
    </row>
    <row r="22" spans="1:26" ht="15.75" thickBot="1">
      <c r="A22" s="7" t="s">
        <v>17</v>
      </c>
      <c r="B22" t="s">
        <v>32</v>
      </c>
      <c r="C22" s="5">
        <f>'Dates 2012'!G23</f>
        <v>1087.7964522726138</v>
      </c>
      <c r="D22" s="5">
        <f>'Dates 2012'!H23</f>
        <v>1807.7435407264798</v>
      </c>
      <c r="E22" s="5">
        <f t="shared" si="4"/>
        <v>-719.94708845386594</v>
      </c>
      <c r="F22" s="164">
        <f>'Dates 2012'!K23</f>
        <v>0.16684725802299999</v>
      </c>
      <c r="G22" s="5">
        <f>'Dates 2012'!R23</f>
        <v>994.93680476130157</v>
      </c>
      <c r="H22" s="5">
        <f t="shared" si="5"/>
        <v>-812.80673596517818</v>
      </c>
      <c r="I22" s="5">
        <f>'Dates 2012'!O23</f>
        <v>1445.5285710884691</v>
      </c>
      <c r="J22" s="5">
        <f t="shared" si="7"/>
        <v>-450.59176632716753</v>
      </c>
      <c r="K22" s="5">
        <f>'Dates 2012'!P23</f>
        <v>1229.3032839344528</v>
      </c>
      <c r="L22" s="5">
        <f>'Dates 2012'!Q23</f>
        <v>1345.695259190963</v>
      </c>
      <c r="M22" s="5">
        <f t="shared" si="6"/>
        <v>1087.7964522726138</v>
      </c>
      <c r="N22" s="5">
        <f>'Dates 2012'!M23</f>
        <v>2228.6070822840147</v>
      </c>
      <c r="O22" s="5">
        <f t="shared" si="0"/>
        <v>2948.5541707378807</v>
      </c>
      <c r="P22" s="5">
        <f t="shared" si="1"/>
        <v>2586.33920109987</v>
      </c>
      <c r="Q22" s="5">
        <f t="shared" si="2"/>
        <v>2370.1139139458537</v>
      </c>
      <c r="R22" s="5">
        <f t="shared" si="3"/>
        <v>2486.505889202364</v>
      </c>
      <c r="S22" s="5"/>
      <c r="T22" s="10"/>
      <c r="U22" s="10"/>
      <c r="V22" s="10"/>
      <c r="W22" s="10"/>
      <c r="X22" s="10"/>
      <c r="Y22" s="10"/>
    </row>
    <row r="23" spans="1:26" ht="15">
      <c r="A23" s="4" t="s">
        <v>33</v>
      </c>
      <c r="B23" s="4"/>
      <c r="C23" s="37">
        <f>SUM(C5:C22)</f>
        <v>405174.00826419843</v>
      </c>
      <c r="D23" s="37">
        <f>SUM(D5:D22)</f>
        <v>405174.00826419843</v>
      </c>
      <c r="E23" s="6">
        <f>SUM(E5:E22)</f>
        <v>-1.5916157281026244E-11</v>
      </c>
      <c r="F23" s="166">
        <f>SUM(F5:F22)</f>
        <v>46.766403413365992</v>
      </c>
      <c r="G23" s="6">
        <f>SUM(G5:G22)</f>
        <v>381191.54198603064</v>
      </c>
      <c r="H23" s="6"/>
      <c r="I23" s="6">
        <f>SUM(I5:I22)</f>
        <v>405174.00826419843</v>
      </c>
      <c r="J23" s="6"/>
      <c r="K23" s="6">
        <f>SUM(K5:K22)</f>
        <v>405174.00826419843</v>
      </c>
      <c r="L23" s="6">
        <f>SUM(L5:L22)</f>
        <v>405174.00826419843</v>
      </c>
      <c r="M23" s="6">
        <f>SUM(M5:M22)</f>
        <v>405174.00826419843</v>
      </c>
      <c r="N23" s="6">
        <f t="shared" ref="N23:R23" si="8">SUM(N5:N22)</f>
        <v>1055157.9999999995</v>
      </c>
      <c r="O23" s="6">
        <f t="shared" si="8"/>
        <v>1055157.9999999995</v>
      </c>
      <c r="P23" s="6">
        <f t="shared" si="8"/>
        <v>1055157.9999999995</v>
      </c>
      <c r="Q23" s="6">
        <f t="shared" si="8"/>
        <v>1055157.9999999998</v>
      </c>
      <c r="R23" s="6">
        <f t="shared" si="8"/>
        <v>1055157.9999999998</v>
      </c>
      <c r="S23" s="6"/>
      <c r="T23" s="143"/>
    </row>
    <row r="25" spans="1:26" ht="13.5" thickBot="1"/>
    <row r="26" spans="1:26" ht="15.75" thickBot="1">
      <c r="A26" s="40" t="s">
        <v>193</v>
      </c>
      <c r="O26" t="s">
        <v>273</v>
      </c>
    </row>
    <row r="27" spans="1:26" ht="31.5" thickBot="1">
      <c r="A27" s="39" t="s">
        <v>39</v>
      </c>
      <c r="B27" s="13" t="s">
        <v>286</v>
      </c>
      <c r="C27" s="8" t="s">
        <v>247</v>
      </c>
      <c r="D27" s="8" t="s">
        <v>321</v>
      </c>
      <c r="E27" s="8" t="s">
        <v>322</v>
      </c>
      <c r="F27" s="9" t="s">
        <v>239</v>
      </c>
      <c r="G27" s="9" t="s">
        <v>243</v>
      </c>
      <c r="I27" s="9" t="s">
        <v>239</v>
      </c>
      <c r="J27" s="9" t="s">
        <v>243</v>
      </c>
      <c r="K27" s="9" t="s">
        <v>242</v>
      </c>
      <c r="L27" s="206" t="s">
        <v>240</v>
      </c>
      <c r="M27" s="205" t="s">
        <v>241</v>
      </c>
      <c r="O27" s="9" t="s">
        <v>239</v>
      </c>
      <c r="P27" s="9" t="s">
        <v>243</v>
      </c>
      <c r="Q27" s="9" t="s">
        <v>242</v>
      </c>
      <c r="R27" s="206" t="s">
        <v>240</v>
      </c>
      <c r="S27" s="205" t="s">
        <v>241</v>
      </c>
      <c r="V27" s="9"/>
      <c r="W27" s="9"/>
      <c r="X27" s="9"/>
      <c r="Y27" s="206"/>
      <c r="Z27" s="205"/>
    </row>
    <row r="28" spans="1:26" ht="15.75" thickBot="1">
      <c r="A28" s="7" t="s">
        <v>0</v>
      </c>
      <c r="B28" t="s">
        <v>19</v>
      </c>
      <c r="C28" s="5">
        <f t="shared" ref="C28:C45" si="9">D5/F5</f>
        <v>8137.9591407151356</v>
      </c>
      <c r="D28" s="5">
        <f>E5</f>
        <v>-8536.9346094292268</v>
      </c>
      <c r="E28" s="5">
        <f>-E5/F5</f>
        <v>1018.3462623131873</v>
      </c>
      <c r="F28" s="5">
        <f>I28</f>
        <v>15893.081633615748</v>
      </c>
      <c r="G28" s="5">
        <f>J28</f>
        <v>16911.427895928937</v>
      </c>
      <c r="H28" s="168"/>
      <c r="I28" s="10">
        <f t="shared" ref="I28:I45" si="10">N5/$F5</f>
        <v>15893.081633615748</v>
      </c>
      <c r="J28" s="10">
        <f t="shared" ref="J28:J45" si="11">O5/$F5</f>
        <v>16911.427895928937</v>
      </c>
      <c r="K28" s="10">
        <f t="shared" ref="K28:K45" si="12">P5/$F5</f>
        <v>17437.252554940384</v>
      </c>
      <c r="L28" s="10">
        <f t="shared" ref="L28:L45" si="13">Q5/$F5</f>
        <v>15656.925874865488</v>
      </c>
      <c r="M28" s="10">
        <f t="shared" ref="M28:M45" si="14">R5/$F5</f>
        <v>15996.650498103227</v>
      </c>
      <c r="N28" s="47" t="s">
        <v>19</v>
      </c>
      <c r="O28" s="11">
        <f t="shared" ref="O28:O45" si="15">_xlfn.RANK.EQ(I28,I$28:I$45)</f>
        <v>16</v>
      </c>
      <c r="P28">
        <f t="shared" ref="P28:P45" si="16">_xlfn.RANK.EQ(J28,J$28:J$45)</f>
        <v>17</v>
      </c>
      <c r="Q28">
        <f t="shared" ref="Q28:Q45" si="17">_xlfn.RANK.EQ(K28,K$28:K$45)</f>
        <v>16</v>
      </c>
      <c r="R28">
        <f t="shared" ref="R28:R45" si="18">_xlfn.RANK.EQ(L28,L$28:L$45)</f>
        <v>16</v>
      </c>
      <c r="S28">
        <f t="shared" ref="S28:S45" si="19">_xlfn.RANK.EQ(M28,M$28:M$45)</f>
        <v>16</v>
      </c>
    </row>
    <row r="29" spans="1:26" ht="15.75" thickBot="1">
      <c r="A29" s="7" t="s">
        <v>1</v>
      </c>
      <c r="B29" t="s">
        <v>34</v>
      </c>
      <c r="C29" s="5">
        <f t="shared" si="9"/>
        <v>9650.0189362351994</v>
      </c>
      <c r="D29" s="5">
        <f t="shared" ref="D29:D45" si="20">E6</f>
        <v>-507.78588408804717</v>
      </c>
      <c r="E29" s="5">
        <f t="shared" ref="E29:E45" si="21">-E6/F6</f>
        <v>378.73845593192789</v>
      </c>
      <c r="F29" s="5">
        <f t="shared" ref="F29:F45" si="22">I29</f>
        <v>24257.417063397897</v>
      </c>
      <c r="G29" s="5">
        <f t="shared" ref="G29:G45" si="23">J29</f>
        <v>24636.155519329826</v>
      </c>
      <c r="H29" s="168"/>
      <c r="I29" s="10">
        <f t="shared" si="10"/>
        <v>24257.417063397897</v>
      </c>
      <c r="J29" s="10">
        <f t="shared" si="11"/>
        <v>24636.155519329826</v>
      </c>
      <c r="K29" s="10">
        <f t="shared" si="12"/>
        <v>23649.920382821212</v>
      </c>
      <c r="L29" s="10">
        <f t="shared" si="13"/>
        <v>25764.791646256275</v>
      </c>
      <c r="M29" s="10">
        <f t="shared" si="14"/>
        <v>25918.148989244077</v>
      </c>
      <c r="N29" s="47" t="s">
        <v>34</v>
      </c>
      <c r="O29" s="11">
        <f t="shared" si="15"/>
        <v>6</v>
      </c>
      <c r="P29">
        <f t="shared" si="16"/>
        <v>5</v>
      </c>
      <c r="Q29">
        <f t="shared" si="17"/>
        <v>7</v>
      </c>
      <c r="R29">
        <f t="shared" si="18"/>
        <v>5</v>
      </c>
      <c r="S29">
        <f t="shared" si="19"/>
        <v>5</v>
      </c>
    </row>
    <row r="30" spans="1:26" ht="15.75" thickBot="1">
      <c r="A30" s="7" t="s">
        <v>2</v>
      </c>
      <c r="B30" t="s">
        <v>35</v>
      </c>
      <c r="C30" s="5">
        <f t="shared" si="9"/>
        <v>10758.226255000964</v>
      </c>
      <c r="D30" s="5">
        <f t="shared" si="20"/>
        <v>-1824.2106989161002</v>
      </c>
      <c r="E30" s="5">
        <f t="shared" si="21"/>
        <v>1703.7773316564146</v>
      </c>
      <c r="F30" s="5">
        <f t="shared" si="22"/>
        <v>18647.569211080769</v>
      </c>
      <c r="G30" s="5">
        <f t="shared" si="23"/>
        <v>20351.346542737185</v>
      </c>
      <c r="H30" s="168"/>
      <c r="I30" s="10">
        <f t="shared" si="10"/>
        <v>18647.569211080769</v>
      </c>
      <c r="J30" s="10">
        <f t="shared" si="11"/>
        <v>20351.346542737185</v>
      </c>
      <c r="K30" s="10">
        <f t="shared" si="12"/>
        <v>18256.904087462808</v>
      </c>
      <c r="L30" s="10">
        <f t="shared" si="13"/>
        <v>18720.3416476948</v>
      </c>
      <c r="M30" s="10">
        <f t="shared" si="14"/>
        <v>19024.358067440702</v>
      </c>
      <c r="N30" s="47" t="s">
        <v>35</v>
      </c>
      <c r="O30" s="11">
        <f t="shared" si="15"/>
        <v>11</v>
      </c>
      <c r="P30">
        <f t="shared" si="16"/>
        <v>10</v>
      </c>
      <c r="Q30">
        <f t="shared" si="17"/>
        <v>15</v>
      </c>
      <c r="R30">
        <f t="shared" si="18"/>
        <v>12</v>
      </c>
      <c r="S30">
        <f t="shared" si="19"/>
        <v>12</v>
      </c>
    </row>
    <row r="31" spans="1:26" ht="15.75" thickBot="1">
      <c r="A31" s="7" t="s">
        <v>3</v>
      </c>
      <c r="B31" t="s">
        <v>20</v>
      </c>
      <c r="C31" s="5">
        <f t="shared" si="9"/>
        <v>7505.4687930726659</v>
      </c>
      <c r="D31" s="5">
        <f t="shared" si="20"/>
        <v>1326.4448312691038</v>
      </c>
      <c r="E31" s="5">
        <f t="shared" si="21"/>
        <v>-1201.1393296846834</v>
      </c>
      <c r="F31" s="5">
        <f t="shared" si="22"/>
        <v>24913.57521965339</v>
      </c>
      <c r="G31" s="5">
        <f t="shared" si="23"/>
        <v>23712.435889968707</v>
      </c>
      <c r="H31" s="168"/>
      <c r="I31" s="10">
        <f t="shared" si="10"/>
        <v>24913.57521965339</v>
      </c>
      <c r="J31" s="10">
        <f t="shared" si="11"/>
        <v>23712.435889968707</v>
      </c>
      <c r="K31" s="10">
        <f t="shared" si="12"/>
        <v>24870.750896622627</v>
      </c>
      <c r="L31" s="10">
        <f t="shared" si="13"/>
        <v>25426.436061543925</v>
      </c>
      <c r="M31" s="10">
        <f t="shared" si="14"/>
        <v>25313.388127361744</v>
      </c>
      <c r="N31" s="47" t="s">
        <v>20</v>
      </c>
      <c r="O31" s="11">
        <f t="shared" si="15"/>
        <v>5</v>
      </c>
      <c r="P31">
        <f t="shared" si="16"/>
        <v>7</v>
      </c>
      <c r="Q31">
        <f t="shared" si="17"/>
        <v>5</v>
      </c>
      <c r="R31">
        <f t="shared" si="18"/>
        <v>6</v>
      </c>
      <c r="S31">
        <f t="shared" si="19"/>
        <v>6</v>
      </c>
    </row>
    <row r="32" spans="1:26" ht="15.75" thickBot="1">
      <c r="A32" s="7" t="s">
        <v>4</v>
      </c>
      <c r="B32" t="s">
        <v>21</v>
      </c>
      <c r="C32" s="5">
        <f t="shared" si="9"/>
        <v>7838.5395683891857</v>
      </c>
      <c r="D32" s="5">
        <f t="shared" si="20"/>
        <v>-3489.3442042199167</v>
      </c>
      <c r="E32" s="5">
        <f t="shared" si="21"/>
        <v>1667.2878798592833</v>
      </c>
      <c r="F32" s="5">
        <f t="shared" si="22"/>
        <v>17737.192780897109</v>
      </c>
      <c r="G32" s="5">
        <f t="shared" si="23"/>
        <v>19404.480660756391</v>
      </c>
      <c r="H32" s="168"/>
      <c r="I32" s="10">
        <f t="shared" si="10"/>
        <v>17737.192780897109</v>
      </c>
      <c r="J32" s="10">
        <f t="shared" si="11"/>
        <v>19404.480660756391</v>
      </c>
      <c r="K32" s="10">
        <f t="shared" si="12"/>
        <v>20229.724892093793</v>
      </c>
      <c r="L32" s="10">
        <f t="shared" si="13"/>
        <v>18004.616320505364</v>
      </c>
      <c r="M32" s="10">
        <f t="shared" si="14"/>
        <v>18278.569412513312</v>
      </c>
      <c r="N32" s="47" t="s">
        <v>21</v>
      </c>
      <c r="O32" s="11">
        <f t="shared" si="15"/>
        <v>14</v>
      </c>
      <c r="P32">
        <f t="shared" si="16"/>
        <v>13</v>
      </c>
      <c r="Q32">
        <f t="shared" si="17"/>
        <v>10</v>
      </c>
      <c r="R32">
        <f t="shared" si="18"/>
        <v>14</v>
      </c>
      <c r="S32">
        <f t="shared" si="19"/>
        <v>15</v>
      </c>
    </row>
    <row r="33" spans="1:19" ht="15.75" thickBot="1">
      <c r="A33" s="7" t="s">
        <v>5</v>
      </c>
      <c r="B33" t="s">
        <v>22</v>
      </c>
      <c r="C33" s="5">
        <f t="shared" si="9"/>
        <v>9386.8644736785791</v>
      </c>
      <c r="D33" s="5">
        <f t="shared" si="20"/>
        <v>-268.53239758885866</v>
      </c>
      <c r="E33" s="5">
        <f t="shared" si="21"/>
        <v>454.30608380753392</v>
      </c>
      <c r="F33" s="5">
        <f t="shared" si="22"/>
        <v>20484.442771181006</v>
      </c>
      <c r="G33" s="5">
        <f t="shared" si="23"/>
        <v>20938.748854988535</v>
      </c>
      <c r="H33" s="168"/>
      <c r="I33" s="10">
        <f t="shared" si="10"/>
        <v>20484.442771181006</v>
      </c>
      <c r="J33" s="10">
        <f t="shared" si="11"/>
        <v>20938.748854988535</v>
      </c>
      <c r="K33" s="10">
        <f t="shared" si="12"/>
        <v>20215.668181036548</v>
      </c>
      <c r="L33" s="10">
        <f t="shared" si="13"/>
        <v>20696.753319210511</v>
      </c>
      <c r="M33" s="10">
        <f t="shared" si="14"/>
        <v>20997.110327129292</v>
      </c>
      <c r="N33" s="47" t="s">
        <v>22</v>
      </c>
      <c r="O33" s="11">
        <f t="shared" si="15"/>
        <v>8</v>
      </c>
      <c r="P33">
        <f t="shared" si="16"/>
        <v>9</v>
      </c>
      <c r="Q33">
        <f t="shared" si="17"/>
        <v>11</v>
      </c>
      <c r="R33">
        <f t="shared" si="18"/>
        <v>9</v>
      </c>
      <c r="S33">
        <f t="shared" si="19"/>
        <v>9</v>
      </c>
    </row>
    <row r="34" spans="1:19" ht="15.75" thickBot="1">
      <c r="A34" s="7" t="s">
        <v>6</v>
      </c>
      <c r="B34" t="s">
        <v>36</v>
      </c>
      <c r="C34" s="5">
        <f t="shared" si="9"/>
        <v>9795.4648012912676</v>
      </c>
      <c r="D34" s="5">
        <f t="shared" si="20"/>
        <v>-2924.4563575998181</v>
      </c>
      <c r="E34" s="5">
        <f t="shared" si="21"/>
        <v>1157.2960731738824</v>
      </c>
      <c r="F34" s="5">
        <f t="shared" si="22"/>
        <v>20288.462505718424</v>
      </c>
      <c r="G34" s="5">
        <f t="shared" si="23"/>
        <v>21445.758578892306</v>
      </c>
      <c r="H34" s="168"/>
      <c r="I34" s="10">
        <f t="shared" si="10"/>
        <v>20288.462505718424</v>
      </c>
      <c r="J34" s="10">
        <f t="shared" si="11"/>
        <v>21445.758578892306</v>
      </c>
      <c r="K34" s="10">
        <f t="shared" si="12"/>
        <v>20314.077577327625</v>
      </c>
      <c r="L34" s="10">
        <f t="shared" si="13"/>
        <v>20884.435860742011</v>
      </c>
      <c r="M34" s="10">
        <f t="shared" si="14"/>
        <v>21235.419800123484</v>
      </c>
      <c r="N34" s="47" t="s">
        <v>36</v>
      </c>
      <c r="O34" s="11">
        <f t="shared" si="15"/>
        <v>9</v>
      </c>
      <c r="P34">
        <f t="shared" si="16"/>
        <v>8</v>
      </c>
      <c r="Q34">
        <f t="shared" si="17"/>
        <v>9</v>
      </c>
      <c r="R34">
        <f t="shared" si="18"/>
        <v>8</v>
      </c>
      <c r="S34">
        <f t="shared" si="19"/>
        <v>8</v>
      </c>
    </row>
    <row r="35" spans="1:19" ht="15.75" thickBot="1">
      <c r="A35" s="7" t="s">
        <v>7</v>
      </c>
      <c r="B35" t="s">
        <v>23</v>
      </c>
      <c r="C35" s="5">
        <f t="shared" si="9"/>
        <v>8316.9515883255135</v>
      </c>
      <c r="D35" s="5">
        <f t="shared" si="20"/>
        <v>-2289.8071022749464</v>
      </c>
      <c r="E35" s="5">
        <f t="shared" si="21"/>
        <v>1090.6931580032158</v>
      </c>
      <c r="F35" s="5">
        <f t="shared" si="22"/>
        <v>17101.557569189314</v>
      </c>
      <c r="G35" s="5">
        <f t="shared" si="23"/>
        <v>18192.250727192531</v>
      </c>
      <c r="H35" s="168"/>
      <c r="I35" s="10">
        <f t="shared" si="10"/>
        <v>17101.557569189314</v>
      </c>
      <c r="J35" s="10">
        <f t="shared" si="11"/>
        <v>18192.250727192531</v>
      </c>
      <c r="K35" s="10">
        <f t="shared" si="12"/>
        <v>18539.082938593605</v>
      </c>
      <c r="L35" s="10">
        <f t="shared" si="13"/>
        <v>17920.381338304578</v>
      </c>
      <c r="M35" s="10">
        <f t="shared" si="14"/>
        <v>18720.386254007579</v>
      </c>
      <c r="N35" s="47" t="s">
        <v>23</v>
      </c>
      <c r="O35" s="11">
        <f t="shared" si="15"/>
        <v>15</v>
      </c>
      <c r="P35">
        <f t="shared" si="16"/>
        <v>15</v>
      </c>
      <c r="Q35">
        <f t="shared" si="17"/>
        <v>14</v>
      </c>
      <c r="R35">
        <f t="shared" si="18"/>
        <v>15</v>
      </c>
      <c r="S35">
        <f t="shared" si="19"/>
        <v>13</v>
      </c>
    </row>
    <row r="36" spans="1:19" ht="15.75" thickBot="1">
      <c r="A36" s="7" t="s">
        <v>8</v>
      </c>
      <c r="B36" t="s">
        <v>24</v>
      </c>
      <c r="C36" s="5">
        <f t="shared" si="9"/>
        <v>8814.2333518053401</v>
      </c>
      <c r="D36" s="5">
        <f t="shared" si="20"/>
        <v>7425.1565632745042</v>
      </c>
      <c r="E36" s="5">
        <f t="shared" si="21"/>
        <v>-990.50044438605994</v>
      </c>
      <c r="F36" s="5">
        <f t="shared" si="22"/>
        <v>27457.771716245461</v>
      </c>
      <c r="G36" s="5">
        <f t="shared" si="23"/>
        <v>26467.271271859405</v>
      </c>
      <c r="H36" s="168"/>
      <c r="I36" s="10">
        <f t="shared" si="10"/>
        <v>27457.771716245461</v>
      </c>
      <c r="J36" s="10">
        <f t="shared" si="11"/>
        <v>26467.271271859405</v>
      </c>
      <c r="K36" s="10">
        <f t="shared" si="12"/>
        <v>26316.821719780648</v>
      </c>
      <c r="L36" s="10">
        <f t="shared" si="13"/>
        <v>27386.984743121622</v>
      </c>
      <c r="M36" s="10">
        <f t="shared" si="14"/>
        <v>27142.311810749899</v>
      </c>
      <c r="N36" s="47" t="s">
        <v>24</v>
      </c>
      <c r="O36" s="11">
        <f t="shared" si="15"/>
        <v>3</v>
      </c>
      <c r="P36">
        <f t="shared" si="16"/>
        <v>4</v>
      </c>
      <c r="Q36">
        <f t="shared" si="17"/>
        <v>4</v>
      </c>
      <c r="R36">
        <f t="shared" si="18"/>
        <v>4</v>
      </c>
      <c r="S36">
        <f t="shared" si="19"/>
        <v>4</v>
      </c>
    </row>
    <row r="37" spans="1:19" ht="15.75" thickBot="1">
      <c r="A37" s="7" t="s">
        <v>9</v>
      </c>
      <c r="B37" t="s">
        <v>25</v>
      </c>
      <c r="C37" s="5">
        <f t="shared" si="9"/>
        <v>7482.5597464978473</v>
      </c>
      <c r="D37" s="5">
        <f t="shared" si="20"/>
        <v>1379.6881902025416</v>
      </c>
      <c r="E37" s="5">
        <f t="shared" si="21"/>
        <v>-275.97413824381158</v>
      </c>
      <c r="F37" s="5">
        <f t="shared" si="22"/>
        <v>19917.328408641144</v>
      </c>
      <c r="G37" s="5">
        <f t="shared" si="23"/>
        <v>19641.354270397333</v>
      </c>
      <c r="H37" s="168"/>
      <c r="I37" s="10">
        <f t="shared" si="10"/>
        <v>19917.328408641144</v>
      </c>
      <c r="J37" s="10">
        <f t="shared" si="11"/>
        <v>19641.354270397333</v>
      </c>
      <c r="K37" s="10">
        <f t="shared" si="12"/>
        <v>20822.578323626072</v>
      </c>
      <c r="L37" s="10">
        <f t="shared" si="13"/>
        <v>20096.609282225625</v>
      </c>
      <c r="M37" s="10">
        <f t="shared" si="14"/>
        <v>20302.578375146342</v>
      </c>
      <c r="N37" s="47" t="s">
        <v>25</v>
      </c>
      <c r="O37" s="11">
        <f t="shared" si="15"/>
        <v>10</v>
      </c>
      <c r="P37">
        <f t="shared" si="16"/>
        <v>12</v>
      </c>
      <c r="Q37">
        <f t="shared" si="17"/>
        <v>8</v>
      </c>
      <c r="R37">
        <f t="shared" si="18"/>
        <v>10</v>
      </c>
      <c r="S37">
        <f t="shared" si="19"/>
        <v>10</v>
      </c>
    </row>
    <row r="38" spans="1:19" ht="15.75" thickBot="1">
      <c r="A38" s="7" t="s">
        <v>10</v>
      </c>
      <c r="B38" t="s">
        <v>18</v>
      </c>
      <c r="C38" s="5">
        <f t="shared" si="9"/>
        <v>9511.0114441865644</v>
      </c>
      <c r="D38" s="5">
        <f t="shared" si="20"/>
        <v>-2652.6851639190791</v>
      </c>
      <c r="E38" s="5">
        <f t="shared" si="21"/>
        <v>2407.1171063155884</v>
      </c>
      <c r="F38" s="5">
        <f t="shared" si="22"/>
        <v>13052.498204918989</v>
      </c>
      <c r="G38" s="5">
        <f t="shared" si="23"/>
        <v>15459.615311234575</v>
      </c>
      <c r="H38" s="168"/>
      <c r="I38" s="10">
        <f t="shared" si="10"/>
        <v>13052.498204918989</v>
      </c>
      <c r="J38" s="10">
        <f t="shared" si="11"/>
        <v>15459.615311234575</v>
      </c>
      <c r="K38" s="10">
        <f t="shared" si="12"/>
        <v>14612.387666774599</v>
      </c>
      <c r="L38" s="10">
        <f t="shared" si="13"/>
        <v>13231.737164553208</v>
      </c>
      <c r="M38" s="10">
        <f t="shared" si="14"/>
        <v>13872.432922527862</v>
      </c>
      <c r="N38" s="47" t="s">
        <v>18</v>
      </c>
      <c r="O38" s="11">
        <f t="shared" si="15"/>
        <v>18</v>
      </c>
      <c r="P38">
        <f t="shared" si="16"/>
        <v>18</v>
      </c>
      <c r="Q38">
        <f t="shared" si="17"/>
        <v>18</v>
      </c>
      <c r="R38">
        <f t="shared" si="18"/>
        <v>18</v>
      </c>
      <c r="S38">
        <f t="shared" si="19"/>
        <v>18</v>
      </c>
    </row>
    <row r="39" spans="1:19" ht="15.75" thickBot="1">
      <c r="A39" s="7" t="s">
        <v>11</v>
      </c>
      <c r="B39" t="s">
        <v>26</v>
      </c>
      <c r="C39" s="5">
        <f t="shared" si="9"/>
        <v>9417.2293981839775</v>
      </c>
      <c r="D39" s="5">
        <f t="shared" si="20"/>
        <v>-3937.4711429048839</v>
      </c>
      <c r="E39" s="5">
        <f t="shared" si="21"/>
        <v>1423.6557739138341</v>
      </c>
      <c r="F39" s="5">
        <f t="shared" si="22"/>
        <v>18378.167942039701</v>
      </c>
      <c r="G39" s="5">
        <f t="shared" si="23"/>
        <v>19801.823715953535</v>
      </c>
      <c r="H39" s="168"/>
      <c r="I39" s="10">
        <f t="shared" si="10"/>
        <v>18378.167942039701</v>
      </c>
      <c r="J39" s="10">
        <f t="shared" si="11"/>
        <v>19801.823715953535</v>
      </c>
      <c r="K39" s="10">
        <f t="shared" si="12"/>
        <v>19048.378117496144</v>
      </c>
      <c r="L39" s="10">
        <f t="shared" si="13"/>
        <v>18444.849137757563</v>
      </c>
      <c r="M39" s="10">
        <f t="shared" si="14"/>
        <v>18702.799327012435</v>
      </c>
      <c r="N39" s="47" t="s">
        <v>26</v>
      </c>
      <c r="O39" s="11">
        <f t="shared" si="15"/>
        <v>13</v>
      </c>
      <c r="P39">
        <f t="shared" si="16"/>
        <v>11</v>
      </c>
      <c r="Q39">
        <f t="shared" si="17"/>
        <v>13</v>
      </c>
      <c r="R39">
        <f t="shared" si="18"/>
        <v>13</v>
      </c>
      <c r="S39">
        <f t="shared" si="19"/>
        <v>14</v>
      </c>
    </row>
    <row r="40" spans="1:19" ht="15.75" thickBot="1">
      <c r="A40" s="7" t="s">
        <v>12</v>
      </c>
      <c r="B40" t="s">
        <v>27</v>
      </c>
      <c r="C40" s="5">
        <f t="shared" si="9"/>
        <v>8322.3246878836289</v>
      </c>
      <c r="D40" s="5">
        <f t="shared" si="20"/>
        <v>18991.705929932235</v>
      </c>
      <c r="E40" s="5">
        <f t="shared" si="21"/>
        <v>-2955.3423775478218</v>
      </c>
      <c r="F40" s="5">
        <f t="shared" si="22"/>
        <v>33886.284628040434</v>
      </c>
      <c r="G40" s="5">
        <f t="shared" si="23"/>
        <v>30930.942250492611</v>
      </c>
      <c r="H40" s="168"/>
      <c r="I40" s="10">
        <f t="shared" si="10"/>
        <v>33886.284628040434</v>
      </c>
      <c r="J40" s="10">
        <f t="shared" si="11"/>
        <v>30930.942250492611</v>
      </c>
      <c r="K40" s="10">
        <f t="shared" si="12"/>
        <v>31272.401362335568</v>
      </c>
      <c r="L40" s="10">
        <f t="shared" si="13"/>
        <v>32611.134871743838</v>
      </c>
      <c r="M40" s="10">
        <f t="shared" si="14"/>
        <v>31590.072872523462</v>
      </c>
      <c r="N40" s="47" t="s">
        <v>27</v>
      </c>
      <c r="O40" s="11">
        <f t="shared" si="15"/>
        <v>1</v>
      </c>
      <c r="P40">
        <f t="shared" si="16"/>
        <v>1</v>
      </c>
      <c r="Q40">
        <f t="shared" si="17"/>
        <v>1</v>
      </c>
      <c r="R40">
        <f t="shared" si="18"/>
        <v>1</v>
      </c>
      <c r="S40">
        <f t="shared" si="19"/>
        <v>1</v>
      </c>
    </row>
    <row r="41" spans="1:19" ht="15.75" thickBot="1">
      <c r="A41" s="7" t="s">
        <v>13</v>
      </c>
      <c r="B41" t="s">
        <v>28</v>
      </c>
      <c r="C41" s="5">
        <f t="shared" si="9"/>
        <v>7348.8667924406554</v>
      </c>
      <c r="D41" s="5">
        <f t="shared" si="20"/>
        <v>-99.904994175745742</v>
      </c>
      <c r="E41" s="5">
        <f t="shared" si="21"/>
        <v>68.369268516747269</v>
      </c>
      <c r="F41" s="5">
        <f t="shared" si="22"/>
        <v>18423.608877536266</v>
      </c>
      <c r="G41" s="5">
        <f t="shared" si="23"/>
        <v>18491.978146053014</v>
      </c>
      <c r="H41" s="168"/>
      <c r="I41" s="10">
        <f t="shared" si="10"/>
        <v>18423.608877536266</v>
      </c>
      <c r="J41" s="10">
        <f t="shared" si="11"/>
        <v>18491.978146053014</v>
      </c>
      <c r="K41" s="10">
        <f t="shared" si="12"/>
        <v>19806.895153338948</v>
      </c>
      <c r="L41" s="10">
        <f t="shared" si="13"/>
        <v>19081.321919509235</v>
      </c>
      <c r="M41" s="10">
        <f t="shared" si="14"/>
        <v>19247.727868987593</v>
      </c>
      <c r="N41" s="47" t="s">
        <v>28</v>
      </c>
      <c r="O41" s="11">
        <f t="shared" si="15"/>
        <v>12</v>
      </c>
      <c r="P41">
        <f t="shared" si="16"/>
        <v>14</v>
      </c>
      <c r="Q41">
        <f t="shared" si="17"/>
        <v>12</v>
      </c>
      <c r="R41">
        <f t="shared" si="18"/>
        <v>11</v>
      </c>
      <c r="S41">
        <f t="shared" si="19"/>
        <v>11</v>
      </c>
    </row>
    <row r="42" spans="1:19" ht="15.75" thickBot="1">
      <c r="A42" s="7" t="s">
        <v>14</v>
      </c>
      <c r="B42" t="s">
        <v>29</v>
      </c>
      <c r="C42" s="5">
        <f t="shared" si="9"/>
        <v>9730.0601303844451</v>
      </c>
      <c r="D42" s="5">
        <f t="shared" si="20"/>
        <v>-268.20050145798814</v>
      </c>
      <c r="E42" s="5">
        <f t="shared" si="21"/>
        <v>419.4736829203639</v>
      </c>
      <c r="F42" s="5">
        <f t="shared" si="22"/>
        <v>27415.765999533185</v>
      </c>
      <c r="G42" s="5">
        <f t="shared" si="23"/>
        <v>27835.23968245355</v>
      </c>
      <c r="H42" s="168"/>
      <c r="I42" s="10">
        <f t="shared" si="10"/>
        <v>27415.765999533185</v>
      </c>
      <c r="J42" s="10">
        <f t="shared" si="11"/>
        <v>27835.23968245355</v>
      </c>
      <c r="K42" s="10">
        <f t="shared" si="12"/>
        <v>26768.963351795686</v>
      </c>
      <c r="L42" s="10">
        <f t="shared" si="13"/>
        <v>28434.78609545029</v>
      </c>
      <c r="M42" s="10">
        <f t="shared" si="14"/>
        <v>28224.075138604119</v>
      </c>
      <c r="N42" s="47" t="s">
        <v>29</v>
      </c>
      <c r="O42" s="11">
        <f t="shared" si="15"/>
        <v>4</v>
      </c>
      <c r="P42">
        <f t="shared" si="16"/>
        <v>3</v>
      </c>
      <c r="Q42">
        <f t="shared" si="17"/>
        <v>2</v>
      </c>
      <c r="R42">
        <f t="shared" si="18"/>
        <v>3</v>
      </c>
      <c r="S42">
        <f t="shared" si="19"/>
        <v>3</v>
      </c>
    </row>
    <row r="43" spans="1:19" ht="15.75" thickBot="1">
      <c r="A43" s="7" t="s">
        <v>15</v>
      </c>
      <c r="B43" t="s">
        <v>30</v>
      </c>
      <c r="C43" s="5">
        <f t="shared" si="9"/>
        <v>11421.176834163181</v>
      </c>
      <c r="D43" s="5">
        <f t="shared" si="20"/>
        <v>-1560.9726971496493</v>
      </c>
      <c r="E43" s="5">
        <f t="shared" si="21"/>
        <v>716.04766525551645</v>
      </c>
      <c r="F43" s="5">
        <f t="shared" si="22"/>
        <v>28780.341608850562</v>
      </c>
      <c r="G43" s="5">
        <f t="shared" si="23"/>
        <v>29496.389274106077</v>
      </c>
      <c r="H43" s="168"/>
      <c r="I43" s="10">
        <f t="shared" si="10"/>
        <v>28780.341608850562</v>
      </c>
      <c r="J43" s="10">
        <f t="shared" si="11"/>
        <v>29496.389274106077</v>
      </c>
      <c r="K43" s="10">
        <f t="shared" si="12"/>
        <v>26738.99623966949</v>
      </c>
      <c r="L43" s="10">
        <f t="shared" si="13"/>
        <v>29165.854069954152</v>
      </c>
      <c r="M43" s="10">
        <f t="shared" si="14"/>
        <v>28772.23774281306</v>
      </c>
      <c r="N43" s="47" t="s">
        <v>30</v>
      </c>
      <c r="O43" s="11">
        <f t="shared" si="15"/>
        <v>2</v>
      </c>
      <c r="P43">
        <f t="shared" si="16"/>
        <v>2</v>
      </c>
      <c r="Q43">
        <f t="shared" si="17"/>
        <v>3</v>
      </c>
      <c r="R43">
        <f t="shared" si="18"/>
        <v>2</v>
      </c>
      <c r="S43">
        <f t="shared" si="19"/>
        <v>2</v>
      </c>
    </row>
    <row r="44" spans="1:19" ht="15.75" thickBot="1">
      <c r="A44" s="7" t="s">
        <v>16</v>
      </c>
      <c r="B44" t="s">
        <v>31</v>
      </c>
      <c r="C44" s="5">
        <f t="shared" si="9"/>
        <v>9011.3669263981283</v>
      </c>
      <c r="D44" s="5">
        <f t="shared" si="20"/>
        <v>-42.742672500274693</v>
      </c>
      <c r="E44" s="5">
        <f t="shared" si="21"/>
        <v>133.53716316921904</v>
      </c>
      <c r="F44" s="5">
        <f t="shared" si="22"/>
        <v>24123.583223646605</v>
      </c>
      <c r="G44" s="5">
        <f t="shared" si="23"/>
        <v>24257.120386815823</v>
      </c>
      <c r="H44" s="168"/>
      <c r="I44" s="10">
        <f t="shared" si="10"/>
        <v>24123.583223646605</v>
      </c>
      <c r="J44" s="10">
        <f t="shared" si="11"/>
        <v>24257.120386815823</v>
      </c>
      <c r="K44" s="10">
        <f t="shared" si="12"/>
        <v>23909.53726014428</v>
      </c>
      <c r="L44" s="10">
        <f t="shared" si="13"/>
        <v>24925.017563050285</v>
      </c>
      <c r="M44" s="10">
        <f t="shared" si="14"/>
        <v>24950.712276219885</v>
      </c>
      <c r="N44" s="47" t="s">
        <v>31</v>
      </c>
      <c r="O44" s="11">
        <f t="shared" si="15"/>
        <v>7</v>
      </c>
      <c r="P44">
        <f t="shared" si="16"/>
        <v>6</v>
      </c>
      <c r="Q44">
        <f t="shared" si="17"/>
        <v>6</v>
      </c>
      <c r="R44">
        <f t="shared" si="18"/>
        <v>7</v>
      </c>
      <c r="S44">
        <f t="shared" si="19"/>
        <v>7</v>
      </c>
    </row>
    <row r="45" spans="1:19" ht="15.75" thickBot="1">
      <c r="A45" s="7" t="s">
        <v>17</v>
      </c>
      <c r="B45" t="s">
        <v>32</v>
      </c>
      <c r="C45" s="5">
        <f t="shared" si="9"/>
        <v>10834.72130226606</v>
      </c>
      <c r="D45" s="5">
        <f t="shared" si="20"/>
        <v>-719.94708845386594</v>
      </c>
      <c r="E45" s="5">
        <f t="shared" si="21"/>
        <v>4315.0070129089017</v>
      </c>
      <c r="F45" s="5">
        <f t="shared" si="22"/>
        <v>13357.169357717583</v>
      </c>
      <c r="G45" s="5">
        <f t="shared" si="23"/>
        <v>17672.176370626486</v>
      </c>
      <c r="H45" s="168"/>
      <c r="I45" s="10">
        <f t="shared" si="10"/>
        <v>13357.169357717583</v>
      </c>
      <c r="J45" s="10">
        <f t="shared" si="11"/>
        <v>17672.176370626486</v>
      </c>
      <c r="K45" s="10">
        <f t="shared" si="12"/>
        <v>15501.238868087012</v>
      </c>
      <c r="L45" s="10">
        <f t="shared" si="13"/>
        <v>14205.291366665026</v>
      </c>
      <c r="M45" s="10">
        <f t="shared" si="14"/>
        <v>14902.887339386769</v>
      </c>
      <c r="N45" s="47" t="s">
        <v>32</v>
      </c>
      <c r="O45" s="11">
        <f t="shared" si="15"/>
        <v>17</v>
      </c>
      <c r="P45">
        <f t="shared" si="16"/>
        <v>16</v>
      </c>
      <c r="Q45">
        <f t="shared" si="17"/>
        <v>17</v>
      </c>
      <c r="R45">
        <f t="shared" si="18"/>
        <v>17</v>
      </c>
      <c r="S45">
        <f t="shared" si="19"/>
        <v>17</v>
      </c>
    </row>
    <row r="46" spans="1:19">
      <c r="C46" s="5">
        <f>MAX(C28:C45)-MIN(C28:C45)</f>
        <v>4072.310041722526</v>
      </c>
      <c r="D46" s="5">
        <f>SUMIF(D28:D45,"&gt;0")</f>
        <v>29122.995514678383</v>
      </c>
      <c r="E46" s="5"/>
      <c r="F46" s="5">
        <f>MAX(F28:F45)-MIN(F28:F45)</f>
        <v>20833.786423121444</v>
      </c>
      <c r="G46" s="5">
        <f>MAX(G28:G45)-MIN(G28:G45)</f>
        <v>15471.326939258037</v>
      </c>
      <c r="H46" s="11"/>
      <c r="I46" s="143">
        <f>N23/$F23</f>
        <v>22562.308045660659</v>
      </c>
      <c r="N46" s="47"/>
      <c r="O46" s="11"/>
      <c r="P46" s="11"/>
    </row>
    <row r="75" spans="1:14" ht="13.5" thickBot="1"/>
    <row r="76" spans="1:14" ht="30.75" thickBot="1">
      <c r="A76" s="41" t="s">
        <v>274</v>
      </c>
      <c r="I76" t="s">
        <v>64</v>
      </c>
      <c r="J76" t="s">
        <v>65</v>
      </c>
    </row>
    <row r="77" spans="1:14" ht="31.5" thickBot="1">
      <c r="A77" s="39" t="s">
        <v>39</v>
      </c>
      <c r="B77" s="208" t="s">
        <v>246</v>
      </c>
      <c r="C77" s="139" t="s">
        <v>323</v>
      </c>
      <c r="D77" s="9" t="s">
        <v>328</v>
      </c>
      <c r="E77" s="9" t="s">
        <v>239</v>
      </c>
      <c r="F77" s="205" t="s">
        <v>241</v>
      </c>
      <c r="G77" s="47"/>
      <c r="H77" s="9" t="s">
        <v>239</v>
      </c>
      <c r="I77" s="9" t="s">
        <v>39</v>
      </c>
      <c r="J77" s="8" t="s">
        <v>39</v>
      </c>
      <c r="K77" s="205" t="s">
        <v>241</v>
      </c>
    </row>
    <row r="78" spans="1:14" ht="15.75" thickBot="1">
      <c r="A78" s="7" t="s">
        <v>0</v>
      </c>
      <c r="B78" s="5">
        <f t="shared" ref="B78:B95" si="24">L5/F5</f>
        <v>7223.1817428894246</v>
      </c>
      <c r="C78" s="5">
        <f>C5-L5</f>
        <v>-868.23181507441768</v>
      </c>
      <c r="D78" s="5">
        <f>-(C78)/F5</f>
        <v>103.56886448747696</v>
      </c>
      <c r="E78" s="5">
        <f>F28</f>
        <v>15893.081633615748</v>
      </c>
      <c r="F78" s="5">
        <f>M28</f>
        <v>15996.650498103227</v>
      </c>
      <c r="H78" s="167">
        <v>33313.902861385104</v>
      </c>
      <c r="I78" s="47" t="s">
        <v>27</v>
      </c>
      <c r="J78" s="47" t="s">
        <v>27</v>
      </c>
      <c r="K78" s="167">
        <v>31468.837743593118</v>
      </c>
      <c r="N78" s="149"/>
    </row>
    <row r="79" spans="1:14" ht="15.75" thickBot="1">
      <c r="A79" s="7" t="s">
        <v>1</v>
      </c>
      <c r="B79" s="5">
        <f t="shared" si="24"/>
        <v>10932.012406149452</v>
      </c>
      <c r="C79" s="5">
        <f t="shared" ref="C79:C95" si="25">C6-L6</f>
        <v>-2226.592562733098</v>
      </c>
      <c r="D79" s="5">
        <f t="shared" ref="D79:D95" si="26">-(C79)/F6</f>
        <v>1660.7319258461803</v>
      </c>
      <c r="E79" s="5">
        <f t="shared" ref="E79:E95" si="27">F29</f>
        <v>24257.417063397897</v>
      </c>
      <c r="F79" s="5">
        <f t="shared" ref="F79:F95" si="28">M29</f>
        <v>25918.148989244077</v>
      </c>
      <c r="H79" s="167">
        <v>27680.33967129248</v>
      </c>
      <c r="I79" s="47" t="s">
        <v>29</v>
      </c>
      <c r="J79" s="47" t="s">
        <v>29</v>
      </c>
      <c r="K79" s="167">
        <v>28051.46355207375</v>
      </c>
    </row>
    <row r="80" spans="1:14" ht="15.75" thickBot="1">
      <c r="A80" s="7" t="s">
        <v>2</v>
      </c>
      <c r="B80" s="5">
        <f t="shared" si="24"/>
        <v>9431.237779704481</v>
      </c>
      <c r="C80" s="5">
        <f t="shared" si="25"/>
        <v>-403.42258946238871</v>
      </c>
      <c r="D80" s="5">
        <f t="shared" si="26"/>
        <v>376.78885635993208</v>
      </c>
      <c r="E80" s="5">
        <f t="shared" si="27"/>
        <v>18647.569211080769</v>
      </c>
      <c r="F80" s="5">
        <f t="shared" si="28"/>
        <v>19024.358067440702</v>
      </c>
      <c r="H80" s="167">
        <v>27669.697982839669</v>
      </c>
      <c r="I80" s="47" t="s">
        <v>30</v>
      </c>
      <c r="J80" s="47" t="s">
        <v>30</v>
      </c>
      <c r="K80" s="167">
        <v>27841.514666233779</v>
      </c>
    </row>
    <row r="81" spans="1:14" ht="15.75" thickBot="1">
      <c r="A81" s="7" t="s">
        <v>3</v>
      </c>
      <c r="B81" s="5">
        <f t="shared" si="24"/>
        <v>9106.4210304657026</v>
      </c>
      <c r="C81" s="5">
        <f t="shared" si="25"/>
        <v>-441.52227122863042</v>
      </c>
      <c r="D81" s="5">
        <f t="shared" si="26"/>
        <v>399.81290770835307</v>
      </c>
      <c r="E81" s="5">
        <f t="shared" si="27"/>
        <v>24913.57521965339</v>
      </c>
      <c r="F81" s="5">
        <f t="shared" si="28"/>
        <v>25313.388127361744</v>
      </c>
      <c r="H81" s="167">
        <v>27519.507157333446</v>
      </c>
      <c r="I81" s="47" t="s">
        <v>24</v>
      </c>
      <c r="J81" s="47" t="s">
        <v>24</v>
      </c>
      <c r="K81" s="167">
        <v>27226.575099024016</v>
      </c>
    </row>
    <row r="82" spans="1:14" ht="15.75" thickBot="1">
      <c r="A82" s="7" t="s">
        <v>4</v>
      </c>
      <c r="B82" s="5">
        <f t="shared" si="24"/>
        <v>6712.6283201461092</v>
      </c>
      <c r="C82" s="5">
        <f t="shared" si="25"/>
        <v>-1133.0073436325492</v>
      </c>
      <c r="D82" s="5">
        <f t="shared" si="26"/>
        <v>541.37663161620662</v>
      </c>
      <c r="E82" s="5">
        <f t="shared" si="27"/>
        <v>17737.192780897109</v>
      </c>
      <c r="F82" s="5">
        <f t="shared" si="28"/>
        <v>18278.569412513312</v>
      </c>
      <c r="H82" s="167">
        <v>25181.944733625958</v>
      </c>
      <c r="I82" s="47" t="s">
        <v>20</v>
      </c>
      <c r="J82" s="47" t="s">
        <v>34</v>
      </c>
      <c r="K82" s="167">
        <v>25553.608319897827</v>
      </c>
    </row>
    <row r="83" spans="1:14" ht="15.75" thickBot="1">
      <c r="A83" s="7" t="s">
        <v>5</v>
      </c>
      <c r="B83" s="5">
        <f t="shared" si="24"/>
        <v>9445.225945819333</v>
      </c>
      <c r="C83" s="5">
        <f t="shared" si="25"/>
        <v>-303.02884524684669</v>
      </c>
      <c r="D83" s="5">
        <f t="shared" si="26"/>
        <v>512.66755594828817</v>
      </c>
      <c r="E83" s="5">
        <f t="shared" si="27"/>
        <v>20484.442771181006</v>
      </c>
      <c r="F83" s="5">
        <f t="shared" si="28"/>
        <v>20997.110327129292</v>
      </c>
      <c r="H83" s="167">
        <v>24152.488795881261</v>
      </c>
      <c r="I83" s="47" t="s">
        <v>34</v>
      </c>
      <c r="J83" s="47" t="s">
        <v>20</v>
      </c>
      <c r="K83" s="167">
        <v>25280.151633301404</v>
      </c>
    </row>
    <row r="84" spans="1:14" ht="15.75" thickBot="1">
      <c r="A84" s="7" t="s">
        <v>6</v>
      </c>
      <c r="B84" s="5">
        <f t="shared" si="24"/>
        <v>9585.1260225224451</v>
      </c>
      <c r="C84" s="5">
        <f t="shared" si="25"/>
        <v>-2392.9358650664944</v>
      </c>
      <c r="D84" s="5">
        <f t="shared" si="26"/>
        <v>946.95729440506045</v>
      </c>
      <c r="E84" s="5">
        <f t="shared" si="27"/>
        <v>20288.462505718424</v>
      </c>
      <c r="F84" s="5">
        <f t="shared" si="28"/>
        <v>21235.419800123484</v>
      </c>
      <c r="H84" s="167">
        <v>23897.064269812166</v>
      </c>
      <c r="I84" s="47" t="s">
        <v>31</v>
      </c>
      <c r="J84" s="47" t="s">
        <v>31</v>
      </c>
      <c r="K84" s="167">
        <v>24320.499410876018</v>
      </c>
    </row>
    <row r="85" spans="1:14" ht="15.75" thickBot="1">
      <c r="A85" s="7" t="s">
        <v>7</v>
      </c>
      <c r="B85" s="5">
        <f t="shared" si="24"/>
        <v>8845.0871151405627</v>
      </c>
      <c r="C85" s="5">
        <f t="shared" si="25"/>
        <v>-3398.5776775656122</v>
      </c>
      <c r="D85" s="5">
        <f t="shared" si="26"/>
        <v>1618.8286848182645</v>
      </c>
      <c r="E85" s="5">
        <f t="shared" si="27"/>
        <v>17101.557569189314</v>
      </c>
      <c r="F85" s="5">
        <f t="shared" si="28"/>
        <v>18720.386254007579</v>
      </c>
      <c r="H85" s="167">
        <v>19840.695727159185</v>
      </c>
      <c r="I85" s="47" t="s">
        <v>25</v>
      </c>
      <c r="J85" s="47" t="s">
        <v>25</v>
      </c>
      <c r="K85" s="167">
        <v>20285.016971414967</v>
      </c>
    </row>
    <row r="86" spans="1:14" ht="15.75" thickBot="1">
      <c r="A86" s="7" t="s">
        <v>8</v>
      </c>
      <c r="B86" s="5">
        <f t="shared" si="24"/>
        <v>9489.2738906958384</v>
      </c>
      <c r="C86" s="5">
        <f t="shared" si="25"/>
        <v>2364.8037726951006</v>
      </c>
      <c r="D86" s="5">
        <f t="shared" si="26"/>
        <v>-315.45990549556217</v>
      </c>
      <c r="E86" s="5">
        <f t="shared" si="27"/>
        <v>27457.771716245461</v>
      </c>
      <c r="F86" s="5">
        <f t="shared" si="28"/>
        <v>27142.311810749899</v>
      </c>
      <c r="H86" s="167">
        <v>19475.990645587874</v>
      </c>
      <c r="I86" s="47" t="s">
        <v>22</v>
      </c>
      <c r="J86" s="47" t="s">
        <v>36</v>
      </c>
      <c r="K86" s="167">
        <v>19976.694411616852</v>
      </c>
      <c r="N86" s="149"/>
    </row>
    <row r="87" spans="1:14" ht="15.75" thickBot="1">
      <c r="A87" s="7" t="s">
        <v>9</v>
      </c>
      <c r="B87" s="5">
        <f t="shared" si="24"/>
        <v>8143.7838512468588</v>
      </c>
      <c r="C87" s="5">
        <f t="shared" si="25"/>
        <v>-1925.9950676739463</v>
      </c>
      <c r="D87" s="5">
        <f t="shared" si="26"/>
        <v>385.24996650519984</v>
      </c>
      <c r="E87" s="5">
        <f t="shared" si="27"/>
        <v>19917.328408641144</v>
      </c>
      <c r="F87" s="5">
        <f t="shared" si="28"/>
        <v>20302.578375146342</v>
      </c>
      <c r="H87" s="167">
        <v>19186.289940239585</v>
      </c>
      <c r="I87" s="47" t="s">
        <v>36</v>
      </c>
      <c r="J87" s="47" t="s">
        <v>22</v>
      </c>
      <c r="K87" s="167">
        <v>19965.582372081011</v>
      </c>
    </row>
    <row r="88" spans="1:14" ht="15.75" thickBot="1">
      <c r="A88" s="7" t="s">
        <v>10</v>
      </c>
      <c r="B88" s="5">
        <f t="shared" si="24"/>
        <v>7923.8290554798496</v>
      </c>
      <c r="C88" s="5">
        <f t="shared" si="25"/>
        <v>-903.58240364649646</v>
      </c>
      <c r="D88" s="5">
        <f t="shared" si="26"/>
        <v>819.9347176088736</v>
      </c>
      <c r="E88" s="5">
        <f t="shared" si="27"/>
        <v>13052.498204918989</v>
      </c>
      <c r="F88" s="5">
        <f t="shared" si="28"/>
        <v>13872.432922527862</v>
      </c>
      <c r="H88" s="167">
        <v>18323.860631912004</v>
      </c>
      <c r="I88" s="47" t="s">
        <v>26</v>
      </c>
      <c r="J88" s="47" t="s">
        <v>28</v>
      </c>
      <c r="K88" s="167">
        <v>18792.506663070602</v>
      </c>
    </row>
    <row r="89" spans="1:14" ht="15.75" thickBot="1">
      <c r="A89" s="7" t="s">
        <v>11</v>
      </c>
      <c r="B89" s="5">
        <f t="shared" si="24"/>
        <v>8318.2050092428763</v>
      </c>
      <c r="C89" s="5">
        <f t="shared" si="25"/>
        <v>-897.84815531450658</v>
      </c>
      <c r="D89" s="5">
        <f t="shared" si="26"/>
        <v>324.63138497273297</v>
      </c>
      <c r="E89" s="5">
        <f t="shared" si="27"/>
        <v>18378.167942039701</v>
      </c>
      <c r="F89" s="5">
        <f t="shared" si="28"/>
        <v>18702.799327012435</v>
      </c>
      <c r="H89" s="167">
        <v>18045.365183972201</v>
      </c>
      <c r="I89" s="47" t="s">
        <v>28</v>
      </c>
      <c r="J89" s="47" t="s">
        <v>26</v>
      </c>
      <c r="K89" s="167">
        <v>18576.575054029814</v>
      </c>
    </row>
    <row r="90" spans="1:14" ht="15.75" thickBot="1">
      <c r="A90" s="7" t="s">
        <v>12</v>
      </c>
      <c r="B90" s="5">
        <f t="shared" si="24"/>
        <v>8981.4553099144778</v>
      </c>
      <c r="C90" s="5">
        <f t="shared" si="25"/>
        <v>14755.981826314179</v>
      </c>
      <c r="D90" s="5">
        <f t="shared" si="26"/>
        <v>-2296.2117555169725</v>
      </c>
      <c r="E90" s="5">
        <f t="shared" si="27"/>
        <v>33886.284628040434</v>
      </c>
      <c r="F90" s="5">
        <f t="shared" si="28"/>
        <v>31590.072872523462</v>
      </c>
      <c r="H90" s="167">
        <v>17490.840401778205</v>
      </c>
      <c r="I90" s="47" t="s">
        <v>35</v>
      </c>
      <c r="J90" s="47" t="s">
        <v>35</v>
      </c>
      <c r="K90" s="167">
        <v>17853.292072515687</v>
      </c>
    </row>
    <row r="91" spans="1:14" ht="15.75" thickBot="1">
      <c r="A91" s="7" t="s">
        <v>13</v>
      </c>
      <c r="B91" s="5">
        <f t="shared" si="24"/>
        <v>8104.6165153752336</v>
      </c>
      <c r="C91" s="5">
        <f t="shared" si="25"/>
        <v>-1204.2487045316011</v>
      </c>
      <c r="D91" s="5">
        <f t="shared" si="26"/>
        <v>824.11899145132509</v>
      </c>
      <c r="E91" s="5">
        <f t="shared" si="27"/>
        <v>18423.608877536266</v>
      </c>
      <c r="F91" s="5">
        <f t="shared" si="28"/>
        <v>19247.727868987593</v>
      </c>
      <c r="H91" s="167">
        <v>16873.371667607182</v>
      </c>
      <c r="I91" s="47" t="s">
        <v>21</v>
      </c>
      <c r="J91" s="47" t="s">
        <v>23</v>
      </c>
      <c r="K91" s="167">
        <v>17596.109228002115</v>
      </c>
    </row>
    <row r="92" spans="1:14" ht="15.75" thickBot="1">
      <c r="A92" s="7" t="s">
        <v>14</v>
      </c>
      <c r="B92" s="5">
        <f>L19/F19</f>
        <v>10118.895586535013</v>
      </c>
      <c r="C92" s="5">
        <f t="shared" si="25"/>
        <v>-516.81172206709107</v>
      </c>
      <c r="D92" s="5">
        <f t="shared" si="26"/>
        <v>808.30913907093043</v>
      </c>
      <c r="E92" s="5">
        <f t="shared" si="27"/>
        <v>27415.765999533185</v>
      </c>
      <c r="F92" s="5">
        <f t="shared" si="28"/>
        <v>28224.075138604119</v>
      </c>
      <c r="H92" s="167">
        <v>16479.073745332724</v>
      </c>
      <c r="I92" s="47" t="s">
        <v>23</v>
      </c>
      <c r="J92" s="47" t="s">
        <v>21</v>
      </c>
      <c r="K92" s="167">
        <v>17267.284525554336</v>
      </c>
    </row>
    <row r="93" spans="1:14" ht="15.75" thickBot="1">
      <c r="A93" s="7" t="s">
        <v>15</v>
      </c>
      <c r="B93" s="5">
        <f t="shared" si="24"/>
        <v>10697.025302870163</v>
      </c>
      <c r="C93" s="5">
        <f t="shared" si="25"/>
        <v>17.666301057462988</v>
      </c>
      <c r="D93" s="5">
        <f t="shared" si="26"/>
        <v>-8.103866037501037</v>
      </c>
      <c r="E93" s="5">
        <f t="shared" si="27"/>
        <v>28780.341608850562</v>
      </c>
      <c r="F93" s="5">
        <f t="shared" si="28"/>
        <v>28772.23774281306</v>
      </c>
      <c r="H93" s="167">
        <v>15600.4405634948</v>
      </c>
      <c r="I93" s="47" t="s">
        <v>19</v>
      </c>
      <c r="J93" s="47" t="s">
        <v>19</v>
      </c>
      <c r="K93" s="167">
        <v>15652.497199240088</v>
      </c>
      <c r="N93" s="149"/>
    </row>
    <row r="94" spans="1:14" ht="15.75" thickBot="1">
      <c r="A94" s="7" t="s">
        <v>16</v>
      </c>
      <c r="B94" s="5">
        <f t="shared" si="24"/>
        <v>9704.9588158021888</v>
      </c>
      <c r="C94" s="5">
        <f t="shared" si="25"/>
        <v>-264.74806990471825</v>
      </c>
      <c r="D94" s="5">
        <f t="shared" si="26"/>
        <v>827.1290525732793</v>
      </c>
      <c r="E94" s="5">
        <f t="shared" si="27"/>
        <v>24123.583223646605</v>
      </c>
      <c r="F94" s="5">
        <f t="shared" si="28"/>
        <v>24950.712276219885</v>
      </c>
      <c r="H94" s="167">
        <v>12623.034788469793</v>
      </c>
      <c r="I94" s="47" t="s">
        <v>18</v>
      </c>
      <c r="J94" s="47" t="s">
        <v>32</v>
      </c>
      <c r="K94" s="167">
        <v>14302.90195667391</v>
      </c>
    </row>
    <row r="95" spans="1:14" ht="15.75" thickBot="1">
      <c r="A95" s="7" t="s">
        <v>17</v>
      </c>
      <c r="B95" s="5">
        <f t="shared" si="24"/>
        <v>8065.4322710263432</v>
      </c>
      <c r="C95" s="5">
        <f t="shared" si="25"/>
        <v>-257.89880691834924</v>
      </c>
      <c r="D95" s="5">
        <f t="shared" si="26"/>
        <v>1545.7179816691848</v>
      </c>
      <c r="E95" s="5">
        <f t="shared" si="27"/>
        <v>13357.169357717583</v>
      </c>
      <c r="F95" s="5">
        <f t="shared" si="28"/>
        <v>14902.887339386769</v>
      </c>
      <c r="H95" s="167">
        <v>12542.829248088847</v>
      </c>
      <c r="I95" s="47" t="s">
        <v>32</v>
      </c>
      <c r="J95" s="47" t="s">
        <v>18</v>
      </c>
      <c r="K95" s="167">
        <v>13416.223387145914</v>
      </c>
    </row>
    <row r="96" spans="1:14">
      <c r="B96" s="5">
        <f>MAX(B78:B95)-MIN(B78:B95)</f>
        <v>4219.3840860033424</v>
      </c>
      <c r="C96" s="5">
        <f>SUMIF(C78:C95,"&gt;0")</f>
        <v>17138.451900066742</v>
      </c>
      <c r="D96" s="5"/>
      <c r="E96" s="5">
        <f>MAX(E78:E95)-MIN(E78:E95)</f>
        <v>20833.786423121444</v>
      </c>
      <c r="F96" s="5">
        <f>MAX(F78:F95)-MIN(F78:F95)</f>
        <v>17717.639949995602</v>
      </c>
      <c r="H96" s="16"/>
      <c r="K96" s="16"/>
    </row>
    <row r="126" spans="1:14" ht="13.5" thickBot="1"/>
    <row r="127" spans="1:14" ht="15.75" thickBot="1">
      <c r="A127" s="41" t="s">
        <v>66</v>
      </c>
      <c r="I127" t="s">
        <v>64</v>
      </c>
      <c r="J127" t="s">
        <v>65</v>
      </c>
    </row>
    <row r="128" spans="1:14" ht="31.5" thickBot="1">
      <c r="A128" s="39" t="s">
        <v>39</v>
      </c>
      <c r="B128" s="207" t="s">
        <v>244</v>
      </c>
      <c r="C128" s="237" t="s">
        <v>324</v>
      </c>
      <c r="D128" s="8" t="s">
        <v>325</v>
      </c>
      <c r="E128" s="9" t="s">
        <v>239</v>
      </c>
      <c r="F128" s="206" t="s">
        <v>240</v>
      </c>
      <c r="H128" s="9" t="s">
        <v>239</v>
      </c>
      <c r="I128" s="8" t="s">
        <v>39</v>
      </c>
      <c r="J128" s="8" t="s">
        <v>39</v>
      </c>
      <c r="K128" s="206" t="s">
        <v>240</v>
      </c>
      <c r="M128" s="8"/>
      <c r="N128" s="9"/>
    </row>
    <row r="129" spans="1:14" ht="15.75" thickBot="1">
      <c r="A129" s="7" t="s">
        <v>0</v>
      </c>
      <c r="B129" s="5">
        <f>K5/F5</f>
        <v>6883.4571196516863</v>
      </c>
      <c r="C129" s="5">
        <f>C5-K5</f>
        <v>1979.7257030350884</v>
      </c>
      <c r="D129" s="5">
        <f>-C129/F5</f>
        <v>-236.15575875026181</v>
      </c>
      <c r="E129" s="5">
        <f>I28</f>
        <v>15893.081633615748</v>
      </c>
      <c r="F129" s="5">
        <f>L28</f>
        <v>15656.925874865488</v>
      </c>
      <c r="H129" s="42">
        <v>33.247089304882735</v>
      </c>
      <c r="I129" t="s">
        <v>27</v>
      </c>
      <c r="J129" t="s">
        <v>27</v>
      </c>
      <c r="K129" s="42">
        <v>32.263237788097811</v>
      </c>
      <c r="N129" s="42"/>
    </row>
    <row r="130" spans="1:14" ht="15.75" thickBot="1">
      <c r="A130" s="7" t="s">
        <v>1</v>
      </c>
      <c r="B130" s="5">
        <f t="shared" ref="B130:B146" si="29">K6/F6</f>
        <v>10778.65506316165</v>
      </c>
      <c r="C130" s="5">
        <f t="shared" ref="C130:C146" si="30">C6-K6</f>
        <v>-2020.9818232616053</v>
      </c>
      <c r="D130" s="5">
        <f t="shared" ref="D130:D146" si="31">-C130/F6</f>
        <v>1507.3745828583781</v>
      </c>
      <c r="E130" s="5">
        <f t="shared" ref="E130:E146" si="32">I29</f>
        <v>24257.417063397897</v>
      </c>
      <c r="F130" s="5">
        <f t="shared" ref="F130:F146" si="33">L29</f>
        <v>25764.791646256275</v>
      </c>
      <c r="H130" s="42">
        <v>27.565149962612757</v>
      </c>
      <c r="I130" t="s">
        <v>24</v>
      </c>
      <c r="J130" t="s">
        <v>29</v>
      </c>
      <c r="K130" s="42">
        <v>27.82637460095961</v>
      </c>
      <c r="N130" s="42"/>
    </row>
    <row r="131" spans="1:14" ht="15.75" thickBot="1">
      <c r="A131" s="7" t="s">
        <v>2</v>
      </c>
      <c r="B131" s="5">
        <f t="shared" si="29"/>
        <v>9127.2213599585812</v>
      </c>
      <c r="C131" s="5">
        <f t="shared" si="30"/>
        <v>-77.916436021865593</v>
      </c>
      <c r="D131" s="5">
        <f t="shared" si="31"/>
        <v>72.772436614032543</v>
      </c>
      <c r="E131" s="5">
        <f t="shared" si="32"/>
        <v>18647.569211080769</v>
      </c>
      <c r="F131" s="5">
        <f t="shared" si="33"/>
        <v>18720.3416476948</v>
      </c>
      <c r="H131" s="42">
        <v>27.360797611733386</v>
      </c>
      <c r="I131" t="s">
        <v>30</v>
      </c>
      <c r="J131" t="s">
        <v>30</v>
      </c>
      <c r="K131" s="42">
        <v>27.658936192966937</v>
      </c>
      <c r="N131" s="42"/>
    </row>
    <row r="132" spans="1:14" ht="15.75" thickBot="1">
      <c r="A132" s="7" t="s">
        <v>3</v>
      </c>
      <c r="B132" s="5">
        <f t="shared" si="29"/>
        <v>9219.4689646478819</v>
      </c>
      <c r="C132" s="5">
        <f t="shared" si="30"/>
        <v>-566.36361500593193</v>
      </c>
      <c r="D132" s="5">
        <f t="shared" si="31"/>
        <v>512.86084189053349</v>
      </c>
      <c r="E132" s="5">
        <f t="shared" si="32"/>
        <v>24913.57521965339</v>
      </c>
      <c r="F132" s="5">
        <f t="shared" si="33"/>
        <v>25426.436061543925</v>
      </c>
      <c r="H132" s="42">
        <v>27.179223763097031</v>
      </c>
      <c r="I132" t="s">
        <v>29</v>
      </c>
      <c r="J132" t="s">
        <v>24</v>
      </c>
      <c r="K132" s="42">
        <v>27.405926139840961</v>
      </c>
      <c r="N132" s="42"/>
    </row>
    <row r="133" spans="1:14" ht="15.75" thickBot="1">
      <c r="A133" s="7" t="s">
        <v>4</v>
      </c>
      <c r="B133" s="5">
        <f t="shared" si="29"/>
        <v>6438.6752281381559</v>
      </c>
      <c r="C133" s="5">
        <f t="shared" si="30"/>
        <v>-559.67106177416099</v>
      </c>
      <c r="D133" s="5">
        <f t="shared" si="31"/>
        <v>267.42353960825352</v>
      </c>
      <c r="E133" s="5">
        <f t="shared" si="32"/>
        <v>17737.192780897109</v>
      </c>
      <c r="F133" s="5">
        <f t="shared" si="33"/>
        <v>18004.616320505364</v>
      </c>
      <c r="H133" s="42">
        <v>24.563550017443088</v>
      </c>
      <c r="I133" t="s">
        <v>20</v>
      </c>
      <c r="J133" t="s">
        <v>20</v>
      </c>
      <c r="K133" s="42">
        <v>25.282113949784634</v>
      </c>
      <c r="N133" s="42"/>
    </row>
    <row r="134" spans="1:14" ht="15.75" thickBot="1">
      <c r="A134" s="7" t="s">
        <v>5</v>
      </c>
      <c r="B134" s="5">
        <f t="shared" si="29"/>
        <v>9144.8689379005536</v>
      </c>
      <c r="C134" s="5">
        <f t="shared" si="30"/>
        <v>-125.49305969655779</v>
      </c>
      <c r="D134" s="5">
        <f t="shared" si="31"/>
        <v>212.31054802950774</v>
      </c>
      <c r="E134" s="5">
        <f t="shared" si="32"/>
        <v>20484.442771181006</v>
      </c>
      <c r="F134" s="5">
        <f t="shared" si="33"/>
        <v>20696.753319210511</v>
      </c>
      <c r="H134" s="42">
        <v>24.094572161850415</v>
      </c>
      <c r="I134" t="s">
        <v>31</v>
      </c>
      <c r="J134" t="s">
        <v>34</v>
      </c>
      <c r="K134" s="42">
        <v>24.876519915206472</v>
      </c>
      <c r="N134" s="42"/>
    </row>
    <row r="135" spans="1:14" ht="15.75" thickBot="1">
      <c r="A135" s="7" t="s">
        <v>6</v>
      </c>
      <c r="B135" s="5">
        <f t="shared" si="29"/>
        <v>9234.1420831409705</v>
      </c>
      <c r="C135" s="5">
        <f t="shared" si="30"/>
        <v>-1506.0087971083522</v>
      </c>
      <c r="D135" s="5">
        <f t="shared" si="31"/>
        <v>595.97335502358555</v>
      </c>
      <c r="E135" s="5">
        <f t="shared" si="32"/>
        <v>20288.462505718424</v>
      </c>
      <c r="F135" s="5">
        <f t="shared" si="33"/>
        <v>20884.435860742011</v>
      </c>
      <c r="H135" s="42">
        <v>23.574223051717681</v>
      </c>
      <c r="I135" t="s">
        <v>34</v>
      </c>
      <c r="J135" t="s">
        <v>31</v>
      </c>
      <c r="K135" s="42">
        <v>24.154036280504982</v>
      </c>
      <c r="N135" s="42"/>
    </row>
    <row r="136" spans="1:14" ht="15.75" thickBot="1">
      <c r="A136" s="7" t="s">
        <v>7</v>
      </c>
      <c r="B136" s="5">
        <f t="shared" si="29"/>
        <v>8045.0821994375601</v>
      </c>
      <c r="C136" s="5">
        <f t="shared" si="30"/>
        <v>-1719.0430399914003</v>
      </c>
      <c r="D136" s="5">
        <f t="shared" si="31"/>
        <v>818.82376911526239</v>
      </c>
      <c r="E136" s="5">
        <f t="shared" si="32"/>
        <v>17101.557569189314</v>
      </c>
      <c r="F136" s="5">
        <f t="shared" si="33"/>
        <v>17920.381338304578</v>
      </c>
      <c r="H136" s="42">
        <v>19.664685951212132</v>
      </c>
      <c r="I136" t="s">
        <v>25</v>
      </c>
      <c r="J136" t="s">
        <v>36</v>
      </c>
      <c r="K136" s="42">
        <v>20.017018969502892</v>
      </c>
      <c r="N136" s="42"/>
    </row>
    <row r="137" spans="1:14" ht="15.75" thickBot="1">
      <c r="A137" s="7" t="s">
        <v>8</v>
      </c>
      <c r="B137" s="5">
        <f t="shared" si="29"/>
        <v>9733.9468230675629</v>
      </c>
      <c r="C137" s="5">
        <f t="shared" si="30"/>
        <v>530.64525216905167</v>
      </c>
      <c r="D137" s="5">
        <f t="shared" si="31"/>
        <v>-70.786973123837583</v>
      </c>
      <c r="E137" s="5">
        <f t="shared" si="32"/>
        <v>27457.771716245461</v>
      </c>
      <c r="F137" s="5">
        <f t="shared" si="33"/>
        <v>27386.984743121622</v>
      </c>
      <c r="H137" s="42">
        <v>19.242189198064793</v>
      </c>
      <c r="I137" t="s">
        <v>36</v>
      </c>
      <c r="J137" t="s">
        <v>25</v>
      </c>
      <c r="K137" s="42">
        <v>19.997640514533611</v>
      </c>
      <c r="N137" s="42"/>
    </row>
    <row r="138" spans="1:14" ht="15.75" thickBot="1">
      <c r="A138" s="7" t="s">
        <v>9</v>
      </c>
      <c r="B138" s="5">
        <f t="shared" si="29"/>
        <v>7937.8147583261389</v>
      </c>
      <c r="C138" s="5">
        <f t="shared" si="30"/>
        <v>-896.28580992315983</v>
      </c>
      <c r="D138" s="5">
        <f t="shared" si="31"/>
        <v>179.2808735844792</v>
      </c>
      <c r="E138" s="5">
        <f t="shared" si="32"/>
        <v>19917.328408641144</v>
      </c>
      <c r="F138" s="5">
        <f t="shared" si="33"/>
        <v>20096.609282225625</v>
      </c>
      <c r="H138" s="42">
        <v>19.221185763735711</v>
      </c>
      <c r="I138" t="s">
        <v>22</v>
      </c>
      <c r="J138" t="s">
        <v>22</v>
      </c>
      <c r="K138" s="42">
        <v>19.671986676386581</v>
      </c>
      <c r="N138" s="42"/>
    </row>
    <row r="139" spans="1:14" ht="15.75" thickBot="1">
      <c r="A139" s="7" t="s">
        <v>10</v>
      </c>
      <c r="B139" s="5">
        <f t="shared" si="29"/>
        <v>7283.1332975051937</v>
      </c>
      <c r="C139" s="5">
        <f t="shared" si="30"/>
        <v>-197.52446932078874</v>
      </c>
      <c r="D139" s="5">
        <f t="shared" si="31"/>
        <v>179.23895963421742</v>
      </c>
      <c r="E139" s="5">
        <f t="shared" si="32"/>
        <v>13052.498204918989</v>
      </c>
      <c r="F139" s="5">
        <f t="shared" si="33"/>
        <v>13231.737164553208</v>
      </c>
      <c r="H139" s="42">
        <v>17.845895809770511</v>
      </c>
      <c r="I139" t="s">
        <v>26</v>
      </c>
      <c r="J139" t="s">
        <v>28</v>
      </c>
      <c r="K139" s="42">
        <v>18.20987228568266</v>
      </c>
      <c r="N139" s="42"/>
    </row>
    <row r="140" spans="1:14" ht="15.75" thickBot="1">
      <c r="A140" s="7" t="s">
        <v>11</v>
      </c>
      <c r="B140" s="5">
        <f t="shared" si="29"/>
        <v>8060.2548199880021</v>
      </c>
      <c r="C140" s="5">
        <f t="shared" si="30"/>
        <v>-184.42329158800931</v>
      </c>
      <c r="D140" s="5">
        <f t="shared" si="31"/>
        <v>66.681195717859396</v>
      </c>
      <c r="E140" s="5">
        <f t="shared" si="32"/>
        <v>18378.167942039701</v>
      </c>
      <c r="F140" s="5">
        <f t="shared" si="33"/>
        <v>18444.849137757563</v>
      </c>
      <c r="H140" s="42">
        <v>17.705355499126561</v>
      </c>
      <c r="I140" t="s">
        <v>28</v>
      </c>
      <c r="J140" t="s">
        <v>35</v>
      </c>
      <c r="K140" s="42">
        <v>17.779254852287902</v>
      </c>
      <c r="N140" s="42"/>
    </row>
    <row r="141" spans="1:14" ht="15.75" thickBot="1">
      <c r="A141" s="7" t="s">
        <v>12</v>
      </c>
      <c r="B141" s="5">
        <f t="shared" si="29"/>
        <v>10002.517309134855</v>
      </c>
      <c r="C141" s="5">
        <f t="shared" si="30"/>
        <v>8194.4039283542661</v>
      </c>
      <c r="D141" s="5">
        <f t="shared" si="31"/>
        <v>-1275.149756296596</v>
      </c>
      <c r="E141" s="5">
        <f t="shared" si="32"/>
        <v>33886.284628040434</v>
      </c>
      <c r="F141" s="5">
        <f t="shared" si="33"/>
        <v>32611.134871743838</v>
      </c>
      <c r="H141" s="42">
        <v>17.589138312472343</v>
      </c>
      <c r="I141" t="s">
        <v>35</v>
      </c>
      <c r="J141" t="s">
        <v>26</v>
      </c>
      <c r="K141" s="42">
        <v>17.613224035444716</v>
      </c>
      <c r="N141" s="42"/>
    </row>
    <row r="142" spans="1:14" ht="15.75" thickBot="1">
      <c r="A142" s="7" t="s">
        <v>13</v>
      </c>
      <c r="B142" s="5">
        <f t="shared" si="29"/>
        <v>7938.2105658968776</v>
      </c>
      <c r="C142" s="5">
        <f t="shared" si="30"/>
        <v>-961.08703593231985</v>
      </c>
      <c r="D142" s="5">
        <f t="shared" si="31"/>
        <v>657.71304197296934</v>
      </c>
      <c r="E142" s="5">
        <f t="shared" si="32"/>
        <v>18423.608877536266</v>
      </c>
      <c r="F142" s="5">
        <f t="shared" si="33"/>
        <v>19081.321919509235</v>
      </c>
      <c r="H142" s="42">
        <v>16.820727495450516</v>
      </c>
      <c r="I142" t="s">
        <v>21</v>
      </c>
      <c r="J142" t="s">
        <v>21</v>
      </c>
      <c r="K142" s="42">
        <v>17.493942144498796</v>
      </c>
      <c r="N142" s="42"/>
    </row>
    <row r="143" spans="1:14" ht="15.75" thickBot="1">
      <c r="A143" s="7" t="s">
        <v>14</v>
      </c>
      <c r="B143" s="5">
        <f t="shared" si="29"/>
        <v>10329.606543381185</v>
      </c>
      <c r="C143" s="5">
        <f t="shared" si="30"/>
        <v>-651.53479669574426</v>
      </c>
      <c r="D143" s="5">
        <f t="shared" si="31"/>
        <v>1019.0200959171037</v>
      </c>
      <c r="E143" s="5">
        <f t="shared" si="32"/>
        <v>27415.765999533185</v>
      </c>
      <c r="F143" s="5">
        <f t="shared" si="33"/>
        <v>28434.78609545029</v>
      </c>
      <c r="H143" s="42">
        <v>16.753617916743924</v>
      </c>
      <c r="I143" t="s">
        <v>23</v>
      </c>
      <c r="J143" t="s">
        <v>23</v>
      </c>
      <c r="K143" s="42">
        <v>17.212063827537378</v>
      </c>
      <c r="N143" s="42"/>
    </row>
    <row r="144" spans="1:14" ht="15.75" thickBot="1">
      <c r="A144" s="7" t="s">
        <v>15</v>
      </c>
      <c r="B144" s="5">
        <f t="shared" si="29"/>
        <v>11090.641630011254</v>
      </c>
      <c r="C144" s="5">
        <f t="shared" si="30"/>
        <v>-840.41112818785768</v>
      </c>
      <c r="D144" s="5">
        <f t="shared" si="31"/>
        <v>385.51246110358994</v>
      </c>
      <c r="E144" s="5">
        <f t="shared" si="32"/>
        <v>28780.341608850562</v>
      </c>
      <c r="F144" s="5">
        <f t="shared" si="33"/>
        <v>29165.854069954152</v>
      </c>
      <c r="H144" s="42">
        <v>15.211313702479396</v>
      </c>
      <c r="I144" t="s">
        <v>19</v>
      </c>
      <c r="J144" t="s">
        <v>19</v>
      </c>
      <c r="K144" s="42">
        <v>14.836830611943048</v>
      </c>
      <c r="N144" s="42"/>
    </row>
    <row r="145" spans="1:14" ht="15.75" thickBot="1">
      <c r="A145" s="7" t="s">
        <v>16</v>
      </c>
      <c r="B145" s="5">
        <f t="shared" si="29"/>
        <v>9679.2641026325909</v>
      </c>
      <c r="C145" s="5">
        <f t="shared" si="30"/>
        <v>-256.52368738878249</v>
      </c>
      <c r="D145" s="5">
        <f t="shared" si="31"/>
        <v>801.4343394036822</v>
      </c>
      <c r="E145" s="5">
        <f t="shared" si="32"/>
        <v>24123.583223646605</v>
      </c>
      <c r="F145" s="5">
        <f t="shared" si="33"/>
        <v>24925.017563050285</v>
      </c>
      <c r="H145" s="42">
        <v>12.40392416354077</v>
      </c>
      <c r="I145" t="s">
        <v>18</v>
      </c>
      <c r="J145" t="s">
        <v>32</v>
      </c>
      <c r="K145" s="42">
        <v>13.297762489953453</v>
      </c>
      <c r="N145" s="42"/>
    </row>
    <row r="146" spans="1:14" ht="15.75" thickBot="1">
      <c r="A146" s="7" t="s">
        <v>17</v>
      </c>
      <c r="B146" s="5">
        <f t="shared" si="29"/>
        <v>7367.8362983046009</v>
      </c>
      <c r="C146" s="5">
        <f t="shared" si="30"/>
        <v>-141.50683166183899</v>
      </c>
      <c r="D146" s="5">
        <f t="shared" si="31"/>
        <v>848.12200894744217</v>
      </c>
      <c r="E146" s="5">
        <f t="shared" si="32"/>
        <v>13357.169357717583</v>
      </c>
      <c r="F146" s="5">
        <f t="shared" si="33"/>
        <v>14205.291366665026</v>
      </c>
      <c r="H146" s="42">
        <v>12.06646808527039</v>
      </c>
      <c r="I146" t="s">
        <v>32</v>
      </c>
      <c r="J146" t="s">
        <v>18</v>
      </c>
      <c r="K146" s="42">
        <v>12.644639472116117</v>
      </c>
      <c r="N146" s="42"/>
    </row>
    <row r="147" spans="1:14">
      <c r="B147" s="5">
        <f>MAX(B129:B146)-MIN(B129:B146)</f>
        <v>4651.9664018730982</v>
      </c>
      <c r="C147" s="5">
        <f>SUMIF(C129:C146,"&gt;0")</f>
        <v>10704.774883558406</v>
      </c>
      <c r="D147" s="5"/>
      <c r="E147" s="5">
        <f>MAX(E129:E146)-MIN(E129:E146)</f>
        <v>20833.786423121444</v>
      </c>
      <c r="F147" s="5">
        <f>MAX(F129:F146)-MIN(F129:F146)</f>
        <v>19379.39770719063</v>
      </c>
      <c r="H147" s="16"/>
      <c r="K147" s="16"/>
    </row>
    <row r="177" spans="1:11" ht="13.5" thickBot="1"/>
    <row r="178" spans="1:11" ht="30.75" thickBot="1">
      <c r="A178" s="41" t="s">
        <v>67</v>
      </c>
      <c r="I178" t="s">
        <v>64</v>
      </c>
      <c r="J178" t="s">
        <v>65</v>
      </c>
    </row>
    <row r="179" spans="1:11" ht="31.5" thickBot="1">
      <c r="A179" s="39" t="s">
        <v>39</v>
      </c>
      <c r="B179" s="9" t="s">
        <v>245</v>
      </c>
      <c r="C179" s="86" t="s">
        <v>326</v>
      </c>
      <c r="D179" s="9" t="s">
        <v>327</v>
      </c>
      <c r="E179" s="9" t="s">
        <v>239</v>
      </c>
      <c r="F179" s="9" t="s">
        <v>294</v>
      </c>
      <c r="H179" s="9" t="s">
        <v>239</v>
      </c>
      <c r="I179" s="8" t="s">
        <v>39</v>
      </c>
      <c r="J179" s="8" t="s">
        <v>39</v>
      </c>
      <c r="K179" s="9" t="s">
        <v>294</v>
      </c>
    </row>
    <row r="180" spans="1:11" ht="15.75" thickBot="1">
      <c r="A180" s="7" t="s">
        <v>0</v>
      </c>
      <c r="B180" s="5">
        <f t="shared" ref="B180:B197" si="34">I5/F5</f>
        <v>8663.7837997265869</v>
      </c>
      <c r="C180" s="5">
        <f>C5-I5</f>
        <v>-12944.993926904906</v>
      </c>
      <c r="D180" s="5">
        <f>-C180/F5</f>
        <v>1544.1709213246381</v>
      </c>
      <c r="E180" s="5">
        <f>I28</f>
        <v>15893.081633615748</v>
      </c>
      <c r="F180" s="5">
        <f>K28</f>
        <v>17437.252554940384</v>
      </c>
      <c r="H180" s="42">
        <v>33.247089304882735</v>
      </c>
      <c r="I180" t="s">
        <v>27</v>
      </c>
      <c r="J180" t="s">
        <v>27</v>
      </c>
      <c r="K180" s="42">
        <v>30.635222827827196</v>
      </c>
    </row>
    <row r="181" spans="1:11" ht="15.75" thickBot="1">
      <c r="A181" s="7" t="s">
        <v>1</v>
      </c>
      <c r="B181" s="5">
        <f t="shared" si="34"/>
        <v>8663.7837997265869</v>
      </c>
      <c r="C181" s="5">
        <f t="shared" ref="C181:C197" si="35">C6-I6</f>
        <v>814.48882255207172</v>
      </c>
      <c r="D181" s="5">
        <f t="shared" ref="D181:D197" si="36">-C181/F6</f>
        <v>-607.49668057668441</v>
      </c>
      <c r="E181" s="5">
        <f t="shared" ref="E181:E197" si="37">I29</f>
        <v>24257.417063397897</v>
      </c>
      <c r="F181" s="5">
        <f t="shared" ref="F181:F197" si="38">K29</f>
        <v>23649.920382821212</v>
      </c>
      <c r="H181" s="42">
        <v>27.565149962612757</v>
      </c>
      <c r="I181" t="s">
        <v>24</v>
      </c>
      <c r="J181" t="s">
        <v>29</v>
      </c>
      <c r="K181" s="42">
        <v>26.239003067049129</v>
      </c>
    </row>
    <row r="182" spans="1:11" ht="15.75" thickBot="1">
      <c r="A182" s="7" t="s">
        <v>2</v>
      </c>
      <c r="B182" s="5">
        <f t="shared" si="34"/>
        <v>8663.7837997265869</v>
      </c>
      <c r="C182" s="5">
        <f t="shared" si="35"/>
        <v>418.27971587368302</v>
      </c>
      <c r="D182" s="5">
        <f t="shared" si="36"/>
        <v>-390.66512361796185</v>
      </c>
      <c r="E182" s="5">
        <f t="shared" si="37"/>
        <v>18647.569211080769</v>
      </c>
      <c r="F182" s="5">
        <f t="shared" si="38"/>
        <v>18256.904087462808</v>
      </c>
      <c r="H182" s="42">
        <v>27.360797611733386</v>
      </c>
      <c r="I182" t="s">
        <v>30</v>
      </c>
      <c r="J182" t="s">
        <v>24</v>
      </c>
      <c r="K182" s="42">
        <v>26.1261011274445</v>
      </c>
    </row>
    <row r="183" spans="1:11" ht="15.75" thickBot="1">
      <c r="A183" s="7" t="s">
        <v>3</v>
      </c>
      <c r="B183" s="5">
        <f t="shared" si="34"/>
        <v>8663.7837997265869</v>
      </c>
      <c r="C183" s="5">
        <f t="shared" si="35"/>
        <v>47.291850772769976</v>
      </c>
      <c r="D183" s="5">
        <f t="shared" si="36"/>
        <v>-42.824323030762237</v>
      </c>
      <c r="E183" s="5">
        <f t="shared" si="37"/>
        <v>24913.57521965339</v>
      </c>
      <c r="F183" s="5">
        <f t="shared" si="38"/>
        <v>24870.750896622627</v>
      </c>
      <c r="H183" s="42">
        <v>27.179223763097031</v>
      </c>
      <c r="I183" t="s">
        <v>29</v>
      </c>
      <c r="J183" t="s">
        <v>30</v>
      </c>
      <c r="K183" s="42">
        <v>25.710057689365463</v>
      </c>
    </row>
    <row r="184" spans="1:11" ht="15.75" thickBot="1">
      <c r="A184" s="7" t="s">
        <v>4</v>
      </c>
      <c r="B184" s="5">
        <f t="shared" si="34"/>
        <v>8663.7837997265869</v>
      </c>
      <c r="C184" s="5">
        <f t="shared" si="35"/>
        <v>-5216.4371738671944</v>
      </c>
      <c r="D184" s="5">
        <f t="shared" si="36"/>
        <v>2492.532111196685</v>
      </c>
      <c r="E184" s="5">
        <f t="shared" si="37"/>
        <v>17737.192780897109</v>
      </c>
      <c r="F184" s="5">
        <f t="shared" si="38"/>
        <v>20229.724892093793</v>
      </c>
      <c r="H184" s="42">
        <v>24.563550017443088</v>
      </c>
      <c r="I184" t="s">
        <v>20</v>
      </c>
      <c r="J184" t="s">
        <v>20</v>
      </c>
      <c r="K184" s="42">
        <v>24.067109639003366</v>
      </c>
    </row>
    <row r="185" spans="1:11" ht="15.75" thickBot="1">
      <c r="A185" s="7" t="s">
        <v>5</v>
      </c>
      <c r="B185" s="5">
        <f t="shared" si="34"/>
        <v>8663.7837997265869</v>
      </c>
      <c r="C185" s="5">
        <f t="shared" si="35"/>
        <v>158.86796958024206</v>
      </c>
      <c r="D185" s="5">
        <f t="shared" si="36"/>
        <v>-268.77459014445827</v>
      </c>
      <c r="E185" s="5">
        <f t="shared" si="37"/>
        <v>20484.442771181006</v>
      </c>
      <c r="F185" s="5">
        <f t="shared" si="38"/>
        <v>20215.668181036548</v>
      </c>
      <c r="H185" s="42">
        <v>24.094572161850415</v>
      </c>
      <c r="I185" t="s">
        <v>31</v>
      </c>
      <c r="J185" t="s">
        <v>31</v>
      </c>
      <c r="K185" s="42">
        <v>23.820973435154077</v>
      </c>
    </row>
    <row r="186" spans="1:11" ht="15.75" thickBot="1">
      <c r="A186" s="7" t="s">
        <v>6</v>
      </c>
      <c r="B186" s="5">
        <f t="shared" si="34"/>
        <v>8663.7837997265869</v>
      </c>
      <c r="C186" s="5">
        <f t="shared" si="35"/>
        <v>-64.728603815674433</v>
      </c>
      <c r="D186" s="5">
        <f t="shared" si="36"/>
        <v>25.615071609202893</v>
      </c>
      <c r="E186" s="5">
        <f t="shared" si="37"/>
        <v>20288.462505718424</v>
      </c>
      <c r="F186" s="5">
        <f t="shared" si="38"/>
        <v>20314.077577327625</v>
      </c>
      <c r="H186" s="42">
        <v>23.574223051717681</v>
      </c>
      <c r="I186" t="s">
        <v>34</v>
      </c>
      <c r="J186" t="s">
        <v>34</v>
      </c>
      <c r="K186" s="42">
        <v>23.106237668768561</v>
      </c>
    </row>
    <row r="187" spans="1:11" ht="15.75" thickBot="1">
      <c r="A187" s="7" t="s">
        <v>7</v>
      </c>
      <c r="B187" s="5">
        <f t="shared" si="34"/>
        <v>8663.7837997265869</v>
      </c>
      <c r="C187" s="5">
        <f t="shared" si="35"/>
        <v>-3017.9485187094688</v>
      </c>
      <c r="D187" s="5">
        <f t="shared" si="36"/>
        <v>1437.5253694042894</v>
      </c>
      <c r="E187" s="5">
        <f t="shared" si="37"/>
        <v>17101.557569189314</v>
      </c>
      <c r="F187" s="5">
        <f t="shared" si="38"/>
        <v>18539.082938593605</v>
      </c>
      <c r="H187" s="42">
        <v>19.664685951212132</v>
      </c>
      <c r="I187" t="s">
        <v>25</v>
      </c>
      <c r="J187" t="s">
        <v>25</v>
      </c>
      <c r="K187" s="42">
        <v>20.428351736017209</v>
      </c>
    </row>
    <row r="188" spans="1:11" ht="15.75" thickBot="1">
      <c r="A188" s="7" t="s">
        <v>8</v>
      </c>
      <c r="B188" s="5">
        <f t="shared" si="34"/>
        <v>8663.7837997265869</v>
      </c>
      <c r="C188" s="5">
        <f t="shared" si="35"/>
        <v>8552.9818816686675</v>
      </c>
      <c r="D188" s="5">
        <f t="shared" si="36"/>
        <v>-1140.9499964648139</v>
      </c>
      <c r="E188" s="5">
        <f t="shared" si="37"/>
        <v>27457.771716245461</v>
      </c>
      <c r="F188" s="5">
        <f t="shared" si="38"/>
        <v>26316.821719780648</v>
      </c>
      <c r="H188" s="42">
        <v>19.242189198064793</v>
      </c>
      <c r="I188" t="s">
        <v>36</v>
      </c>
      <c r="J188" t="s">
        <v>36</v>
      </c>
      <c r="K188" s="42">
        <v>19.611784434464724</v>
      </c>
    </row>
    <row r="189" spans="1:11" ht="15.75" thickBot="1">
      <c r="A189" s="7" t="s">
        <v>9</v>
      </c>
      <c r="B189" s="5">
        <f t="shared" si="34"/>
        <v>8663.7837997265869</v>
      </c>
      <c r="C189" s="5">
        <f t="shared" si="35"/>
        <v>-4525.6509353900183</v>
      </c>
      <c r="D189" s="5">
        <f t="shared" si="36"/>
        <v>905.24991498492818</v>
      </c>
      <c r="E189" s="5">
        <f t="shared" si="37"/>
        <v>19917.328408641144</v>
      </c>
      <c r="F189" s="5">
        <f t="shared" si="38"/>
        <v>20822.578323626072</v>
      </c>
      <c r="H189" s="42">
        <v>19.221185763735711</v>
      </c>
      <c r="I189" t="s">
        <v>22</v>
      </c>
      <c r="J189" t="s">
        <v>21</v>
      </c>
      <c r="K189" s="42">
        <v>19.113623928163502</v>
      </c>
    </row>
    <row r="190" spans="1:11" ht="15.75" thickBot="1">
      <c r="A190" s="7" t="s">
        <v>10</v>
      </c>
      <c r="B190" s="5">
        <f t="shared" si="34"/>
        <v>8663.7837997265869</v>
      </c>
      <c r="C190" s="5">
        <f t="shared" si="35"/>
        <v>-1719.025477390127</v>
      </c>
      <c r="D190" s="5">
        <f t="shared" si="36"/>
        <v>1559.889461855611</v>
      </c>
      <c r="E190" s="5">
        <f t="shared" si="37"/>
        <v>13052.498204918989</v>
      </c>
      <c r="F190" s="5">
        <f t="shared" si="38"/>
        <v>14612.387666774599</v>
      </c>
      <c r="H190" s="42">
        <v>17.845895809770511</v>
      </c>
      <c r="I190" t="s">
        <v>26</v>
      </c>
      <c r="J190" t="s">
        <v>28</v>
      </c>
      <c r="K190" s="42">
        <v>19.094740425405913</v>
      </c>
    </row>
    <row r="191" spans="1:11" ht="15.75" thickBot="1">
      <c r="A191" s="7" t="s">
        <v>11</v>
      </c>
      <c r="B191" s="5">
        <f t="shared" si="34"/>
        <v>8663.7837997265869</v>
      </c>
      <c r="C191" s="5">
        <f t="shared" si="35"/>
        <v>-1853.6315265916855</v>
      </c>
      <c r="D191" s="5">
        <f t="shared" si="36"/>
        <v>670.21017545644418</v>
      </c>
      <c r="E191" s="5">
        <f t="shared" si="37"/>
        <v>18378.167942039701</v>
      </c>
      <c r="F191" s="5">
        <f t="shared" si="38"/>
        <v>19048.378117496144</v>
      </c>
      <c r="H191" s="42">
        <v>17.705355499126561</v>
      </c>
      <c r="I191" t="s">
        <v>28</v>
      </c>
      <c r="J191" t="s">
        <v>22</v>
      </c>
      <c r="K191" s="42">
        <v>19.06330982498941</v>
      </c>
    </row>
    <row r="192" spans="1:11" ht="15.75" thickBot="1">
      <c r="A192" s="7" t="s">
        <v>12</v>
      </c>
      <c r="B192" s="5">
        <f t="shared" si="34"/>
        <v>8663.7837997265869</v>
      </c>
      <c r="C192" s="5">
        <f t="shared" si="35"/>
        <v>16797.411594195037</v>
      </c>
      <c r="D192" s="5">
        <f t="shared" si="36"/>
        <v>-2613.8832657048642</v>
      </c>
      <c r="E192" s="5">
        <f t="shared" si="37"/>
        <v>33886.284628040434</v>
      </c>
      <c r="F192" s="5">
        <f t="shared" si="38"/>
        <v>31272.401362335568</v>
      </c>
      <c r="H192" s="42">
        <v>17.589138312472343</v>
      </c>
      <c r="I192" t="s">
        <v>35</v>
      </c>
      <c r="J192" t="s">
        <v>26</v>
      </c>
      <c r="K192" s="42">
        <v>18.52516317360854</v>
      </c>
    </row>
    <row r="193" spans="1:11" ht="15.75" thickBot="1">
      <c r="A193" s="7" t="s">
        <v>13</v>
      </c>
      <c r="B193" s="5">
        <f t="shared" si="34"/>
        <v>8663.7837997265869</v>
      </c>
      <c r="C193" s="5">
        <f t="shared" si="35"/>
        <v>-2021.3351747884171</v>
      </c>
      <c r="D193" s="5">
        <f t="shared" si="36"/>
        <v>1383.2862758026781</v>
      </c>
      <c r="E193" s="5">
        <f t="shared" si="37"/>
        <v>18423.608877536266</v>
      </c>
      <c r="F193" s="5">
        <f t="shared" si="38"/>
        <v>19806.895153338948</v>
      </c>
      <c r="H193" s="42">
        <v>16.820727495450516</v>
      </c>
      <c r="I193" t="s">
        <v>21</v>
      </c>
      <c r="J193" t="s">
        <v>23</v>
      </c>
      <c r="K193" s="42">
        <v>18.158018174004543</v>
      </c>
    </row>
    <row r="194" spans="1:11" ht="15.75" thickBot="1">
      <c r="A194" s="7" t="s">
        <v>14</v>
      </c>
      <c r="B194" s="5">
        <f t="shared" si="34"/>
        <v>8663.7837997265851</v>
      </c>
      <c r="C194" s="5">
        <f t="shared" si="35"/>
        <v>413.54869573661472</v>
      </c>
      <c r="D194" s="5">
        <f t="shared" si="36"/>
        <v>-646.80264773749559</v>
      </c>
      <c r="E194" s="5">
        <f t="shared" si="37"/>
        <v>27415.765999533185</v>
      </c>
      <c r="F194" s="5">
        <f t="shared" si="38"/>
        <v>26768.963351795686</v>
      </c>
      <c r="H194" s="42">
        <v>16.753617916743924</v>
      </c>
      <c r="I194" t="s">
        <v>23</v>
      </c>
      <c r="J194" t="s">
        <v>35</v>
      </c>
      <c r="K194" s="42">
        <v>17.453993743334294</v>
      </c>
    </row>
    <row r="195" spans="1:11" ht="15.75" thickBot="1">
      <c r="A195" s="7" t="s">
        <v>15</v>
      </c>
      <c r="B195" s="5">
        <f t="shared" si="34"/>
        <v>8663.7837997265869</v>
      </c>
      <c r="C195" s="5">
        <f t="shared" si="35"/>
        <v>4450.1009379137613</v>
      </c>
      <c r="D195" s="5">
        <f t="shared" si="36"/>
        <v>-2041.3453691810773</v>
      </c>
      <c r="E195" s="5">
        <f t="shared" si="37"/>
        <v>28780.341608850562</v>
      </c>
      <c r="F195" s="5">
        <f t="shared" si="38"/>
        <v>26738.99623966949</v>
      </c>
      <c r="H195" s="42">
        <v>15.211313702479396</v>
      </c>
      <c r="I195" t="s">
        <v>19</v>
      </c>
      <c r="J195" t="s">
        <v>19</v>
      </c>
      <c r="K195" s="42">
        <v>16.883412597780239</v>
      </c>
    </row>
    <row r="196" spans="1:11" ht="15.75" thickBot="1">
      <c r="A196" s="7" t="s">
        <v>16</v>
      </c>
      <c r="B196" s="5">
        <f t="shared" si="34"/>
        <v>8663.7837997265869</v>
      </c>
      <c r="C196" s="5">
        <f t="shared" si="35"/>
        <v>68.511987980394679</v>
      </c>
      <c r="D196" s="5">
        <f t="shared" si="36"/>
        <v>-214.04596350232288</v>
      </c>
      <c r="E196" s="5">
        <f t="shared" si="37"/>
        <v>24123.583223646605</v>
      </c>
      <c r="F196" s="5">
        <f t="shared" si="38"/>
        <v>23909.53726014428</v>
      </c>
      <c r="H196" s="42">
        <v>12.40392416354077</v>
      </c>
      <c r="I196" t="s">
        <v>18</v>
      </c>
      <c r="J196" t="s">
        <v>32</v>
      </c>
      <c r="K196" s="42">
        <v>14.625839198835392</v>
      </c>
    </row>
    <row r="197" spans="1:11" ht="15.75" thickBot="1">
      <c r="A197" s="7" t="s">
        <v>17</v>
      </c>
      <c r="B197" s="5">
        <f t="shared" si="34"/>
        <v>8663.7837997265869</v>
      </c>
      <c r="C197" s="5">
        <f t="shared" si="35"/>
        <v>-357.7321188158553</v>
      </c>
      <c r="D197" s="5">
        <f t="shared" si="36"/>
        <v>2144.0695103694284</v>
      </c>
      <c r="E197" s="5">
        <f t="shared" si="37"/>
        <v>13357.169357717583</v>
      </c>
      <c r="F197" s="5">
        <f t="shared" si="38"/>
        <v>15501.238868087012</v>
      </c>
      <c r="H197" s="42">
        <v>12.06646808527039</v>
      </c>
      <c r="I197" t="s">
        <v>32</v>
      </c>
      <c r="J197" t="s">
        <v>18</v>
      </c>
      <c r="K197" s="42">
        <v>14.380279250787718</v>
      </c>
    </row>
    <row r="198" spans="1:11">
      <c r="B198" s="5">
        <f>MAX(B180:B197)-MIN(B180:B197)</f>
        <v>0</v>
      </c>
      <c r="C198" s="5">
        <f>SUMIF(C180:C197,"&gt;0")</f>
        <v>31721.483456273239</v>
      </c>
      <c r="D198" s="5"/>
      <c r="E198" s="5">
        <f>MAX(E180:E197)-MIN(E180:E197)</f>
        <v>20833.786423121444</v>
      </c>
      <c r="F198" s="5">
        <f>MAX(F180:F197)-MIN(F180:F197)</f>
        <v>16660.013695560971</v>
      </c>
      <c r="K198" s="16"/>
    </row>
    <row r="228" spans="1:11">
      <c r="A228" s="11"/>
    </row>
    <row r="229" spans="1:11">
      <c r="A229" s="11"/>
    </row>
    <row r="230" spans="1:11">
      <c r="A230" s="11"/>
    </row>
    <row r="231" spans="1:11" ht="15">
      <c r="A231" s="11"/>
      <c r="E231" s="96"/>
      <c r="H231" s="9"/>
      <c r="I231" s="8"/>
      <c r="J231" s="8"/>
    </row>
    <row r="232" spans="1:11">
      <c r="A232" s="11"/>
      <c r="B232" s="16"/>
      <c r="C232" s="11"/>
      <c r="D232" s="99"/>
      <c r="E232" s="16"/>
      <c r="F232" s="16"/>
      <c r="H232" s="42"/>
      <c r="K232" s="42"/>
    </row>
    <row r="233" spans="1:11">
      <c r="A233" s="11"/>
      <c r="B233" s="16"/>
      <c r="C233" s="11"/>
      <c r="D233" s="99"/>
      <c r="E233" s="16"/>
      <c r="F233" s="16"/>
      <c r="H233" s="42"/>
      <c r="K233" s="42"/>
    </row>
    <row r="234" spans="1:11">
      <c r="A234" s="11"/>
      <c r="B234" s="16"/>
      <c r="C234" s="11"/>
      <c r="D234" s="99"/>
      <c r="E234" s="16"/>
      <c r="F234" s="16"/>
      <c r="H234" s="42"/>
      <c r="K234" s="42"/>
    </row>
    <row r="235" spans="1:11">
      <c r="A235" s="11"/>
      <c r="B235" s="16"/>
      <c r="C235" s="11"/>
      <c r="D235" s="99"/>
      <c r="E235" s="16"/>
      <c r="F235" s="16"/>
      <c r="H235" s="42"/>
      <c r="K235" s="42"/>
    </row>
    <row r="236" spans="1:11">
      <c r="A236" s="11"/>
      <c r="B236" s="16"/>
      <c r="C236" s="11"/>
      <c r="D236" s="99"/>
      <c r="E236" s="16"/>
      <c r="F236" s="16"/>
      <c r="H236" s="42"/>
      <c r="K236" s="42"/>
    </row>
    <row r="237" spans="1:11">
      <c r="A237" s="11"/>
      <c r="B237" s="16"/>
      <c r="C237" s="11"/>
      <c r="D237" s="99"/>
      <c r="E237" s="16"/>
      <c r="F237" s="16"/>
      <c r="H237" s="42"/>
      <c r="K237" s="42"/>
    </row>
    <row r="238" spans="1:11">
      <c r="A238" s="11"/>
      <c r="B238" s="16"/>
      <c r="C238" s="11"/>
      <c r="D238" s="99"/>
      <c r="E238" s="16"/>
      <c r="F238" s="16"/>
      <c r="H238" s="42"/>
      <c r="K238" s="42"/>
    </row>
    <row r="239" spans="1:11">
      <c r="A239" s="11"/>
      <c r="B239" s="16"/>
      <c r="C239" s="11"/>
      <c r="D239" s="99"/>
      <c r="E239" s="16"/>
      <c r="F239" s="16"/>
      <c r="H239" s="42"/>
      <c r="K239" s="42"/>
    </row>
    <row r="240" spans="1:11">
      <c r="A240" s="11"/>
      <c r="B240" s="16"/>
      <c r="C240" s="11"/>
      <c r="D240" s="99"/>
      <c r="E240" s="16"/>
      <c r="F240" s="16"/>
      <c r="H240" s="42"/>
      <c r="K240" s="42"/>
    </row>
    <row r="241" spans="1:11">
      <c r="A241" s="11"/>
      <c r="B241" s="16"/>
      <c r="C241" s="11"/>
      <c r="D241" s="99"/>
      <c r="E241" s="16"/>
      <c r="F241" s="16"/>
      <c r="H241" s="42"/>
      <c r="K241" s="42"/>
    </row>
    <row r="242" spans="1:11">
      <c r="A242" s="11"/>
      <c r="B242" s="16"/>
      <c r="C242" s="11"/>
      <c r="D242" s="99"/>
      <c r="E242" s="16"/>
      <c r="F242" s="16"/>
      <c r="H242" s="42"/>
      <c r="K242" s="42"/>
    </row>
    <row r="243" spans="1:11">
      <c r="A243" s="11"/>
      <c r="B243" s="16"/>
      <c r="C243" s="11"/>
      <c r="D243" s="99"/>
      <c r="E243" s="16"/>
      <c r="F243" s="16"/>
      <c r="H243" s="42"/>
      <c r="K243" s="42"/>
    </row>
    <row r="244" spans="1:11">
      <c r="A244" s="11"/>
      <c r="B244" s="16"/>
      <c r="C244" s="11"/>
      <c r="D244" s="99"/>
      <c r="E244" s="16"/>
      <c r="F244" s="16"/>
      <c r="H244" s="42"/>
      <c r="K244" s="42"/>
    </row>
    <row r="245" spans="1:11">
      <c r="A245" s="11"/>
      <c r="B245" s="16"/>
      <c r="C245" s="11"/>
      <c r="D245" s="99"/>
      <c r="E245" s="16"/>
      <c r="F245" s="16"/>
      <c r="H245" s="42"/>
      <c r="K245" s="42"/>
    </row>
    <row r="246" spans="1:11">
      <c r="A246" s="11"/>
      <c r="B246" s="16"/>
      <c r="C246" s="11"/>
      <c r="D246" s="99"/>
      <c r="E246" s="16"/>
      <c r="F246" s="16"/>
      <c r="H246" s="42"/>
      <c r="K246" s="42"/>
    </row>
    <row r="247" spans="1:11">
      <c r="A247" s="11"/>
      <c r="B247" s="16"/>
      <c r="C247" s="11"/>
      <c r="D247" s="99"/>
      <c r="E247" s="16"/>
      <c r="F247" s="16"/>
      <c r="H247" s="42"/>
      <c r="K247" s="42"/>
    </row>
    <row r="248" spans="1:11">
      <c r="A248" s="11"/>
      <c r="B248" s="16"/>
      <c r="C248" s="11"/>
      <c r="D248" s="99"/>
      <c r="E248" s="16"/>
      <c r="F248" s="16"/>
      <c r="H248" s="42"/>
      <c r="K248" s="42"/>
    </row>
    <row r="249" spans="1:11">
      <c r="A249" s="11"/>
      <c r="B249" s="16"/>
      <c r="C249" s="11"/>
      <c r="D249" s="99"/>
      <c r="E249" s="16"/>
      <c r="F249" s="16"/>
      <c r="H249" s="42"/>
      <c r="K249" s="42"/>
    </row>
    <row r="250" spans="1:11">
      <c r="A250" s="11"/>
      <c r="B250" s="38"/>
      <c r="C250" s="11"/>
      <c r="D250" s="38"/>
      <c r="E250" s="38"/>
      <c r="F250" s="38"/>
      <c r="H250" s="42"/>
      <c r="K250" s="42"/>
    </row>
    <row r="251" spans="1:11">
      <c r="A251" s="11"/>
    </row>
    <row r="252" spans="1:11">
      <c r="A252" s="11"/>
    </row>
    <row r="253" spans="1:11">
      <c r="A253" s="11"/>
    </row>
  </sheetData>
  <sortState ref="J230:K247">
    <sortCondition descending="1" ref="K230:K247"/>
  </sortState>
  <conditionalFormatting sqref="W28:Z45">
    <cfRule type="expression" dxfId="11" priority="3">
      <formula>W28&lt;$V28</formula>
    </cfRule>
    <cfRule type="expression" dxfId="10" priority="4">
      <formula>W28&gt;$V28</formula>
    </cfRule>
  </conditionalFormatting>
  <conditionalFormatting sqref="P28:S45">
    <cfRule type="expression" dxfId="9" priority="1">
      <formula>P28&lt;$O28</formula>
    </cfRule>
    <cfRule type="expression" dxfId="8" priority="2">
      <formula>P28&gt;$O28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8"/>
  <sheetViews>
    <sheetView workbookViewId="0">
      <selection activeCell="F26" sqref="F26"/>
    </sheetView>
  </sheetViews>
  <sheetFormatPr baseColWidth="10" defaultRowHeight="12.75"/>
  <cols>
    <col min="1" max="1" width="25.85546875" customWidth="1"/>
    <col min="2" max="2" width="13.5703125" bestFit="1" customWidth="1"/>
    <col min="3" max="4" width="12.7109375" bestFit="1" customWidth="1"/>
    <col min="5" max="5" width="12.28515625" bestFit="1" customWidth="1"/>
    <col min="6" max="6" width="12.7109375" bestFit="1" customWidth="1"/>
    <col min="7" max="7" width="12.5703125" customWidth="1"/>
    <col min="8" max="8" width="11.7109375" bestFit="1" customWidth="1"/>
    <col min="9" max="9" width="12.28515625" bestFit="1" customWidth="1"/>
    <col min="10" max="12" width="12.7109375" bestFit="1" customWidth="1"/>
    <col min="13" max="13" width="14.28515625" customWidth="1"/>
    <col min="14" max="14" width="13.42578125" customWidth="1"/>
    <col min="15" max="15" width="10.28515625" customWidth="1"/>
    <col min="16" max="16" width="13.5703125" customWidth="1"/>
    <col min="17" max="17" width="14.42578125" bestFit="1" customWidth="1"/>
    <col min="18" max="18" width="12.28515625" customWidth="1"/>
    <col min="19" max="19" width="11.5703125" bestFit="1" customWidth="1"/>
    <col min="20" max="20" width="13.5703125" customWidth="1"/>
    <col min="24" max="24" width="13.28515625" customWidth="1"/>
    <col min="25" max="25" width="11.7109375" bestFit="1" customWidth="1"/>
    <col min="26" max="26" width="12.42578125" customWidth="1"/>
    <col min="28" max="28" width="11.85546875" customWidth="1"/>
    <col min="29" max="29" width="13.85546875" customWidth="1"/>
    <col min="30" max="30" width="16.28515625" customWidth="1"/>
    <col min="31" max="33" width="16.7109375" bestFit="1" customWidth="1"/>
    <col min="34" max="34" width="14.5703125" customWidth="1"/>
    <col min="35" max="35" width="12.5703125" customWidth="1"/>
    <col min="36" max="44" width="16.7109375" bestFit="1" customWidth="1"/>
    <col min="45" max="45" width="15" customWidth="1"/>
    <col min="46" max="46" width="14.42578125" customWidth="1"/>
    <col min="47" max="47" width="13.28515625" customWidth="1"/>
    <col min="48" max="48" width="12.7109375" customWidth="1"/>
  </cols>
  <sheetData>
    <row r="1" spans="1:79">
      <c r="A1" t="s">
        <v>40</v>
      </c>
      <c r="C1" s="87" t="s">
        <v>269</v>
      </c>
      <c r="D1" s="87"/>
      <c r="AA1" s="49"/>
    </row>
    <row r="2" spans="1:79">
      <c r="A2" s="43" t="s">
        <v>83</v>
      </c>
      <c r="H2" s="141"/>
      <c r="S2" s="49" t="s">
        <v>72</v>
      </c>
      <c r="V2" t="s">
        <v>158</v>
      </c>
      <c r="AH2" t="s">
        <v>164</v>
      </c>
      <c r="AL2" s="49"/>
    </row>
    <row r="3" spans="1:79" ht="12.75" customHeight="1">
      <c r="V3" s="89" t="s">
        <v>155</v>
      </c>
      <c r="W3" s="92">
        <f>AJ3</f>
        <v>0.86844586443009653</v>
      </c>
      <c r="AI3" s="89" t="s">
        <v>155</v>
      </c>
      <c r="AJ3" s="92">
        <v>0.86844586443009653</v>
      </c>
      <c r="AK3" t="s">
        <v>158</v>
      </c>
    </row>
    <row r="4" spans="1:79" ht="16.5" customHeight="1" thickBot="1">
      <c r="A4" t="s">
        <v>210</v>
      </c>
      <c r="C4" s="86" t="s">
        <v>251</v>
      </c>
      <c r="D4" s="86" t="s">
        <v>63</v>
      </c>
      <c r="E4" s="86" t="s">
        <v>250</v>
      </c>
      <c r="F4" s="86" t="s">
        <v>176</v>
      </c>
      <c r="G4" s="86" t="s">
        <v>314</v>
      </c>
      <c r="H4" s="86" t="s">
        <v>194</v>
      </c>
      <c r="I4" s="86" t="s">
        <v>54</v>
      </c>
      <c r="J4" s="86" t="s">
        <v>55</v>
      </c>
      <c r="K4" s="86" t="s">
        <v>152</v>
      </c>
      <c r="L4" s="86" t="s">
        <v>237</v>
      </c>
      <c r="M4" s="86" t="s">
        <v>68</v>
      </c>
      <c r="N4" s="86" t="s">
        <v>69</v>
      </c>
      <c r="O4" s="86" t="s">
        <v>56</v>
      </c>
      <c r="T4" s="68"/>
      <c r="AJ4" s="47" t="s">
        <v>19</v>
      </c>
      <c r="AK4" s="47" t="s">
        <v>34</v>
      </c>
      <c r="AL4" s="47" t="s">
        <v>35</v>
      </c>
      <c r="AM4" s="47" t="s">
        <v>20</v>
      </c>
      <c r="AN4" s="47" t="s">
        <v>21</v>
      </c>
      <c r="AO4" s="47" t="s">
        <v>22</v>
      </c>
      <c r="AP4" s="47" t="s">
        <v>36</v>
      </c>
      <c r="AQ4" s="47" t="s">
        <v>23</v>
      </c>
      <c r="AR4" s="47" t="s">
        <v>24</v>
      </c>
      <c r="AS4" s="47" t="s">
        <v>25</v>
      </c>
      <c r="AT4" s="47" t="s">
        <v>18</v>
      </c>
      <c r="AU4" s="47" t="s">
        <v>26</v>
      </c>
      <c r="AV4" s="47" t="s">
        <v>27</v>
      </c>
      <c r="AW4" s="47" t="s">
        <v>28</v>
      </c>
      <c r="AX4" s="47" t="s">
        <v>29</v>
      </c>
      <c r="AY4" s="47" t="s">
        <v>30</v>
      </c>
      <c r="AZ4" s="47" t="s">
        <v>31</v>
      </c>
      <c r="BA4" s="47" t="s">
        <v>32</v>
      </c>
    </row>
    <row r="5" spans="1:79" ht="45.75" thickBot="1">
      <c r="A5" s="36" t="s">
        <v>39</v>
      </c>
      <c r="B5" s="13" t="s">
        <v>286</v>
      </c>
      <c r="C5" s="9" t="s">
        <v>82</v>
      </c>
      <c r="D5" s="9" t="s">
        <v>215</v>
      </c>
      <c r="E5" s="8" t="s">
        <v>218</v>
      </c>
      <c r="F5" s="9" t="s">
        <v>177</v>
      </c>
      <c r="G5" s="9" t="s">
        <v>166</v>
      </c>
      <c r="H5" s="8" t="s">
        <v>193</v>
      </c>
      <c r="I5" s="9" t="s">
        <v>309</v>
      </c>
      <c r="J5" s="9" t="s">
        <v>316</v>
      </c>
      <c r="K5" s="9" t="s">
        <v>214</v>
      </c>
      <c r="L5" s="9" t="s">
        <v>58</v>
      </c>
      <c r="M5" s="9" t="s">
        <v>238</v>
      </c>
      <c r="N5" s="9" t="s">
        <v>161</v>
      </c>
      <c r="O5" s="9" t="s">
        <v>53</v>
      </c>
      <c r="P5" s="9" t="s">
        <v>60</v>
      </c>
      <c r="Q5" s="9" t="s">
        <v>267</v>
      </c>
      <c r="R5" s="9" t="s">
        <v>57</v>
      </c>
      <c r="S5" s="90"/>
      <c r="U5" s="9"/>
      <c r="AC5" s="9" t="s">
        <v>60</v>
      </c>
      <c r="AD5" s="9" t="s">
        <v>231</v>
      </c>
      <c r="AE5" s="9" t="s">
        <v>53</v>
      </c>
      <c r="AF5" s="9" t="s">
        <v>193</v>
      </c>
      <c r="AH5" s="50"/>
      <c r="AI5" s="51" t="s">
        <v>73</v>
      </c>
      <c r="AJ5" s="47">
        <f t="array" ref="AJ5:BA5">TRANSPOSE(AI6:AI23)</f>
        <v>1</v>
      </c>
      <c r="AK5" s="47">
        <v>1</v>
      </c>
      <c r="AL5" s="47">
        <v>1</v>
      </c>
      <c r="AM5" s="47">
        <v>1</v>
      </c>
      <c r="AN5" s="47">
        <v>1</v>
      </c>
      <c r="AO5" s="47">
        <v>1</v>
      </c>
      <c r="AP5" s="47">
        <v>1</v>
      </c>
      <c r="AQ5" s="47">
        <v>1</v>
      </c>
      <c r="AR5" s="47">
        <v>1</v>
      </c>
      <c r="AS5" s="47">
        <v>1</v>
      </c>
      <c r="AT5" s="47">
        <v>1</v>
      </c>
      <c r="AU5" s="47">
        <v>1</v>
      </c>
      <c r="AV5" s="47">
        <v>1</v>
      </c>
      <c r="AW5" s="47">
        <v>1</v>
      </c>
      <c r="AX5" s="47">
        <v>0</v>
      </c>
      <c r="AY5" s="47">
        <v>0</v>
      </c>
      <c r="AZ5" s="47">
        <v>1</v>
      </c>
      <c r="BA5" s="47">
        <v>1</v>
      </c>
      <c r="BB5" t="s">
        <v>165</v>
      </c>
      <c r="BC5">
        <f t="shared" ref="BC5:BT5" si="0">AJ5</f>
        <v>1</v>
      </c>
      <c r="BD5">
        <f t="shared" si="0"/>
        <v>1</v>
      </c>
      <c r="BE5">
        <f t="shared" si="0"/>
        <v>1</v>
      </c>
      <c r="BF5">
        <f t="shared" si="0"/>
        <v>1</v>
      </c>
      <c r="BG5">
        <f t="shared" si="0"/>
        <v>1</v>
      </c>
      <c r="BH5">
        <f t="shared" si="0"/>
        <v>1</v>
      </c>
      <c r="BI5">
        <f t="shared" si="0"/>
        <v>1</v>
      </c>
      <c r="BJ5">
        <f t="shared" si="0"/>
        <v>1</v>
      </c>
      <c r="BK5">
        <f t="shared" si="0"/>
        <v>1</v>
      </c>
      <c r="BL5">
        <f t="shared" si="0"/>
        <v>1</v>
      </c>
      <c r="BM5">
        <f t="shared" si="0"/>
        <v>1</v>
      </c>
      <c r="BN5">
        <f t="shared" si="0"/>
        <v>1</v>
      </c>
      <c r="BO5">
        <f t="shared" si="0"/>
        <v>1</v>
      </c>
      <c r="BP5">
        <f t="shared" si="0"/>
        <v>1</v>
      </c>
      <c r="BQ5">
        <f t="shared" si="0"/>
        <v>0</v>
      </c>
      <c r="BR5">
        <f t="shared" si="0"/>
        <v>0</v>
      </c>
      <c r="BS5">
        <f t="shared" si="0"/>
        <v>1</v>
      </c>
      <c r="BT5">
        <f t="shared" si="0"/>
        <v>1</v>
      </c>
    </row>
    <row r="6" spans="1:79" ht="15.75" thickBot="1">
      <c r="A6" s="7" t="s">
        <v>0</v>
      </c>
      <c r="B6" t="s">
        <v>19</v>
      </c>
      <c r="C6" s="124">
        <f>'X-M-GDP-Pop'!AL142</f>
        <v>14794.865756760661</v>
      </c>
      <c r="D6" s="124">
        <f>'X-M-GDP-Pop'!AM142</f>
        <v>37621.12359459907</v>
      </c>
      <c r="E6" s="124">
        <f>'X-M-GDP-Pop'!AN142</f>
        <v>52415.989351359734</v>
      </c>
      <c r="F6" s="125">
        <f t="shared" ref="F6:F23" si="1">$G$26*K6/$K$24</f>
        <v>8511.6976043895684</v>
      </c>
      <c r="G6" s="125">
        <f>E6+F6</f>
        <v>60927.686955749305</v>
      </c>
      <c r="H6" s="124">
        <f>'X-M-GDP-Pop'!AQ142</f>
        <v>68319.894753237386</v>
      </c>
      <c r="I6" s="133">
        <f>E6-H6</f>
        <v>-15903.905401877651</v>
      </c>
      <c r="J6" s="134">
        <f>G6-H6</f>
        <v>-7392.2077974880813</v>
      </c>
      <c r="K6" s="165">
        <f>'X-M-GDP-Pop'!AH142</f>
        <v>8.3831354082229996</v>
      </c>
      <c r="L6" s="124">
        <f>'X-M-GDP-Pop'!AI142</f>
        <v>141770.78999797202</v>
      </c>
      <c r="M6" s="135">
        <f>L6+J6</f>
        <v>134378.58220048394</v>
      </c>
      <c r="N6" s="133">
        <f>M6/K6</f>
        <v>16029.632787354512</v>
      </c>
      <c r="O6" s="133">
        <f t="shared" ref="O6:O23" si="2">K6*$G$24/$K$24</f>
        <v>73235.495393021178</v>
      </c>
      <c r="P6" s="133">
        <f t="shared" ref="P6:P23" si="3">V105</f>
        <v>58812.131734943221</v>
      </c>
      <c r="Q6" s="133">
        <f>T150</f>
        <v>61725.375553376667</v>
      </c>
      <c r="R6" s="134">
        <f t="shared" ref="R6:R23" si="4">AE59</f>
        <v>58256.235807979763</v>
      </c>
      <c r="S6" s="133">
        <f t="shared" ref="S6:S23" si="5">R6-H6</f>
        <v>-10063.658945257623</v>
      </c>
      <c r="T6" s="133">
        <f t="shared" ref="T6:T23" si="6">R6-O6</f>
        <v>-14979.259585041415</v>
      </c>
      <c r="U6" s="133">
        <f t="shared" ref="U6:U23" si="7">R6-P6</f>
        <v>-555.8959269634579</v>
      </c>
      <c r="V6" s="133">
        <f t="shared" ref="V6:V23" si="8">R6-Q6</f>
        <v>-3469.1397453969039</v>
      </c>
      <c r="W6" s="238"/>
      <c r="Y6" s="238"/>
      <c r="Z6" s="238"/>
      <c r="AC6" s="10">
        <f t="shared" ref="AC6:AD23" si="9">P6*$AI6</f>
        <v>58812.131734943221</v>
      </c>
      <c r="AD6" s="10">
        <f t="shared" si="9"/>
        <v>61725.375553376667</v>
      </c>
      <c r="AE6" s="10">
        <f t="shared" ref="AE6:AE23" si="10">O6*AI6</f>
        <v>73235.495393021178</v>
      </c>
      <c r="AF6" s="10">
        <f t="shared" ref="AF6:AF23" si="11">AI6*H6</f>
        <v>68319.894753237386</v>
      </c>
      <c r="AH6" s="47" t="s">
        <v>19</v>
      </c>
      <c r="AI6" s="47">
        <v>1</v>
      </c>
      <c r="AJ6" s="111">
        <f t="shared" ref="AJ6:BA20" si="12">IF(AND($AI6=1,AJ$5=1),IF($AH6=AJ$4,B59+B81+B$99+$T59+$F6,B59+B81),IF(AND($AI6=1,AJ$5=0),$AJ$3*B59,IF(AND($AI6=0,AJ$5=1),$AJ$3*B81,"")))</f>
        <v>40620.828975218428</v>
      </c>
      <c r="AK6" s="112">
        <f t="shared" si="12"/>
        <v>464.87670787044556</v>
      </c>
      <c r="AL6" s="112">
        <f t="shared" si="12"/>
        <v>341.34014162102449</v>
      </c>
      <c r="AM6" s="112">
        <f t="shared" si="12"/>
        <v>983.66344820760605</v>
      </c>
      <c r="AN6" s="112">
        <f t="shared" si="12"/>
        <v>1594.862680246076</v>
      </c>
      <c r="AO6" s="112">
        <f t="shared" si="12"/>
        <v>108.28256460968674</v>
      </c>
      <c r="AP6" s="112">
        <f t="shared" si="12"/>
        <v>952.78404140008388</v>
      </c>
      <c r="AQ6" s="112">
        <f t="shared" si="12"/>
        <v>1440.30390152677</v>
      </c>
      <c r="AR6" s="112">
        <f t="shared" si="12"/>
        <v>3001.0038485043551</v>
      </c>
      <c r="AS6" s="112">
        <f t="shared" si="12"/>
        <v>2053.03300447219</v>
      </c>
      <c r="AT6" s="112">
        <f t="shared" si="12"/>
        <v>1628.5507239411866</v>
      </c>
      <c r="AU6" s="112">
        <f t="shared" si="12"/>
        <v>520.97006363517482</v>
      </c>
      <c r="AV6" s="112">
        <f t="shared" si="12"/>
        <v>2711.8711482534345</v>
      </c>
      <c r="AW6" s="112">
        <f t="shared" si="12"/>
        <v>1710.6085389178559</v>
      </c>
      <c r="AX6" s="112">
        <f t="shared" si="12"/>
        <v>108.18748654514</v>
      </c>
      <c r="AY6" s="112">
        <f t="shared" si="12"/>
        <v>302.46004109042394</v>
      </c>
      <c r="AZ6" s="112">
        <f t="shared" si="12"/>
        <v>41.861755937365373</v>
      </c>
      <c r="BA6" s="113">
        <f t="shared" si="12"/>
        <v>808.87264265597753</v>
      </c>
      <c r="BB6">
        <f t="shared" ref="BB6:BB23" si="13">AI6</f>
        <v>1</v>
      </c>
      <c r="BC6" s="100" t="str">
        <f t="shared" ref="BC6:BR21" si="14">IF(AND($BB6=1,BC$5=1),"t",IF(AND($BB6=0,BC$5=0),"",IF(AND($BB6=1,BC$5=0),"d","i")))</f>
        <v>t</v>
      </c>
      <c r="BD6" s="101" t="str">
        <f t="shared" si="14"/>
        <v>t</v>
      </c>
      <c r="BE6" s="101" t="str">
        <f t="shared" si="14"/>
        <v>t</v>
      </c>
      <c r="BF6" s="101" t="str">
        <f t="shared" si="14"/>
        <v>t</v>
      </c>
      <c r="BG6" s="101" t="str">
        <f t="shared" si="14"/>
        <v>t</v>
      </c>
      <c r="BH6" s="101" t="str">
        <f t="shared" si="14"/>
        <v>t</v>
      </c>
      <c r="BI6" s="101" t="str">
        <f t="shared" si="14"/>
        <v>t</v>
      </c>
      <c r="BJ6" s="101" t="str">
        <f t="shared" si="14"/>
        <v>t</v>
      </c>
      <c r="BK6" s="101" t="str">
        <f t="shared" si="14"/>
        <v>t</v>
      </c>
      <c r="BL6" s="101" t="str">
        <f t="shared" si="14"/>
        <v>t</v>
      </c>
      <c r="BM6" s="101" t="str">
        <f t="shared" si="14"/>
        <v>t</v>
      </c>
      <c r="BN6" s="101" t="str">
        <f t="shared" si="14"/>
        <v>t</v>
      </c>
      <c r="BO6" s="101" t="str">
        <f t="shared" si="14"/>
        <v>t</v>
      </c>
      <c r="BP6" s="101" t="str">
        <f t="shared" si="14"/>
        <v>t</v>
      </c>
      <c r="BQ6" s="101" t="str">
        <f t="shared" si="14"/>
        <v>d</v>
      </c>
      <c r="BR6" s="101" t="str">
        <f t="shared" si="14"/>
        <v>d</v>
      </c>
      <c r="BS6" s="101" t="str">
        <f t="shared" ref="BS6:BT21" si="15">IF(AND($BB6=1,BS$5=1),"t",IF(AND($BB6=0,BS$5=0),"",IF(AND($BB6=1,BS$5=0),"d","i")))</f>
        <v>t</v>
      </c>
      <c r="BT6" s="102" t="str">
        <f t="shared" si="15"/>
        <v>t</v>
      </c>
      <c r="BX6" s="141"/>
      <c r="BY6" s="141"/>
      <c r="BZ6" s="141"/>
      <c r="CA6" s="141"/>
    </row>
    <row r="7" spans="1:79" ht="15.75" thickBot="1">
      <c r="A7" s="7" t="s">
        <v>1</v>
      </c>
      <c r="B7" t="s">
        <v>34</v>
      </c>
      <c r="C7" s="124">
        <f>'X-M-GDP-Pop'!AL143</f>
        <v>2687.5943936466952</v>
      </c>
      <c r="D7" s="124">
        <f>'X-M-GDP-Pop'!AM143</f>
        <v>8432.8614007189426</v>
      </c>
      <c r="E7" s="124">
        <f>'X-M-GDP-Pop'!AN143</f>
        <v>11120.455794365636</v>
      </c>
      <c r="F7" s="125">
        <f t="shared" si="1"/>
        <v>1361.2908468270459</v>
      </c>
      <c r="G7" s="125">
        <f t="shared" ref="G7:G23" si="16">E7+F7</f>
        <v>12481.746641192682</v>
      </c>
      <c r="H7" s="124">
        <f>'X-M-GDP-Pop'!AQ143</f>
        <v>13108.308844775265</v>
      </c>
      <c r="I7" s="133">
        <f t="shared" ref="I7:I23" si="17">E7-H7</f>
        <v>-1987.8530504096288</v>
      </c>
      <c r="J7" s="134">
        <f t="shared" ref="J7:J23" si="18">G7-H7</f>
        <v>-626.56220358258361</v>
      </c>
      <c r="K7" s="165">
        <f>'X-M-GDP-Pop'!AH143</f>
        <v>1.340729667492</v>
      </c>
      <c r="L7" s="124">
        <f>'X-M-GDP-Pop'!AI143</f>
        <v>33030.424597712277</v>
      </c>
      <c r="M7" s="135">
        <f t="shared" ref="M7:M23" si="19">L7+J7</f>
        <v>32403.862394129694</v>
      </c>
      <c r="N7" s="133">
        <f t="shared" ref="N7:N24" si="20">M7/K7</f>
        <v>24168.826259170582</v>
      </c>
      <c r="O7" s="133">
        <f t="shared" si="2"/>
        <v>11712.682260933514</v>
      </c>
      <c r="P7" s="133">
        <f t="shared" si="3"/>
        <v>14489.945018886698</v>
      </c>
      <c r="Q7" s="133">
        <f t="shared" ref="Q7:Q23" si="21">T151</f>
        <v>14639.093755975626</v>
      </c>
      <c r="R7" s="134">
        <f t="shared" si="4"/>
        <v>11758.305317400136</v>
      </c>
      <c r="S7" s="133">
        <f t="shared" si="5"/>
        <v>-1350.0035273751291</v>
      </c>
      <c r="T7" s="133">
        <f t="shared" si="6"/>
        <v>45.623056466622074</v>
      </c>
      <c r="U7" s="133">
        <f t="shared" si="7"/>
        <v>-2731.6397014865615</v>
      </c>
      <c r="V7" s="133">
        <f t="shared" si="8"/>
        <v>-2880.7884385754896</v>
      </c>
      <c r="W7" s="238"/>
      <c r="Y7" s="238"/>
      <c r="Z7" s="238"/>
      <c r="AC7" s="10">
        <f t="shared" si="9"/>
        <v>14489.945018886698</v>
      </c>
      <c r="AD7" s="10">
        <f t="shared" si="9"/>
        <v>14639.093755975626</v>
      </c>
      <c r="AE7" s="10">
        <f t="shared" si="10"/>
        <v>11712.682260933514</v>
      </c>
      <c r="AF7" s="10">
        <f t="shared" si="11"/>
        <v>13108.308844775265</v>
      </c>
      <c r="AH7" s="47" t="s">
        <v>34</v>
      </c>
      <c r="AI7" s="47">
        <v>1</v>
      </c>
      <c r="AJ7" s="114">
        <f t="shared" si="12"/>
        <v>352.77533740603576</v>
      </c>
      <c r="AK7" s="110">
        <f t="shared" si="12"/>
        <v>6982.5555997363263</v>
      </c>
      <c r="AL7" s="110">
        <f t="shared" si="12"/>
        <v>39.019366696537617</v>
      </c>
      <c r="AM7" s="110">
        <f t="shared" si="12"/>
        <v>6.2310452215751475</v>
      </c>
      <c r="AN7" s="110">
        <f t="shared" si="12"/>
        <v>38.081801980777627</v>
      </c>
      <c r="AO7" s="110">
        <f t="shared" si="12"/>
        <v>54.840223235329105</v>
      </c>
      <c r="AP7" s="110">
        <f t="shared" si="12"/>
        <v>474.5400591683611</v>
      </c>
      <c r="AQ7" s="110">
        <f t="shared" si="12"/>
        <v>351.89622427100824</v>
      </c>
      <c r="AR7" s="110">
        <f t="shared" si="12"/>
        <v>1823.9384475135957</v>
      </c>
      <c r="AS7" s="110">
        <f t="shared" si="12"/>
        <v>712.11871800338918</v>
      </c>
      <c r="AT7" s="110">
        <f t="shared" si="12"/>
        <v>13.002308576257832</v>
      </c>
      <c r="AU7" s="110">
        <f t="shared" si="12"/>
        <v>89.775310126459004</v>
      </c>
      <c r="AV7" s="110">
        <f t="shared" si="12"/>
        <v>299.17629867753021</v>
      </c>
      <c r="AW7" s="110">
        <f t="shared" si="12"/>
        <v>53.225349115404505</v>
      </c>
      <c r="AX7" s="110">
        <f t="shared" si="12"/>
        <v>211.08900404611938</v>
      </c>
      <c r="AY7" s="110">
        <f t="shared" si="12"/>
        <v>265.97843282784351</v>
      </c>
      <c r="AZ7" s="110">
        <f t="shared" si="12"/>
        <v>314.96875656799421</v>
      </c>
      <c r="BA7" s="115">
        <f t="shared" si="12"/>
        <v>4.4883664005429296</v>
      </c>
      <c r="BB7">
        <f t="shared" si="13"/>
        <v>1</v>
      </c>
      <c r="BC7" s="103" t="str">
        <f t="shared" si="14"/>
        <v>t</v>
      </c>
      <c r="BD7" s="47" t="str">
        <f t="shared" si="14"/>
        <v>t</v>
      </c>
      <c r="BE7" s="47" t="str">
        <f t="shared" si="14"/>
        <v>t</v>
      </c>
      <c r="BF7" s="47" t="str">
        <f t="shared" si="14"/>
        <v>t</v>
      </c>
      <c r="BG7" s="47" t="str">
        <f t="shared" si="14"/>
        <v>t</v>
      </c>
      <c r="BH7" s="47" t="str">
        <f t="shared" si="14"/>
        <v>t</v>
      </c>
      <c r="BI7" s="47" t="str">
        <f t="shared" si="14"/>
        <v>t</v>
      </c>
      <c r="BJ7" s="47" t="str">
        <f t="shared" si="14"/>
        <v>t</v>
      </c>
      <c r="BK7" s="47" t="str">
        <f t="shared" si="14"/>
        <v>t</v>
      </c>
      <c r="BL7" s="47" t="str">
        <f t="shared" si="14"/>
        <v>t</v>
      </c>
      <c r="BM7" s="47" t="str">
        <f t="shared" si="14"/>
        <v>t</v>
      </c>
      <c r="BN7" s="47" t="str">
        <f t="shared" si="14"/>
        <v>t</v>
      </c>
      <c r="BO7" s="47" t="str">
        <f t="shared" si="14"/>
        <v>t</v>
      </c>
      <c r="BP7" s="47" t="str">
        <f t="shared" si="14"/>
        <v>t</v>
      </c>
      <c r="BQ7" s="47" t="str">
        <f t="shared" si="14"/>
        <v>d</v>
      </c>
      <c r="BR7" s="47" t="str">
        <f t="shared" si="14"/>
        <v>d</v>
      </c>
      <c r="BS7" s="47" t="str">
        <f t="shared" si="15"/>
        <v>t</v>
      </c>
      <c r="BT7" s="104" t="str">
        <f t="shared" si="15"/>
        <v>t</v>
      </c>
      <c r="BX7" s="141"/>
      <c r="BY7" s="141"/>
      <c r="BZ7" s="141"/>
      <c r="CA7" s="141"/>
    </row>
    <row r="8" spans="1:79" ht="15.75" thickBot="1">
      <c r="A8" s="7" t="s">
        <v>2</v>
      </c>
      <c r="B8" t="s">
        <v>35</v>
      </c>
      <c r="C8" s="124">
        <f>'X-M-GDP-Pop'!AL144</f>
        <v>2327.5850207805329</v>
      </c>
      <c r="D8" s="124">
        <f>'X-M-GDP-Pop'!AM144</f>
        <v>6477.2963585532125</v>
      </c>
      <c r="E8" s="124">
        <f>'X-M-GDP-Pop'!AN144</f>
        <v>8804.8813793337449</v>
      </c>
      <c r="F8" s="125">
        <f t="shared" si="1"/>
        <v>1087.1059371888916</v>
      </c>
      <c r="G8" s="125">
        <f t="shared" si="16"/>
        <v>9891.9873165226363</v>
      </c>
      <c r="H8" s="124">
        <f>'X-M-GDP-Pop'!AQ144</f>
        <v>11556.24318520276</v>
      </c>
      <c r="I8" s="133">
        <f t="shared" si="17"/>
        <v>-2751.3618058690154</v>
      </c>
      <c r="J8" s="134">
        <f t="shared" si="18"/>
        <v>-1664.255868680124</v>
      </c>
      <c r="K8" s="165">
        <f>'X-M-GDP-Pop'!AH144</f>
        <v>1.0706860955490001</v>
      </c>
      <c r="L8" s="124">
        <f>'X-M-GDP-Pop'!AI144</f>
        <v>21789.903769007917</v>
      </c>
      <c r="M8" s="135">
        <f t="shared" si="19"/>
        <v>20125.647900327793</v>
      </c>
      <c r="N8" s="133">
        <f t="shared" si="20"/>
        <v>18796.963913132968</v>
      </c>
      <c r="O8" s="133">
        <f t="shared" si="2"/>
        <v>9353.56794321087</v>
      </c>
      <c r="P8" s="133">
        <f t="shared" si="3"/>
        <v>9572.3504703012859</v>
      </c>
      <c r="Q8" s="133">
        <f t="shared" si="21"/>
        <v>9898.0795868927253</v>
      </c>
      <c r="R8" s="134">
        <f t="shared" si="4"/>
        <v>9362.156264598696</v>
      </c>
      <c r="S8" s="133">
        <f t="shared" si="5"/>
        <v>-2194.0869206040643</v>
      </c>
      <c r="T8" s="133">
        <f t="shared" si="6"/>
        <v>8.5883213878259994</v>
      </c>
      <c r="U8" s="133">
        <f t="shared" si="7"/>
        <v>-210.1942057025899</v>
      </c>
      <c r="V8" s="133">
        <f t="shared" si="8"/>
        <v>-535.92332229402928</v>
      </c>
      <c r="W8" s="238"/>
      <c r="Y8" s="238"/>
      <c r="Z8" s="238"/>
      <c r="AC8" s="10">
        <f t="shared" si="9"/>
        <v>9572.3504703012859</v>
      </c>
      <c r="AD8" s="10">
        <f t="shared" si="9"/>
        <v>9898.0795868927253</v>
      </c>
      <c r="AE8" s="10">
        <f t="shared" si="10"/>
        <v>9353.56794321087</v>
      </c>
      <c r="AF8" s="10">
        <f t="shared" si="11"/>
        <v>11556.24318520276</v>
      </c>
      <c r="AH8" s="47" t="s">
        <v>35</v>
      </c>
      <c r="AI8" s="47">
        <v>1</v>
      </c>
      <c r="AJ8" s="114">
        <f t="shared" si="12"/>
        <v>270.76600895957529</v>
      </c>
      <c r="AK8" s="110">
        <f t="shared" si="12"/>
        <v>57.789733569557484</v>
      </c>
      <c r="AL8" s="110">
        <f t="shared" si="12"/>
        <v>5864.5118621884303</v>
      </c>
      <c r="AM8" s="110">
        <f t="shared" si="12"/>
        <v>9.334848358138867</v>
      </c>
      <c r="AN8" s="110">
        <f t="shared" si="12"/>
        <v>59.404255232288769</v>
      </c>
      <c r="AO8" s="110">
        <f t="shared" si="12"/>
        <v>252.85122842607905</v>
      </c>
      <c r="AP8" s="110">
        <f t="shared" si="12"/>
        <v>770.79313497750422</v>
      </c>
      <c r="AQ8" s="110">
        <f t="shared" si="12"/>
        <v>61.801081779403752</v>
      </c>
      <c r="AR8" s="110">
        <f t="shared" si="12"/>
        <v>212.91892036575911</v>
      </c>
      <c r="AS8" s="110">
        <f t="shared" si="12"/>
        <v>193.21432613396541</v>
      </c>
      <c r="AT8" s="110">
        <f t="shared" si="12"/>
        <v>67.341584834882894</v>
      </c>
      <c r="AU8" s="110">
        <f t="shared" si="12"/>
        <v>864.29157138527262</v>
      </c>
      <c r="AV8" s="110">
        <f t="shared" si="12"/>
        <v>124.31325238199112</v>
      </c>
      <c r="AW8" s="110">
        <f t="shared" si="12"/>
        <v>153.23618562393762</v>
      </c>
      <c r="AX8" s="110">
        <f t="shared" si="12"/>
        <v>88.092872873223399</v>
      </c>
      <c r="AY8" s="110">
        <f t="shared" si="12"/>
        <v>358.56021922307485</v>
      </c>
      <c r="AZ8" s="110">
        <f t="shared" si="12"/>
        <v>131.15806405106306</v>
      </c>
      <c r="BA8" s="115">
        <f t="shared" si="12"/>
        <v>1.8721377958254428</v>
      </c>
      <c r="BB8">
        <f t="shared" si="13"/>
        <v>1</v>
      </c>
      <c r="BC8" s="103" t="str">
        <f t="shared" si="14"/>
        <v>t</v>
      </c>
      <c r="BD8" s="47" t="str">
        <f t="shared" si="14"/>
        <v>t</v>
      </c>
      <c r="BE8" s="47" t="str">
        <f t="shared" si="14"/>
        <v>t</v>
      </c>
      <c r="BF8" s="47" t="str">
        <f t="shared" si="14"/>
        <v>t</v>
      </c>
      <c r="BG8" s="47" t="str">
        <f t="shared" si="14"/>
        <v>t</v>
      </c>
      <c r="BH8" s="47" t="str">
        <f t="shared" si="14"/>
        <v>t</v>
      </c>
      <c r="BI8" s="47" t="str">
        <f t="shared" si="14"/>
        <v>t</v>
      </c>
      <c r="BJ8" s="47" t="str">
        <f t="shared" si="14"/>
        <v>t</v>
      </c>
      <c r="BK8" s="47" t="str">
        <f t="shared" si="14"/>
        <v>t</v>
      </c>
      <c r="BL8" s="47" t="str">
        <f t="shared" si="14"/>
        <v>t</v>
      </c>
      <c r="BM8" s="47" t="str">
        <f t="shared" si="14"/>
        <v>t</v>
      </c>
      <c r="BN8" s="47" t="str">
        <f t="shared" si="14"/>
        <v>t</v>
      </c>
      <c r="BO8" s="47" t="str">
        <f t="shared" si="14"/>
        <v>t</v>
      </c>
      <c r="BP8" s="47" t="str">
        <f t="shared" si="14"/>
        <v>t</v>
      </c>
      <c r="BQ8" s="47" t="str">
        <f t="shared" si="14"/>
        <v>d</v>
      </c>
      <c r="BR8" s="47" t="str">
        <f t="shared" si="14"/>
        <v>d</v>
      </c>
      <c r="BS8" s="47" t="str">
        <f t="shared" si="15"/>
        <v>t</v>
      </c>
      <c r="BT8" s="104" t="str">
        <f t="shared" si="15"/>
        <v>t</v>
      </c>
      <c r="BX8" s="141"/>
      <c r="BY8" s="141"/>
      <c r="BZ8" s="141"/>
      <c r="CA8" s="141"/>
    </row>
    <row r="9" spans="1:79" ht="15.75" thickBot="1">
      <c r="A9" s="7" t="s">
        <v>3</v>
      </c>
      <c r="B9" t="s">
        <v>20</v>
      </c>
      <c r="C9" s="124">
        <f>'X-M-GDP-Pop'!AL145</f>
        <v>2251.3290404689778</v>
      </c>
      <c r="D9" s="124">
        <f>'X-M-GDP-Pop'!AM145</f>
        <v>6559.4953569192103</v>
      </c>
      <c r="E9" s="124">
        <f>'X-M-GDP-Pop'!AN145</f>
        <v>8810.824397388189</v>
      </c>
      <c r="F9" s="125">
        <f t="shared" si="1"/>
        <v>1121.2578821992508</v>
      </c>
      <c r="G9" s="125">
        <f t="shared" si="16"/>
        <v>9932.0822795874392</v>
      </c>
      <c r="H9" s="124">
        <f>'X-M-GDP-Pop'!AQ145</f>
        <v>8449.927094196275</v>
      </c>
      <c r="I9" s="133">
        <f t="shared" si="17"/>
        <v>360.89730319191403</v>
      </c>
      <c r="J9" s="134">
        <f t="shared" si="18"/>
        <v>1482.1551853911642</v>
      </c>
      <c r="K9" s="165">
        <f>'X-M-GDP-Pop'!AH145</f>
        <v>1.1043222035010001</v>
      </c>
      <c r="L9" s="124">
        <f>'X-M-GDP-Pop'!AI145</f>
        <v>26186.169452386439</v>
      </c>
      <c r="M9" s="135">
        <f t="shared" si="19"/>
        <v>27668.324637777601</v>
      </c>
      <c r="N9" s="133">
        <f t="shared" si="20"/>
        <v>25054.576055848131</v>
      </c>
      <c r="O9" s="133">
        <f t="shared" si="2"/>
        <v>9647.4146853905986</v>
      </c>
      <c r="P9" s="133">
        <f t="shared" si="3"/>
        <v>10465.001766538029</v>
      </c>
      <c r="Q9" s="133">
        <f t="shared" si="21"/>
        <v>10297.081428677348</v>
      </c>
      <c r="R9" s="134">
        <f t="shared" si="4"/>
        <v>9673.5649167908523</v>
      </c>
      <c r="S9" s="133">
        <f t="shared" si="5"/>
        <v>1223.6378225945773</v>
      </c>
      <c r="T9" s="133">
        <f t="shared" si="6"/>
        <v>26.150231400253688</v>
      </c>
      <c r="U9" s="133">
        <f t="shared" si="7"/>
        <v>-791.43684974717689</v>
      </c>
      <c r="V9" s="133">
        <f t="shared" si="8"/>
        <v>-623.51651188649521</v>
      </c>
      <c r="W9" s="238"/>
      <c r="Y9" s="238"/>
      <c r="Z9" s="238"/>
      <c r="AC9" s="10">
        <f t="shared" si="9"/>
        <v>10465.001766538029</v>
      </c>
      <c r="AD9" s="10">
        <f t="shared" si="9"/>
        <v>10297.081428677348</v>
      </c>
      <c r="AE9" s="10">
        <f t="shared" si="10"/>
        <v>9647.4146853905986</v>
      </c>
      <c r="AF9" s="10">
        <f t="shared" si="11"/>
        <v>8449.927094196275</v>
      </c>
      <c r="AH9" s="47" t="s">
        <v>20</v>
      </c>
      <c r="AI9" s="47">
        <v>1</v>
      </c>
      <c r="AJ9" s="114">
        <f t="shared" si="12"/>
        <v>295.13939350302888</v>
      </c>
      <c r="AK9" s="110">
        <f t="shared" si="12"/>
        <v>5.2851956313725541</v>
      </c>
      <c r="AL9" s="110">
        <f t="shared" si="12"/>
        <v>61.676902847690265</v>
      </c>
      <c r="AM9" s="110">
        <f t="shared" si="12"/>
        <v>7966.979763602917</v>
      </c>
      <c r="AN9" s="110">
        <f t="shared" si="12"/>
        <v>247.04202651710048</v>
      </c>
      <c r="AO9" s="110">
        <f t="shared" si="12"/>
        <v>1.7555930800843188E-2</v>
      </c>
      <c r="AP9" s="110">
        <f t="shared" si="12"/>
        <v>1.2286288254679556E-5</v>
      </c>
      <c r="AQ9" s="110">
        <f t="shared" si="12"/>
        <v>0</v>
      </c>
      <c r="AR9" s="110">
        <f t="shared" si="12"/>
        <v>350.82188673107771</v>
      </c>
      <c r="AS9" s="110">
        <f t="shared" si="12"/>
        <v>128.21007742811793</v>
      </c>
      <c r="AT9" s="110">
        <f t="shared" si="12"/>
        <v>0</v>
      </c>
      <c r="AU9" s="110">
        <f t="shared" si="12"/>
        <v>112.64789983413259</v>
      </c>
      <c r="AV9" s="110">
        <f t="shared" si="12"/>
        <v>90.521279783423452</v>
      </c>
      <c r="AW9" s="110">
        <f t="shared" si="12"/>
        <v>3.8077130743523528</v>
      </c>
      <c r="AX9" s="110">
        <f t="shared" si="12"/>
        <v>0</v>
      </c>
      <c r="AY9" s="110">
        <f t="shared" si="12"/>
        <v>6.5674582702714357</v>
      </c>
      <c r="AZ9" s="110">
        <f t="shared" si="12"/>
        <v>0</v>
      </c>
      <c r="BA9" s="115">
        <f t="shared" si="12"/>
        <v>10.832805612993731</v>
      </c>
      <c r="BB9">
        <f t="shared" si="13"/>
        <v>1</v>
      </c>
      <c r="BC9" s="103" t="str">
        <f t="shared" si="14"/>
        <v>t</v>
      </c>
      <c r="BD9" s="47" t="str">
        <f t="shared" si="14"/>
        <v>t</v>
      </c>
      <c r="BE9" s="47" t="str">
        <f t="shared" si="14"/>
        <v>t</v>
      </c>
      <c r="BF9" s="47" t="str">
        <f t="shared" si="14"/>
        <v>t</v>
      </c>
      <c r="BG9" s="47" t="str">
        <f t="shared" si="14"/>
        <v>t</v>
      </c>
      <c r="BH9" s="47" t="str">
        <f t="shared" si="14"/>
        <v>t</v>
      </c>
      <c r="BI9" s="47" t="str">
        <f t="shared" si="14"/>
        <v>t</v>
      </c>
      <c r="BJ9" s="47" t="str">
        <f t="shared" si="14"/>
        <v>t</v>
      </c>
      <c r="BK9" s="47" t="str">
        <f t="shared" si="14"/>
        <v>t</v>
      </c>
      <c r="BL9" s="47" t="str">
        <f t="shared" si="14"/>
        <v>t</v>
      </c>
      <c r="BM9" s="47" t="str">
        <f t="shared" si="14"/>
        <v>t</v>
      </c>
      <c r="BN9" s="47" t="str">
        <f t="shared" si="14"/>
        <v>t</v>
      </c>
      <c r="BO9" s="47" t="str">
        <f t="shared" si="14"/>
        <v>t</v>
      </c>
      <c r="BP9" s="47" t="str">
        <f t="shared" si="14"/>
        <v>t</v>
      </c>
      <c r="BQ9" s="47" t="str">
        <f t="shared" si="14"/>
        <v>d</v>
      </c>
      <c r="BR9" s="47" t="str">
        <f t="shared" si="14"/>
        <v>d</v>
      </c>
      <c r="BS9" s="47" t="str">
        <f t="shared" si="15"/>
        <v>t</v>
      </c>
      <c r="BT9" s="104" t="str">
        <f t="shared" si="15"/>
        <v>t</v>
      </c>
      <c r="BX9" s="141"/>
      <c r="BY9" s="141"/>
      <c r="BZ9" s="141"/>
      <c r="CA9" s="141"/>
    </row>
    <row r="10" spans="1:79" ht="15.75" thickBot="1">
      <c r="A10" s="7" t="s">
        <v>4</v>
      </c>
      <c r="B10" t="s">
        <v>21</v>
      </c>
      <c r="C10" s="124">
        <f>'X-M-GDP-Pop'!AL146</f>
        <v>3704.2353517595106</v>
      </c>
      <c r="D10" s="124">
        <f>'X-M-GDP-Pop'!AM146</f>
        <v>7257.4293359118528</v>
      </c>
      <c r="E10" s="124">
        <f>'X-M-GDP-Pop'!AN146</f>
        <v>10961.664687671364</v>
      </c>
      <c r="F10" s="125">
        <f t="shared" si="1"/>
        <v>2124.9216628332488</v>
      </c>
      <c r="G10" s="125">
        <f t="shared" si="16"/>
        <v>13086.586350504613</v>
      </c>
      <c r="H10" s="124">
        <f>'X-M-GDP-Pop'!AQ146</f>
        <v>17149.42717404657</v>
      </c>
      <c r="I10" s="133">
        <f t="shared" si="17"/>
        <v>-6187.7624863752062</v>
      </c>
      <c r="J10" s="134">
        <f t="shared" si="18"/>
        <v>-4062.8408235419574</v>
      </c>
      <c r="K10" s="165">
        <f>'X-M-GDP-Pop'!AH146</f>
        <v>2.0928264676850001</v>
      </c>
      <c r="L10" s="124">
        <f>'X-M-GDP-Pop'!AI146</f>
        <v>40610.210718512695</v>
      </c>
      <c r="M10" s="135">
        <f t="shared" si="19"/>
        <v>36547.36989497074</v>
      </c>
      <c r="N10" s="133">
        <f t="shared" si="20"/>
        <v>17463.163076008859</v>
      </c>
      <c r="O10" s="133">
        <f t="shared" si="2"/>
        <v>18283.03798864995</v>
      </c>
      <c r="P10" s="133">
        <f t="shared" si="3"/>
        <v>14016.714089909437</v>
      </c>
      <c r="Q10" s="133">
        <f t="shared" si="21"/>
        <v>14665.531776363261</v>
      </c>
      <c r="R10" s="134">
        <f t="shared" si="4"/>
        <v>12547.283622795821</v>
      </c>
      <c r="S10" s="133">
        <f t="shared" si="5"/>
        <v>-4602.1435512507487</v>
      </c>
      <c r="T10" s="133">
        <f t="shared" si="6"/>
        <v>-5735.754365854129</v>
      </c>
      <c r="U10" s="133">
        <f t="shared" si="7"/>
        <v>-1469.430467113616</v>
      </c>
      <c r="V10" s="133">
        <f t="shared" si="8"/>
        <v>-2118.2481535674397</v>
      </c>
      <c r="W10" s="238"/>
      <c r="Y10" s="238"/>
      <c r="Z10" s="238"/>
      <c r="AC10" s="10">
        <f t="shared" si="9"/>
        <v>14016.714089909437</v>
      </c>
      <c r="AD10" s="10">
        <f t="shared" si="9"/>
        <v>14665.531776363261</v>
      </c>
      <c r="AE10" s="10">
        <f t="shared" si="10"/>
        <v>18283.03798864995</v>
      </c>
      <c r="AF10" s="10">
        <f t="shared" si="11"/>
        <v>17149.42717404657</v>
      </c>
      <c r="AH10" s="47" t="s">
        <v>21</v>
      </c>
      <c r="AI10" s="47">
        <v>1</v>
      </c>
      <c r="AJ10" s="114">
        <f t="shared" si="12"/>
        <v>1544.3388172937509</v>
      </c>
      <c r="AK10" s="110">
        <f t="shared" si="12"/>
        <v>13.901110547044279</v>
      </c>
      <c r="AL10" s="110">
        <f t="shared" si="12"/>
        <v>122.62310885417124</v>
      </c>
      <c r="AM10" s="110">
        <f t="shared" si="12"/>
        <v>116.13966799955377</v>
      </c>
      <c r="AN10" s="110">
        <f t="shared" si="12"/>
        <v>8987.1125835075818</v>
      </c>
      <c r="AO10" s="110">
        <f t="shared" si="12"/>
        <v>32.58935417371174</v>
      </c>
      <c r="AP10" s="110">
        <f t="shared" si="12"/>
        <v>8.6226261415641652</v>
      </c>
      <c r="AQ10" s="110">
        <f t="shared" si="12"/>
        <v>22.762817942653932</v>
      </c>
      <c r="AR10" s="110">
        <f t="shared" si="12"/>
        <v>303.47627282312692</v>
      </c>
      <c r="AS10" s="110">
        <f t="shared" si="12"/>
        <v>243.52429918790241</v>
      </c>
      <c r="AT10" s="110">
        <f t="shared" si="12"/>
        <v>1.3721397019064594</v>
      </c>
      <c r="AU10" s="110">
        <f t="shared" si="12"/>
        <v>174.46906612955729</v>
      </c>
      <c r="AV10" s="110">
        <f t="shared" si="12"/>
        <v>367.82783263347733</v>
      </c>
      <c r="AW10" s="110">
        <f t="shared" si="12"/>
        <v>114.31905106253362</v>
      </c>
      <c r="AX10" s="110">
        <f t="shared" si="12"/>
        <v>4.557669708412325</v>
      </c>
      <c r="AY10" s="110">
        <f t="shared" si="12"/>
        <v>269.27551488167222</v>
      </c>
      <c r="AZ10" s="110">
        <f t="shared" si="12"/>
        <v>2.937767434077232</v>
      </c>
      <c r="BA10" s="115">
        <f t="shared" si="12"/>
        <v>4.2657351943258366</v>
      </c>
      <c r="BB10">
        <f t="shared" si="13"/>
        <v>1</v>
      </c>
      <c r="BC10" s="103" t="str">
        <f t="shared" si="14"/>
        <v>t</v>
      </c>
      <c r="BD10" s="47" t="str">
        <f t="shared" si="14"/>
        <v>t</v>
      </c>
      <c r="BE10" s="47" t="str">
        <f t="shared" si="14"/>
        <v>t</v>
      </c>
      <c r="BF10" s="47" t="str">
        <f t="shared" si="14"/>
        <v>t</v>
      </c>
      <c r="BG10" s="47" t="str">
        <f t="shared" si="14"/>
        <v>t</v>
      </c>
      <c r="BH10" s="47" t="str">
        <f t="shared" si="14"/>
        <v>t</v>
      </c>
      <c r="BI10" s="47" t="str">
        <f t="shared" si="14"/>
        <v>t</v>
      </c>
      <c r="BJ10" s="47" t="str">
        <f t="shared" si="14"/>
        <v>t</v>
      </c>
      <c r="BK10" s="47" t="str">
        <f t="shared" si="14"/>
        <v>t</v>
      </c>
      <c r="BL10" s="47" t="str">
        <f t="shared" si="14"/>
        <v>t</v>
      </c>
      <c r="BM10" s="47" t="str">
        <f t="shared" si="14"/>
        <v>t</v>
      </c>
      <c r="BN10" s="47" t="str">
        <f t="shared" si="14"/>
        <v>t</v>
      </c>
      <c r="BO10" s="47" t="str">
        <f t="shared" si="14"/>
        <v>t</v>
      </c>
      <c r="BP10" s="47" t="str">
        <f t="shared" si="14"/>
        <v>t</v>
      </c>
      <c r="BQ10" s="47" t="str">
        <f t="shared" si="14"/>
        <v>d</v>
      </c>
      <c r="BR10" s="47" t="str">
        <f t="shared" si="14"/>
        <v>d</v>
      </c>
      <c r="BS10" s="47" t="str">
        <f t="shared" si="15"/>
        <v>t</v>
      </c>
      <c r="BT10" s="104" t="str">
        <f t="shared" si="15"/>
        <v>t</v>
      </c>
      <c r="BX10" s="141"/>
      <c r="BY10" s="141"/>
      <c r="BZ10" s="141"/>
      <c r="CA10" s="141"/>
    </row>
    <row r="11" spans="1:79" ht="15.75" thickBot="1">
      <c r="A11" s="7" t="s">
        <v>5</v>
      </c>
      <c r="B11" t="s">
        <v>22</v>
      </c>
      <c r="C11" s="124">
        <f>'X-M-GDP-Pop'!AL147</f>
        <v>1180.4150521498259</v>
      </c>
      <c r="D11" s="124">
        <f>'X-M-GDP-Pop'!AM147</f>
        <v>3586.1373148111579</v>
      </c>
      <c r="E11" s="124">
        <f>'X-M-GDP-Pop'!AN147</f>
        <v>4766.5523669609838</v>
      </c>
      <c r="F11" s="125">
        <f t="shared" si="1"/>
        <v>600.14727936674751</v>
      </c>
      <c r="G11" s="125">
        <f t="shared" si="16"/>
        <v>5366.699646327731</v>
      </c>
      <c r="H11" s="124">
        <f>'X-M-GDP-Pop'!AQ147</f>
        <v>5568.2645276451358</v>
      </c>
      <c r="I11" s="133">
        <f t="shared" si="17"/>
        <v>-801.71216068415197</v>
      </c>
      <c r="J11" s="134">
        <f t="shared" si="18"/>
        <v>-201.5648813174048</v>
      </c>
      <c r="K11" s="165">
        <f>'X-M-GDP-Pop'!AH147</f>
        <v>0.59108254799999993</v>
      </c>
      <c r="L11" s="124">
        <f>'X-M-GDP-Pop'!AI147</f>
        <v>12376.529025138707</v>
      </c>
      <c r="M11" s="135">
        <f t="shared" si="19"/>
        <v>12174.964143821302</v>
      </c>
      <c r="N11" s="133">
        <f t="shared" si="20"/>
        <v>20597.739156767158</v>
      </c>
      <c r="O11" s="133">
        <f t="shared" si="2"/>
        <v>5163.7270678567211</v>
      </c>
      <c r="P11" s="133">
        <f t="shared" si="3"/>
        <v>5463.6603911503826</v>
      </c>
      <c r="Q11" s="133">
        <f t="shared" si="21"/>
        <v>5643.1740037820164</v>
      </c>
      <c r="R11" s="134">
        <f t="shared" si="4"/>
        <v>5055.6863568605759</v>
      </c>
      <c r="S11" s="133">
        <f t="shared" si="5"/>
        <v>-512.57817078455992</v>
      </c>
      <c r="T11" s="133">
        <f t="shared" si="6"/>
        <v>-108.04071099614521</v>
      </c>
      <c r="U11" s="133">
        <f t="shared" si="7"/>
        <v>-407.9740342898067</v>
      </c>
      <c r="V11" s="133">
        <f t="shared" si="8"/>
        <v>-587.4876469214405</v>
      </c>
      <c r="W11" s="238"/>
      <c r="Y11" s="238"/>
      <c r="Z11" s="238"/>
      <c r="AC11" s="10">
        <f t="shared" si="9"/>
        <v>5463.6603911503826</v>
      </c>
      <c r="AD11" s="10">
        <f t="shared" si="9"/>
        <v>5643.1740037820164</v>
      </c>
      <c r="AE11" s="10">
        <f t="shared" si="10"/>
        <v>5163.7270678567211</v>
      </c>
      <c r="AF11" s="10">
        <f t="shared" si="11"/>
        <v>5568.2645276451358</v>
      </c>
      <c r="AH11" s="47" t="s">
        <v>22</v>
      </c>
      <c r="AI11" s="47">
        <v>1</v>
      </c>
      <c r="AJ11" s="114">
        <f t="shared" si="12"/>
        <v>20.802951939969361</v>
      </c>
      <c r="AK11" s="110">
        <f t="shared" si="12"/>
        <v>84.80932192192013</v>
      </c>
      <c r="AL11" s="110">
        <f t="shared" si="12"/>
        <v>97.818194413866422</v>
      </c>
      <c r="AM11" s="110">
        <f t="shared" si="12"/>
        <v>0.33595069889037915</v>
      </c>
      <c r="AN11" s="110">
        <f t="shared" si="12"/>
        <v>171.67061069645436</v>
      </c>
      <c r="AO11" s="110">
        <f t="shared" si="12"/>
        <v>3002.5528399972482</v>
      </c>
      <c r="AP11" s="110">
        <f t="shared" si="12"/>
        <v>280.34394715155247</v>
      </c>
      <c r="AQ11" s="110">
        <f t="shared" si="12"/>
        <v>108.84611184602126</v>
      </c>
      <c r="AR11" s="110">
        <f t="shared" si="12"/>
        <v>198.21214948585322</v>
      </c>
      <c r="AS11" s="110">
        <f t="shared" si="12"/>
        <v>70.38792687620429</v>
      </c>
      <c r="AT11" s="110">
        <f t="shared" si="12"/>
        <v>55.675452989688438</v>
      </c>
      <c r="AU11" s="110">
        <f t="shared" si="12"/>
        <v>55.0986875117095</v>
      </c>
      <c r="AV11" s="110">
        <f t="shared" si="12"/>
        <v>146.93070622843095</v>
      </c>
      <c r="AW11" s="110">
        <f t="shared" si="12"/>
        <v>30.820006598757928</v>
      </c>
      <c r="AX11" s="110">
        <f t="shared" si="12"/>
        <v>21.130317579265952</v>
      </c>
      <c r="AY11" s="110">
        <f t="shared" si="12"/>
        <v>489.86091429984674</v>
      </c>
      <c r="AZ11" s="110">
        <f t="shared" si="12"/>
        <v>27.792239823447524</v>
      </c>
      <c r="BA11" s="115">
        <f t="shared" si="12"/>
        <v>11.419186308512016</v>
      </c>
      <c r="BB11">
        <f t="shared" si="13"/>
        <v>1</v>
      </c>
      <c r="BC11" s="103" t="str">
        <f t="shared" si="14"/>
        <v>t</v>
      </c>
      <c r="BD11" s="47" t="str">
        <f t="shared" si="14"/>
        <v>t</v>
      </c>
      <c r="BE11" s="47" t="str">
        <f t="shared" si="14"/>
        <v>t</v>
      </c>
      <c r="BF11" s="47" t="str">
        <f t="shared" si="14"/>
        <v>t</v>
      </c>
      <c r="BG11" s="47" t="str">
        <f t="shared" si="14"/>
        <v>t</v>
      </c>
      <c r="BH11" s="47" t="str">
        <f t="shared" si="14"/>
        <v>t</v>
      </c>
      <c r="BI11" s="47" t="str">
        <f t="shared" si="14"/>
        <v>t</v>
      </c>
      <c r="BJ11" s="47" t="str">
        <f t="shared" si="14"/>
        <v>t</v>
      </c>
      <c r="BK11" s="47" t="str">
        <f t="shared" si="14"/>
        <v>t</v>
      </c>
      <c r="BL11" s="47" t="str">
        <f t="shared" si="14"/>
        <v>t</v>
      </c>
      <c r="BM11" s="47" t="str">
        <f t="shared" si="14"/>
        <v>t</v>
      </c>
      <c r="BN11" s="47" t="str">
        <f t="shared" si="14"/>
        <v>t</v>
      </c>
      <c r="BO11" s="47" t="str">
        <f t="shared" si="14"/>
        <v>t</v>
      </c>
      <c r="BP11" s="47" t="str">
        <f t="shared" si="14"/>
        <v>t</v>
      </c>
      <c r="BQ11" s="47" t="str">
        <f t="shared" si="14"/>
        <v>d</v>
      </c>
      <c r="BR11" s="47" t="str">
        <f t="shared" si="14"/>
        <v>d</v>
      </c>
      <c r="BS11" s="47" t="str">
        <f t="shared" si="15"/>
        <v>t</v>
      </c>
      <c r="BT11" s="104" t="str">
        <f t="shared" si="15"/>
        <v>t</v>
      </c>
      <c r="BX11" s="141"/>
      <c r="BY11" s="141"/>
      <c r="BZ11" s="141"/>
      <c r="CA11" s="141"/>
    </row>
    <row r="12" spans="1:79" ht="15.75" thickBot="1">
      <c r="A12" s="7" t="s">
        <v>6</v>
      </c>
      <c r="B12" t="s">
        <v>36</v>
      </c>
      <c r="C12" s="124">
        <f>'X-M-GDP-Pop'!AL148</f>
        <v>4986.5304677187396</v>
      </c>
      <c r="D12" s="124">
        <f>'X-M-GDP-Pop'!AM148</f>
        <v>13953.746795724648</v>
      </c>
      <c r="E12" s="124">
        <f>'X-M-GDP-Pop'!AN148</f>
        <v>18940.27726344339</v>
      </c>
      <c r="F12" s="125">
        <f t="shared" si="1"/>
        <v>2565.7265603620153</v>
      </c>
      <c r="G12" s="125">
        <f t="shared" si="16"/>
        <v>21506.003823805404</v>
      </c>
      <c r="H12" s="124">
        <f>'X-M-GDP-Pop'!AQ148</f>
        <v>25435.38835134168</v>
      </c>
      <c r="I12" s="133">
        <f t="shared" si="17"/>
        <v>-6495.1110878982909</v>
      </c>
      <c r="J12" s="134">
        <f t="shared" si="18"/>
        <v>-3929.3845275362764</v>
      </c>
      <c r="K12" s="165">
        <f>'X-M-GDP-Pop'!AH148</f>
        <v>2.5269733695539998</v>
      </c>
      <c r="L12" s="124">
        <f>'X-M-GDP-Pop'!AI148</f>
        <v>54192.860818745088</v>
      </c>
      <c r="M12" s="135">
        <f t="shared" si="19"/>
        <v>50263.476291208812</v>
      </c>
      <c r="N12" s="133">
        <f t="shared" si="20"/>
        <v>19890.781951564495</v>
      </c>
      <c r="O12" s="133">
        <f t="shared" si="2"/>
        <v>22075.767305718346</v>
      </c>
      <c r="P12" s="133">
        <f t="shared" si="3"/>
        <v>22983.432837517918</v>
      </c>
      <c r="Q12" s="133">
        <f t="shared" si="21"/>
        <v>23920.883924332411</v>
      </c>
      <c r="R12" s="134">
        <f t="shared" si="4"/>
        <v>20304.170751405192</v>
      </c>
      <c r="S12" s="133">
        <f t="shared" si="5"/>
        <v>-5131.2175999364881</v>
      </c>
      <c r="T12" s="133">
        <f t="shared" si="6"/>
        <v>-1771.5965543131533</v>
      </c>
      <c r="U12" s="133">
        <f t="shared" si="7"/>
        <v>-2679.2620861127252</v>
      </c>
      <c r="V12" s="133">
        <f t="shared" si="8"/>
        <v>-3616.7131729272187</v>
      </c>
      <c r="W12" s="238"/>
      <c r="Y12" s="238"/>
      <c r="Z12" s="238"/>
      <c r="AC12" s="10">
        <f t="shared" si="9"/>
        <v>22983.432837517918</v>
      </c>
      <c r="AD12" s="10">
        <f t="shared" si="9"/>
        <v>23920.883924332411</v>
      </c>
      <c r="AE12" s="10">
        <f t="shared" si="10"/>
        <v>22075.767305718346</v>
      </c>
      <c r="AF12" s="10">
        <f t="shared" si="11"/>
        <v>25435.38835134168</v>
      </c>
      <c r="AH12" s="47" t="s">
        <v>36</v>
      </c>
      <c r="AI12" s="47">
        <v>1</v>
      </c>
      <c r="AJ12" s="114">
        <f t="shared" si="12"/>
        <v>593.2752823476161</v>
      </c>
      <c r="AK12" s="110">
        <f t="shared" si="12"/>
        <v>401.51931359305337</v>
      </c>
      <c r="AL12" s="110">
        <f t="shared" si="12"/>
        <v>396.78248327152608</v>
      </c>
      <c r="AM12" s="110">
        <f t="shared" si="12"/>
        <v>13.002044525312355</v>
      </c>
      <c r="AN12" s="110">
        <f t="shared" si="12"/>
        <v>171.56892766882584</v>
      </c>
      <c r="AO12" s="110">
        <f t="shared" si="12"/>
        <v>487.81482665136969</v>
      </c>
      <c r="AP12" s="110">
        <f t="shared" si="12"/>
        <v>12370.349766304502</v>
      </c>
      <c r="AQ12" s="110">
        <f t="shared" si="12"/>
        <v>648.97069436590937</v>
      </c>
      <c r="AR12" s="110">
        <f t="shared" si="12"/>
        <v>596.50288534573349</v>
      </c>
      <c r="AS12" s="110">
        <f t="shared" si="12"/>
        <v>708.56412814014675</v>
      </c>
      <c r="AT12" s="110">
        <f t="shared" si="12"/>
        <v>274.305919332759</v>
      </c>
      <c r="AU12" s="110">
        <f t="shared" si="12"/>
        <v>606.73170087046867</v>
      </c>
      <c r="AV12" s="110">
        <f t="shared" si="12"/>
        <v>2238.8497140905533</v>
      </c>
      <c r="AW12" s="110">
        <f t="shared" si="12"/>
        <v>120.65757738487153</v>
      </c>
      <c r="AX12" s="110">
        <f t="shared" si="12"/>
        <v>271.65413473022068</v>
      </c>
      <c r="AY12" s="110">
        <f t="shared" si="12"/>
        <v>815.04672232218286</v>
      </c>
      <c r="AZ12" s="110">
        <f t="shared" si="12"/>
        <v>163.72759090285814</v>
      </c>
      <c r="BA12" s="115">
        <f t="shared" si="12"/>
        <v>18.731041772205629</v>
      </c>
      <c r="BB12">
        <f t="shared" si="13"/>
        <v>1</v>
      </c>
      <c r="BC12" s="103" t="str">
        <f t="shared" si="14"/>
        <v>t</v>
      </c>
      <c r="BD12" s="47" t="str">
        <f t="shared" si="14"/>
        <v>t</v>
      </c>
      <c r="BE12" s="47" t="str">
        <f t="shared" si="14"/>
        <v>t</v>
      </c>
      <c r="BF12" s="47" t="str">
        <f t="shared" si="14"/>
        <v>t</v>
      </c>
      <c r="BG12" s="47" t="str">
        <f t="shared" si="14"/>
        <v>t</v>
      </c>
      <c r="BH12" s="47" t="str">
        <f t="shared" si="14"/>
        <v>t</v>
      </c>
      <c r="BI12" s="47" t="str">
        <f t="shared" si="14"/>
        <v>t</v>
      </c>
      <c r="BJ12" s="47" t="str">
        <f t="shared" si="14"/>
        <v>t</v>
      </c>
      <c r="BK12" s="47" t="str">
        <f t="shared" si="14"/>
        <v>t</v>
      </c>
      <c r="BL12" s="47" t="str">
        <f t="shared" si="14"/>
        <v>t</v>
      </c>
      <c r="BM12" s="47" t="str">
        <f t="shared" si="14"/>
        <v>t</v>
      </c>
      <c r="BN12" s="47" t="str">
        <f t="shared" si="14"/>
        <v>t</v>
      </c>
      <c r="BO12" s="47" t="str">
        <f t="shared" si="14"/>
        <v>t</v>
      </c>
      <c r="BP12" s="47" t="str">
        <f t="shared" si="14"/>
        <v>t</v>
      </c>
      <c r="BQ12" s="47" t="str">
        <f t="shared" si="14"/>
        <v>d</v>
      </c>
      <c r="BR12" s="47" t="str">
        <f t="shared" si="14"/>
        <v>d</v>
      </c>
      <c r="BS12" s="47" t="str">
        <f t="shared" si="15"/>
        <v>t</v>
      </c>
      <c r="BT12" s="104" t="str">
        <f t="shared" si="15"/>
        <v>t</v>
      </c>
      <c r="BX12" s="141"/>
      <c r="BY12" s="141"/>
      <c r="BZ12" s="141"/>
      <c r="CA12" s="141"/>
    </row>
    <row r="13" spans="1:79" ht="15.75" thickBot="1">
      <c r="A13" s="7" t="s">
        <v>7</v>
      </c>
      <c r="B13" t="s">
        <v>23</v>
      </c>
      <c r="C13" s="124">
        <f>'X-M-GDP-Pop'!AL149</f>
        <v>3598.1939454938151</v>
      </c>
      <c r="D13" s="124">
        <f>'X-M-GDP-Pop'!AM149</f>
        <v>10154.081131837784</v>
      </c>
      <c r="E13" s="124">
        <f>'X-M-GDP-Pop'!AN149</f>
        <v>13752.275077331598</v>
      </c>
      <c r="F13" s="125">
        <f t="shared" si="1"/>
        <v>2131.6014852768117</v>
      </c>
      <c r="G13" s="125">
        <f t="shared" si="16"/>
        <v>15883.87656260841</v>
      </c>
      <c r="H13" s="124">
        <f>'X-M-GDP-Pop'!AQ149</f>
        <v>17925.100458077981</v>
      </c>
      <c r="I13" s="133">
        <f t="shared" si="17"/>
        <v>-4172.8253807463825</v>
      </c>
      <c r="J13" s="134">
        <f t="shared" si="18"/>
        <v>-2041.2238954695713</v>
      </c>
      <c r="K13" s="165">
        <f>'X-M-GDP-Pop'!AH149</f>
        <v>2.099405396901</v>
      </c>
      <c r="L13" s="124">
        <f>'X-M-GDP-Pop'!AI149</f>
        <v>38192.909358444143</v>
      </c>
      <c r="M13" s="135">
        <f t="shared" si="19"/>
        <v>36151.685462974572</v>
      </c>
      <c r="N13" s="133">
        <f t="shared" si="20"/>
        <v>17219.964050935203</v>
      </c>
      <c r="O13" s="133">
        <f t="shared" si="2"/>
        <v>18340.511847394584</v>
      </c>
      <c r="P13" s="133">
        <f t="shared" si="3"/>
        <v>17136.029065613271</v>
      </c>
      <c r="Q13" s="133">
        <f t="shared" si="21"/>
        <v>18774.978832247245</v>
      </c>
      <c r="R13" s="134">
        <f t="shared" si="4"/>
        <v>14725.338703084479</v>
      </c>
      <c r="S13" s="133">
        <f t="shared" si="5"/>
        <v>-3199.7617549935021</v>
      </c>
      <c r="T13" s="133">
        <f t="shared" si="6"/>
        <v>-3615.1731443101053</v>
      </c>
      <c r="U13" s="133">
        <f t="shared" si="7"/>
        <v>-2410.6903625287923</v>
      </c>
      <c r="V13" s="133">
        <f t="shared" si="8"/>
        <v>-4049.6401291627662</v>
      </c>
      <c r="W13" s="238"/>
      <c r="Y13" s="238"/>
      <c r="Z13" s="238"/>
      <c r="AC13" s="10">
        <f t="shared" si="9"/>
        <v>17136.029065613271</v>
      </c>
      <c r="AD13" s="10">
        <f t="shared" si="9"/>
        <v>18774.978832247245</v>
      </c>
      <c r="AE13" s="10">
        <f t="shared" si="10"/>
        <v>18340.511847394584</v>
      </c>
      <c r="AF13" s="10">
        <f t="shared" si="11"/>
        <v>17925.100458077981</v>
      </c>
      <c r="AH13" s="47" t="s">
        <v>23</v>
      </c>
      <c r="AI13" s="47">
        <v>1</v>
      </c>
      <c r="AJ13" s="114">
        <f t="shared" si="12"/>
        <v>1291.263390308055</v>
      </c>
      <c r="AK13" s="110">
        <f t="shared" si="12"/>
        <v>143.96619830911186</v>
      </c>
      <c r="AL13" s="110">
        <f t="shared" si="12"/>
        <v>70.299567163715807</v>
      </c>
      <c r="AM13" s="110">
        <f t="shared" si="12"/>
        <v>9.2048295056588714</v>
      </c>
      <c r="AN13" s="110">
        <f t="shared" si="12"/>
        <v>54.012341069211196</v>
      </c>
      <c r="AO13" s="110">
        <f t="shared" si="12"/>
        <v>32.726677411847618</v>
      </c>
      <c r="AP13" s="110">
        <f t="shared" si="12"/>
        <v>611.91586671542336</v>
      </c>
      <c r="AQ13" s="110">
        <f t="shared" si="12"/>
        <v>7077.328182315774</v>
      </c>
      <c r="AR13" s="110">
        <f t="shared" si="12"/>
        <v>526.39257428345991</v>
      </c>
      <c r="AS13" s="110">
        <f t="shared" si="12"/>
        <v>1545.5573658849785</v>
      </c>
      <c r="AT13" s="110">
        <f t="shared" si="12"/>
        <v>651.39726145712302</v>
      </c>
      <c r="AU13" s="110">
        <f t="shared" si="12"/>
        <v>195.81192393692146</v>
      </c>
      <c r="AV13" s="110">
        <f t="shared" si="12"/>
        <v>2974.4600922127447</v>
      </c>
      <c r="AW13" s="110">
        <f t="shared" si="12"/>
        <v>352.80459034914065</v>
      </c>
      <c r="AX13" s="110">
        <f t="shared" si="12"/>
        <v>35.760573582477463</v>
      </c>
      <c r="AY13" s="110">
        <f t="shared" si="12"/>
        <v>151.95555785634227</v>
      </c>
      <c r="AZ13" s="110">
        <f t="shared" si="12"/>
        <v>18.847624042926746</v>
      </c>
      <c r="BA13" s="115">
        <f t="shared" si="12"/>
        <v>5.0843338299087932</v>
      </c>
      <c r="BB13">
        <f t="shared" si="13"/>
        <v>1</v>
      </c>
      <c r="BC13" s="103" t="str">
        <f t="shared" si="14"/>
        <v>t</v>
      </c>
      <c r="BD13" s="47" t="str">
        <f t="shared" si="14"/>
        <v>t</v>
      </c>
      <c r="BE13" s="47" t="str">
        <f t="shared" si="14"/>
        <v>t</v>
      </c>
      <c r="BF13" s="47" t="str">
        <f t="shared" si="14"/>
        <v>t</v>
      </c>
      <c r="BG13" s="47" t="str">
        <f t="shared" si="14"/>
        <v>t</v>
      </c>
      <c r="BH13" s="47" t="str">
        <f t="shared" si="14"/>
        <v>t</v>
      </c>
      <c r="BI13" s="47" t="str">
        <f t="shared" si="14"/>
        <v>t</v>
      </c>
      <c r="BJ13" s="47" t="str">
        <f t="shared" si="14"/>
        <v>t</v>
      </c>
      <c r="BK13" s="47" t="str">
        <f t="shared" si="14"/>
        <v>t</v>
      </c>
      <c r="BL13" s="47" t="str">
        <f t="shared" si="14"/>
        <v>t</v>
      </c>
      <c r="BM13" s="47" t="str">
        <f t="shared" si="14"/>
        <v>t</v>
      </c>
      <c r="BN13" s="47" t="str">
        <f t="shared" si="14"/>
        <v>t</v>
      </c>
      <c r="BO13" s="47" t="str">
        <f t="shared" si="14"/>
        <v>t</v>
      </c>
      <c r="BP13" s="47" t="str">
        <f t="shared" si="14"/>
        <v>t</v>
      </c>
      <c r="BQ13" s="47" t="str">
        <f t="shared" si="14"/>
        <v>d</v>
      </c>
      <c r="BR13" s="47" t="str">
        <f t="shared" si="14"/>
        <v>d</v>
      </c>
      <c r="BS13" s="47" t="str">
        <f t="shared" si="15"/>
        <v>t</v>
      </c>
      <c r="BT13" s="104" t="str">
        <f t="shared" si="15"/>
        <v>t</v>
      </c>
      <c r="BX13" s="141"/>
      <c r="BY13" s="141"/>
      <c r="BZ13" s="141"/>
      <c r="CA13" s="141"/>
    </row>
    <row r="14" spans="1:79" ht="15.75" thickBot="1">
      <c r="A14" s="7" t="s">
        <v>8</v>
      </c>
      <c r="B14" t="s">
        <v>24</v>
      </c>
      <c r="C14" s="124">
        <f>'X-M-GDP-Pop'!AL150</f>
        <v>14964.00993385015</v>
      </c>
      <c r="D14" s="124">
        <f>'X-M-GDP-Pop'!AM150</f>
        <v>52162.633395609846</v>
      </c>
      <c r="E14" s="124">
        <f>'X-M-GDP-Pop'!AN150</f>
        <v>67126.643329459999</v>
      </c>
      <c r="F14" s="125">
        <f t="shared" si="1"/>
        <v>7611.3316433514365</v>
      </c>
      <c r="G14" s="125">
        <f t="shared" si="16"/>
        <v>74737.97497281144</v>
      </c>
      <c r="H14" s="124">
        <f>'X-M-GDP-Pop'!AQ150</f>
        <v>66267.790564409108</v>
      </c>
      <c r="I14" s="133">
        <f t="shared" si="17"/>
        <v>858.85276505089132</v>
      </c>
      <c r="J14" s="134">
        <f t="shared" si="18"/>
        <v>8470.1844084023323</v>
      </c>
      <c r="K14" s="165">
        <f>'X-M-GDP-Pop'!AH150</f>
        <v>7.4963687349750003</v>
      </c>
      <c r="L14" s="124">
        <f>'X-M-GDP-Pop'!AI150</f>
        <v>198408.42486246882</v>
      </c>
      <c r="M14" s="135">
        <f t="shared" si="19"/>
        <v>206878.60927087115</v>
      </c>
      <c r="N14" s="133">
        <f t="shared" si="20"/>
        <v>27597.176257573872</v>
      </c>
      <c r="O14" s="133">
        <f t="shared" si="2"/>
        <v>65488.656835500515</v>
      </c>
      <c r="P14" s="133">
        <f t="shared" si="3"/>
        <v>73892.017795800231</v>
      </c>
      <c r="Q14" s="133">
        <f t="shared" si="21"/>
        <v>71842.036961443635</v>
      </c>
      <c r="R14" s="134">
        <f t="shared" si="4"/>
        <v>71994.657429961211</v>
      </c>
      <c r="S14" s="133">
        <f t="shared" si="5"/>
        <v>5726.8668655521033</v>
      </c>
      <c r="T14" s="133">
        <f t="shared" si="6"/>
        <v>6506.0005944606964</v>
      </c>
      <c r="U14" s="133">
        <f t="shared" si="7"/>
        <v>-1897.3603658390202</v>
      </c>
      <c r="V14" s="133">
        <f t="shared" si="8"/>
        <v>152.62046851757623</v>
      </c>
      <c r="W14" s="238"/>
      <c r="Y14" s="238"/>
      <c r="Z14" s="238"/>
      <c r="AC14" s="10">
        <f t="shared" si="9"/>
        <v>73892.017795800231</v>
      </c>
      <c r="AD14" s="10">
        <f t="shared" si="9"/>
        <v>71842.036961443635</v>
      </c>
      <c r="AE14" s="10">
        <f t="shared" si="10"/>
        <v>65488.656835500515</v>
      </c>
      <c r="AF14" s="10">
        <f t="shared" si="11"/>
        <v>66267.790564409108</v>
      </c>
      <c r="AH14" s="47" t="s">
        <v>24</v>
      </c>
      <c r="AI14" s="47">
        <v>1</v>
      </c>
      <c r="AJ14" s="114">
        <f t="shared" si="12"/>
        <v>2779.5139236615496</v>
      </c>
      <c r="AK14" s="110">
        <f t="shared" si="12"/>
        <v>4515.8729513802982</v>
      </c>
      <c r="AL14" s="110">
        <f t="shared" si="12"/>
        <v>271.90952705447961</v>
      </c>
      <c r="AM14" s="110">
        <f t="shared" si="12"/>
        <v>1092.8818225395871</v>
      </c>
      <c r="AN14" s="110">
        <f t="shared" si="12"/>
        <v>1098.155571028477</v>
      </c>
      <c r="AO14" s="110">
        <f t="shared" si="12"/>
        <v>501.26681180781452</v>
      </c>
      <c r="AP14" s="110">
        <f t="shared" si="12"/>
        <v>1524.4093999649979</v>
      </c>
      <c r="AQ14" s="110">
        <f t="shared" si="12"/>
        <v>1162.9645362857259</v>
      </c>
      <c r="AR14" s="110">
        <f t="shared" si="12"/>
        <v>53884.829376392699</v>
      </c>
      <c r="AS14" s="110">
        <f t="shared" si="12"/>
        <v>3679.6897783938675</v>
      </c>
      <c r="AT14" s="110">
        <f t="shared" si="12"/>
        <v>101.97951259962824</v>
      </c>
      <c r="AU14" s="110">
        <f t="shared" si="12"/>
        <v>557.27947398263007</v>
      </c>
      <c r="AV14" s="110">
        <f t="shared" si="12"/>
        <v>2288.6696186431386</v>
      </c>
      <c r="AW14" s="110">
        <f t="shared" si="12"/>
        <v>1069.8886324206796</v>
      </c>
      <c r="AX14" s="110">
        <f t="shared" si="12"/>
        <v>591.50238579400468</v>
      </c>
      <c r="AY14" s="110">
        <f t="shared" si="12"/>
        <v>863.5869769695986</v>
      </c>
      <c r="AZ14" s="110">
        <f t="shared" si="12"/>
        <v>298.77344290667077</v>
      </c>
      <c r="BA14" s="115">
        <f t="shared" si="12"/>
        <v>72.98252272996082</v>
      </c>
      <c r="BB14">
        <f t="shared" si="13"/>
        <v>1</v>
      </c>
      <c r="BC14" s="103" t="str">
        <f t="shared" si="14"/>
        <v>t</v>
      </c>
      <c r="BD14" s="47" t="str">
        <f t="shared" si="14"/>
        <v>t</v>
      </c>
      <c r="BE14" s="47" t="str">
        <f t="shared" si="14"/>
        <v>t</v>
      </c>
      <c r="BF14" s="47" t="str">
        <f t="shared" si="14"/>
        <v>t</v>
      </c>
      <c r="BG14" s="47" t="str">
        <f t="shared" si="14"/>
        <v>t</v>
      </c>
      <c r="BH14" s="47" t="str">
        <f t="shared" si="14"/>
        <v>t</v>
      </c>
      <c r="BI14" s="47" t="str">
        <f t="shared" si="14"/>
        <v>t</v>
      </c>
      <c r="BJ14" s="47" t="str">
        <f t="shared" si="14"/>
        <v>t</v>
      </c>
      <c r="BK14" s="47" t="str">
        <f t="shared" si="14"/>
        <v>t</v>
      </c>
      <c r="BL14" s="47" t="str">
        <f t="shared" si="14"/>
        <v>t</v>
      </c>
      <c r="BM14" s="47" t="str">
        <f t="shared" si="14"/>
        <v>t</v>
      </c>
      <c r="BN14" s="47" t="str">
        <f t="shared" si="14"/>
        <v>t</v>
      </c>
      <c r="BO14" s="47" t="str">
        <f t="shared" si="14"/>
        <v>t</v>
      </c>
      <c r="BP14" s="47" t="str">
        <f t="shared" si="14"/>
        <v>t</v>
      </c>
      <c r="BQ14" s="47" t="str">
        <f t="shared" si="14"/>
        <v>d</v>
      </c>
      <c r="BR14" s="47" t="str">
        <f t="shared" si="14"/>
        <v>d</v>
      </c>
      <c r="BS14" s="47" t="str">
        <f t="shared" si="15"/>
        <v>t</v>
      </c>
      <c r="BT14" s="104" t="str">
        <f t="shared" si="15"/>
        <v>t</v>
      </c>
      <c r="BX14" s="141"/>
      <c r="BY14" s="141"/>
      <c r="BZ14" s="141"/>
      <c r="CA14" s="141"/>
    </row>
    <row r="15" spans="1:79" ht="15.75" thickBot="1">
      <c r="A15" s="7" t="s">
        <v>9</v>
      </c>
      <c r="B15" t="s">
        <v>25</v>
      </c>
      <c r="C15" s="124">
        <f>'X-M-GDP-Pop'!AL151</f>
        <v>8930.8426686880321</v>
      </c>
      <c r="D15" s="124">
        <f>'X-M-GDP-Pop'!AM151</f>
        <v>25617.512875321318</v>
      </c>
      <c r="E15" s="124">
        <f>'X-M-GDP-Pop'!AN151</f>
        <v>34548.355544009348</v>
      </c>
      <c r="F15" s="125">
        <f t="shared" si="1"/>
        <v>5076.0076254510841</v>
      </c>
      <c r="G15" s="125">
        <f t="shared" si="16"/>
        <v>39624.363169460434</v>
      </c>
      <c r="H15" s="124">
        <f>'X-M-GDP-Pop'!AQ151</f>
        <v>37681.459187802677</v>
      </c>
      <c r="I15" s="133">
        <f t="shared" si="17"/>
        <v>-3133.103643793329</v>
      </c>
      <c r="J15" s="134">
        <f t="shared" si="18"/>
        <v>1942.903981657757</v>
      </c>
      <c r="K15" s="165">
        <f>'X-M-GDP-Pop'!AH151</f>
        <v>4.9993387024680001</v>
      </c>
      <c r="L15" s="124">
        <f>'X-M-GDP-Pop'!AI151</f>
        <v>98193.782572882526</v>
      </c>
      <c r="M15" s="135">
        <f t="shared" si="19"/>
        <v>100136.68655454028</v>
      </c>
      <c r="N15" s="133">
        <f t="shared" si="20"/>
        <v>20029.986467031384</v>
      </c>
      <c r="O15" s="133">
        <f t="shared" si="2"/>
        <v>43674.476038358211</v>
      </c>
      <c r="P15" s="133">
        <f t="shared" si="3"/>
        <v>40436.71370894702</v>
      </c>
      <c r="Q15" s="133">
        <f t="shared" si="21"/>
        <v>41378.288184792851</v>
      </c>
      <c r="R15" s="134">
        <f t="shared" si="4"/>
        <v>37868.805205482975</v>
      </c>
      <c r="S15" s="133">
        <f t="shared" si="5"/>
        <v>187.34601768029825</v>
      </c>
      <c r="T15" s="133">
        <f t="shared" si="6"/>
        <v>-5805.6708328752356</v>
      </c>
      <c r="U15" s="133">
        <f t="shared" si="7"/>
        <v>-2567.9085034640448</v>
      </c>
      <c r="V15" s="133">
        <f t="shared" si="8"/>
        <v>-3509.4829793098761</v>
      </c>
      <c r="W15" s="238"/>
      <c r="Y15" s="238"/>
      <c r="Z15" s="238"/>
      <c r="AC15" s="10">
        <f t="shared" si="9"/>
        <v>40436.71370894702</v>
      </c>
      <c r="AD15" s="10">
        <f t="shared" si="9"/>
        <v>41378.288184792851</v>
      </c>
      <c r="AE15" s="10">
        <f t="shared" si="10"/>
        <v>43674.476038358211</v>
      </c>
      <c r="AF15" s="10">
        <f t="shared" si="11"/>
        <v>37681.459187802677</v>
      </c>
      <c r="AH15" s="47" t="s">
        <v>25</v>
      </c>
      <c r="AI15" s="47">
        <v>1</v>
      </c>
      <c r="AJ15" s="114">
        <f t="shared" si="12"/>
        <v>1517.9896814311553</v>
      </c>
      <c r="AK15" s="110">
        <f t="shared" si="12"/>
        <v>797.90322175841561</v>
      </c>
      <c r="AL15" s="110">
        <f t="shared" si="12"/>
        <v>60.662944236589389</v>
      </c>
      <c r="AM15" s="110">
        <f t="shared" si="12"/>
        <v>691.67947739445037</v>
      </c>
      <c r="AN15" s="110">
        <f t="shared" si="12"/>
        <v>357.69250296167263</v>
      </c>
      <c r="AO15" s="110">
        <f t="shared" si="12"/>
        <v>70.109904762146655</v>
      </c>
      <c r="AP15" s="110">
        <f t="shared" si="12"/>
        <v>614.05458144572572</v>
      </c>
      <c r="AQ15" s="110">
        <f t="shared" si="12"/>
        <v>1637.5077215802398</v>
      </c>
      <c r="AR15" s="110">
        <f t="shared" si="12"/>
        <v>2455.610986758551</v>
      </c>
      <c r="AS15" s="110">
        <f t="shared" si="12"/>
        <v>26279.606226835756</v>
      </c>
      <c r="AT15" s="110">
        <f t="shared" si="12"/>
        <v>141.31121374116029</v>
      </c>
      <c r="AU15" s="110">
        <f t="shared" si="12"/>
        <v>331.11462419892428</v>
      </c>
      <c r="AV15" s="110">
        <f t="shared" si="12"/>
        <v>1634.0344622166058</v>
      </c>
      <c r="AW15" s="110">
        <f t="shared" si="12"/>
        <v>972.44855071129177</v>
      </c>
      <c r="AX15" s="110">
        <f t="shared" si="12"/>
        <v>80.56827299656166</v>
      </c>
      <c r="AY15" s="110">
        <f t="shared" si="12"/>
        <v>235.73895107907407</v>
      </c>
      <c r="AZ15" s="110">
        <f t="shared" si="12"/>
        <v>233.11774466570603</v>
      </c>
      <c r="BA15" s="115">
        <f t="shared" si="12"/>
        <v>26.132987040370239</v>
      </c>
      <c r="BB15">
        <f t="shared" si="13"/>
        <v>1</v>
      </c>
      <c r="BC15" s="103" t="str">
        <f t="shared" si="14"/>
        <v>t</v>
      </c>
      <c r="BD15" s="47" t="str">
        <f t="shared" si="14"/>
        <v>t</v>
      </c>
      <c r="BE15" s="47" t="str">
        <f t="shared" si="14"/>
        <v>t</v>
      </c>
      <c r="BF15" s="47" t="str">
        <f t="shared" si="14"/>
        <v>t</v>
      </c>
      <c r="BG15" s="47" t="str">
        <f t="shared" si="14"/>
        <v>t</v>
      </c>
      <c r="BH15" s="47" t="str">
        <f t="shared" si="14"/>
        <v>t</v>
      </c>
      <c r="BI15" s="47" t="str">
        <f t="shared" si="14"/>
        <v>t</v>
      </c>
      <c r="BJ15" s="47" t="str">
        <f t="shared" si="14"/>
        <v>t</v>
      </c>
      <c r="BK15" s="47" t="str">
        <f t="shared" si="14"/>
        <v>t</v>
      </c>
      <c r="BL15" s="47" t="str">
        <f t="shared" si="14"/>
        <v>t</v>
      </c>
      <c r="BM15" s="47" t="str">
        <f t="shared" si="14"/>
        <v>t</v>
      </c>
      <c r="BN15" s="47" t="str">
        <f t="shared" si="14"/>
        <v>t</v>
      </c>
      <c r="BO15" s="47" t="str">
        <f t="shared" si="14"/>
        <v>t</v>
      </c>
      <c r="BP15" s="47" t="str">
        <f t="shared" si="14"/>
        <v>t</v>
      </c>
      <c r="BQ15" s="47" t="str">
        <f t="shared" si="14"/>
        <v>d</v>
      </c>
      <c r="BR15" s="47" t="str">
        <f t="shared" si="14"/>
        <v>d</v>
      </c>
      <c r="BS15" s="47" t="str">
        <f t="shared" si="15"/>
        <v>t</v>
      </c>
      <c r="BT15" s="104" t="str">
        <f t="shared" si="15"/>
        <v>t</v>
      </c>
      <c r="BX15" s="141"/>
      <c r="BY15" s="141"/>
      <c r="BZ15" s="141"/>
      <c r="CA15" s="141"/>
    </row>
    <row r="16" spans="1:79" ht="15.75" thickBot="1">
      <c r="A16" s="7" t="s">
        <v>10</v>
      </c>
      <c r="B16" t="s">
        <v>18</v>
      </c>
      <c r="C16" s="124">
        <f>'X-M-GDP-Pop'!AL152</f>
        <v>1991.4739084712669</v>
      </c>
      <c r="D16" s="124">
        <f>'X-M-GDP-Pop'!AM152</f>
        <v>4728.8999162512382</v>
      </c>
      <c r="E16" s="124">
        <f>'X-M-GDP-Pop'!AN152</f>
        <v>6720.3738247225056</v>
      </c>
      <c r="F16" s="125">
        <f t="shared" si="1"/>
        <v>1118.917829223446</v>
      </c>
      <c r="G16" s="125">
        <f t="shared" si="16"/>
        <v>7839.2916539459511</v>
      </c>
      <c r="H16" s="124">
        <f>'X-M-GDP-Pop'!AQ152</f>
        <v>10825.746330223341</v>
      </c>
      <c r="I16" s="133">
        <f t="shared" si="17"/>
        <v>-4105.3725055008354</v>
      </c>
      <c r="J16" s="134">
        <f t="shared" si="18"/>
        <v>-2986.4546762773898</v>
      </c>
      <c r="K16" s="165">
        <f>'X-M-GDP-Pop'!AH152</f>
        <v>1.1020174951019999</v>
      </c>
      <c r="L16" s="124">
        <f>'X-M-GDP-Pop'!AI152</f>
        <v>17036.766540527253</v>
      </c>
      <c r="M16" s="135">
        <f t="shared" si="19"/>
        <v>14050.311864249863</v>
      </c>
      <c r="N16" s="133">
        <f t="shared" si="20"/>
        <v>12749.62686771992</v>
      </c>
      <c r="O16" s="133">
        <f t="shared" si="2"/>
        <v>9627.2806361216717</v>
      </c>
      <c r="P16" s="133">
        <f t="shared" si="3"/>
        <v>7992.0290653626471</v>
      </c>
      <c r="Q16" s="133">
        <f t="shared" si="21"/>
        <v>8744.4419056500628</v>
      </c>
      <c r="R16" s="134">
        <f t="shared" si="4"/>
        <v>7423.540228296185</v>
      </c>
      <c r="S16" s="133">
        <f t="shared" si="5"/>
        <v>-3402.2061019271559</v>
      </c>
      <c r="T16" s="133">
        <f t="shared" si="6"/>
        <v>-2203.7404078254867</v>
      </c>
      <c r="U16" s="133">
        <f t="shared" si="7"/>
        <v>-568.48883706646211</v>
      </c>
      <c r="V16" s="133">
        <f t="shared" si="8"/>
        <v>-1320.9016773538779</v>
      </c>
      <c r="W16" s="238"/>
      <c r="Y16" s="238"/>
      <c r="Z16" s="238"/>
      <c r="AC16" s="10">
        <f t="shared" si="9"/>
        <v>7992.0290653626471</v>
      </c>
      <c r="AD16" s="10">
        <f t="shared" si="9"/>
        <v>8744.4419056500628</v>
      </c>
      <c r="AE16" s="10">
        <f t="shared" si="10"/>
        <v>9627.2806361216717</v>
      </c>
      <c r="AF16" s="10">
        <f t="shared" si="11"/>
        <v>10825.746330223341</v>
      </c>
      <c r="AH16" s="47" t="s">
        <v>18</v>
      </c>
      <c r="AI16" s="47">
        <v>1</v>
      </c>
      <c r="AJ16" s="114">
        <f t="shared" si="12"/>
        <v>1058.7322447044703</v>
      </c>
      <c r="AK16" s="110">
        <f t="shared" si="12"/>
        <v>35.168727204794017</v>
      </c>
      <c r="AL16" s="110">
        <f t="shared" si="12"/>
        <v>10.329316958592972</v>
      </c>
      <c r="AM16" s="110">
        <f t="shared" si="12"/>
        <v>0</v>
      </c>
      <c r="AN16" s="110">
        <f t="shared" si="12"/>
        <v>33.127249408504781</v>
      </c>
      <c r="AO16" s="110">
        <f t="shared" si="12"/>
        <v>6.1816810940522284</v>
      </c>
      <c r="AP16" s="110">
        <f t="shared" si="12"/>
        <v>286.6221646130769</v>
      </c>
      <c r="AQ16" s="110">
        <f t="shared" si="12"/>
        <v>189.75005811995959</v>
      </c>
      <c r="AR16" s="110">
        <f t="shared" si="12"/>
        <v>94.673143858308237</v>
      </c>
      <c r="AS16" s="110">
        <f t="shared" si="12"/>
        <v>93.98682874871443</v>
      </c>
      <c r="AT16" s="110">
        <f t="shared" si="12"/>
        <v>4678.9848810064686</v>
      </c>
      <c r="AU16" s="110">
        <f t="shared" si="12"/>
        <v>58.632601668965755</v>
      </c>
      <c r="AV16" s="110">
        <f t="shared" si="12"/>
        <v>677.7904353908674</v>
      </c>
      <c r="AW16" s="110">
        <f t="shared" si="12"/>
        <v>14.71403812111455</v>
      </c>
      <c r="AX16" s="110">
        <f t="shared" si="12"/>
        <v>12.023918279691381</v>
      </c>
      <c r="AY16" s="110">
        <f t="shared" si="12"/>
        <v>24.923762370463852</v>
      </c>
      <c r="AZ16" s="110">
        <f t="shared" si="12"/>
        <v>2.6859298902703985</v>
      </c>
      <c r="BA16" s="115">
        <f t="shared" si="12"/>
        <v>1.5013824272541221</v>
      </c>
      <c r="BB16">
        <f t="shared" si="13"/>
        <v>1</v>
      </c>
      <c r="BC16" s="103" t="str">
        <f t="shared" si="14"/>
        <v>t</v>
      </c>
      <c r="BD16" s="47" t="str">
        <f t="shared" si="14"/>
        <v>t</v>
      </c>
      <c r="BE16" s="47" t="str">
        <f t="shared" si="14"/>
        <v>t</v>
      </c>
      <c r="BF16" s="47" t="str">
        <f t="shared" si="14"/>
        <v>t</v>
      </c>
      <c r="BG16" s="47" t="str">
        <f t="shared" si="14"/>
        <v>t</v>
      </c>
      <c r="BH16" s="47" t="str">
        <f t="shared" si="14"/>
        <v>t</v>
      </c>
      <c r="BI16" s="47" t="str">
        <f t="shared" si="14"/>
        <v>t</v>
      </c>
      <c r="BJ16" s="47" t="str">
        <f t="shared" si="14"/>
        <v>t</v>
      </c>
      <c r="BK16" s="47" t="str">
        <f t="shared" si="14"/>
        <v>t</v>
      </c>
      <c r="BL16" s="47" t="str">
        <f t="shared" si="14"/>
        <v>t</v>
      </c>
      <c r="BM16" s="47" t="str">
        <f t="shared" si="14"/>
        <v>t</v>
      </c>
      <c r="BN16" s="47" t="str">
        <f t="shared" si="14"/>
        <v>t</v>
      </c>
      <c r="BO16" s="47" t="str">
        <f t="shared" si="14"/>
        <v>t</v>
      </c>
      <c r="BP16" s="47" t="str">
        <f t="shared" si="14"/>
        <v>t</v>
      </c>
      <c r="BQ16" s="47" t="str">
        <f t="shared" si="14"/>
        <v>d</v>
      </c>
      <c r="BR16" s="47" t="str">
        <f t="shared" si="14"/>
        <v>d</v>
      </c>
      <c r="BS16" s="47" t="str">
        <f t="shared" si="15"/>
        <v>t</v>
      </c>
      <c r="BT16" s="104" t="str">
        <f t="shared" si="15"/>
        <v>t</v>
      </c>
      <c r="BX16" s="141"/>
      <c r="BY16" s="141"/>
      <c r="BZ16" s="141"/>
      <c r="CA16" s="141"/>
    </row>
    <row r="17" spans="1:79" ht="15.75" thickBot="1">
      <c r="A17" s="7" t="s">
        <v>11</v>
      </c>
      <c r="B17" t="s">
        <v>26</v>
      </c>
      <c r="C17" s="124">
        <f>'X-M-GDP-Pop'!AL153</f>
        <v>5392.8037610381516</v>
      </c>
      <c r="D17" s="124">
        <f>'X-M-GDP-Pop'!AM153</f>
        <v>14297.760934411574</v>
      </c>
      <c r="E17" s="124">
        <f>'X-M-GDP-Pop'!AN153</f>
        <v>19690.564695449724</v>
      </c>
      <c r="F17" s="125">
        <f t="shared" si="1"/>
        <v>2808.1615913904257</v>
      </c>
      <c r="G17" s="125">
        <f t="shared" si="16"/>
        <v>22498.726286840149</v>
      </c>
      <c r="H17" s="124">
        <f>'X-M-GDP-Pop'!AQ153</f>
        <v>25734.593726547489</v>
      </c>
      <c r="I17" s="133">
        <f t="shared" si="17"/>
        <v>-6044.0290310977653</v>
      </c>
      <c r="J17" s="134">
        <f t="shared" si="18"/>
        <v>-3235.867439707341</v>
      </c>
      <c r="K17" s="165">
        <f>'X-M-GDP-Pop'!AH153</f>
        <v>2.7657466187069999</v>
      </c>
      <c r="L17" s="124">
        <f>'X-M-GDP-Pop'!AI153</f>
        <v>54766.826986630571</v>
      </c>
      <c r="M17" s="135">
        <f t="shared" si="19"/>
        <v>51530.95954692323</v>
      </c>
      <c r="N17" s="133">
        <f t="shared" si="20"/>
        <v>18631.844001318605</v>
      </c>
      <c r="O17" s="133">
        <f t="shared" si="2"/>
        <v>24161.702500224284</v>
      </c>
      <c r="P17" s="133">
        <f t="shared" si="3"/>
        <v>22703.150335269755</v>
      </c>
      <c r="Q17" s="133">
        <f t="shared" si="21"/>
        <v>23383.895722853653</v>
      </c>
      <c r="R17" s="134">
        <f t="shared" si="4"/>
        <v>21676.886949847547</v>
      </c>
      <c r="S17" s="133">
        <f t="shared" si="5"/>
        <v>-4057.7067766999426</v>
      </c>
      <c r="T17" s="133">
        <f t="shared" si="6"/>
        <v>-2484.8155503767375</v>
      </c>
      <c r="U17" s="133">
        <f t="shared" si="7"/>
        <v>-1026.2633854222076</v>
      </c>
      <c r="V17" s="133">
        <f t="shared" si="8"/>
        <v>-1707.0087730061059</v>
      </c>
      <c r="W17" s="238"/>
      <c r="Y17" s="238"/>
      <c r="Z17" s="238"/>
      <c r="AC17" s="10">
        <f t="shared" si="9"/>
        <v>22703.150335269755</v>
      </c>
      <c r="AD17" s="10">
        <f t="shared" si="9"/>
        <v>23383.895722853653</v>
      </c>
      <c r="AE17" s="10">
        <f t="shared" si="10"/>
        <v>24161.702500224284</v>
      </c>
      <c r="AF17" s="10">
        <f t="shared" si="11"/>
        <v>25734.593726547489</v>
      </c>
      <c r="AH17" s="47" t="s">
        <v>26</v>
      </c>
      <c r="AI17" s="47">
        <v>1</v>
      </c>
      <c r="AJ17" s="114">
        <f t="shared" si="12"/>
        <v>758.4253014737385</v>
      </c>
      <c r="AK17" s="110">
        <f t="shared" si="12"/>
        <v>208.74436709932192</v>
      </c>
      <c r="AL17" s="110">
        <f t="shared" si="12"/>
        <v>588.67093538236372</v>
      </c>
      <c r="AM17" s="110">
        <f t="shared" si="12"/>
        <v>129.84173676719388</v>
      </c>
      <c r="AN17" s="110">
        <f t="shared" si="12"/>
        <v>275.42377496433164</v>
      </c>
      <c r="AO17" s="110">
        <f t="shared" si="12"/>
        <v>268.27582537896308</v>
      </c>
      <c r="AP17" s="110">
        <f t="shared" si="12"/>
        <v>1564.3633156044616</v>
      </c>
      <c r="AQ17" s="110">
        <f t="shared" si="12"/>
        <v>184.12062569182689</v>
      </c>
      <c r="AR17" s="110">
        <f t="shared" si="12"/>
        <v>483.52922166872855</v>
      </c>
      <c r="AS17" s="110">
        <f t="shared" si="12"/>
        <v>430.37101808461352</v>
      </c>
      <c r="AT17" s="110">
        <f t="shared" si="12"/>
        <v>61.907557729892531</v>
      </c>
      <c r="AU17" s="110">
        <f t="shared" si="12"/>
        <v>16251.56930137308</v>
      </c>
      <c r="AV17" s="110">
        <f t="shared" si="12"/>
        <v>633.26655202272377</v>
      </c>
      <c r="AW17" s="110">
        <f t="shared" si="12"/>
        <v>46.53680026588772</v>
      </c>
      <c r="AX17" s="110">
        <f t="shared" si="12"/>
        <v>44.61180648436823</v>
      </c>
      <c r="AY17" s="110">
        <f t="shared" si="12"/>
        <v>473.38810375013117</v>
      </c>
      <c r="AZ17" s="110">
        <f t="shared" si="12"/>
        <v>6.0889257648331441</v>
      </c>
      <c r="BA17" s="115">
        <f t="shared" si="12"/>
        <v>19.778812963301341</v>
      </c>
      <c r="BB17">
        <f t="shared" si="13"/>
        <v>1</v>
      </c>
      <c r="BC17" s="103" t="str">
        <f t="shared" si="14"/>
        <v>t</v>
      </c>
      <c r="BD17" s="47" t="str">
        <f t="shared" si="14"/>
        <v>t</v>
      </c>
      <c r="BE17" s="47" t="str">
        <f t="shared" si="14"/>
        <v>t</v>
      </c>
      <c r="BF17" s="47" t="str">
        <f t="shared" si="14"/>
        <v>t</v>
      </c>
      <c r="BG17" s="47" t="str">
        <f t="shared" si="14"/>
        <v>t</v>
      </c>
      <c r="BH17" s="47" t="str">
        <f t="shared" si="14"/>
        <v>t</v>
      </c>
      <c r="BI17" s="47" t="str">
        <f t="shared" si="14"/>
        <v>t</v>
      </c>
      <c r="BJ17" s="47" t="str">
        <f t="shared" si="14"/>
        <v>t</v>
      </c>
      <c r="BK17" s="47" t="str">
        <f t="shared" si="14"/>
        <v>t</v>
      </c>
      <c r="BL17" s="47" t="str">
        <f t="shared" si="14"/>
        <v>t</v>
      </c>
      <c r="BM17" s="47" t="str">
        <f t="shared" si="14"/>
        <v>t</v>
      </c>
      <c r="BN17" s="47" t="str">
        <f t="shared" si="14"/>
        <v>t</v>
      </c>
      <c r="BO17" s="47" t="str">
        <f t="shared" si="14"/>
        <v>t</v>
      </c>
      <c r="BP17" s="47" t="str">
        <f t="shared" si="14"/>
        <v>t</v>
      </c>
      <c r="BQ17" s="47" t="str">
        <f t="shared" si="14"/>
        <v>d</v>
      </c>
      <c r="BR17" s="47" t="str">
        <f t="shared" si="14"/>
        <v>d</v>
      </c>
      <c r="BS17" s="47" t="str">
        <f t="shared" si="15"/>
        <v>t</v>
      </c>
      <c r="BT17" s="104" t="str">
        <f t="shared" si="15"/>
        <v>t</v>
      </c>
      <c r="BX17" s="141"/>
      <c r="BY17" s="141"/>
      <c r="BZ17" s="141"/>
      <c r="CA17" s="141"/>
    </row>
    <row r="18" spans="1:79" ht="15.75" thickBot="1">
      <c r="A18" s="7" t="s">
        <v>12</v>
      </c>
      <c r="B18" t="s">
        <v>27</v>
      </c>
      <c r="C18" s="124">
        <f>'X-M-GDP-Pop'!AL154</f>
        <v>14209.347444698742</v>
      </c>
      <c r="D18" s="124">
        <f>'X-M-GDP-Pop'!AM154</f>
        <v>49707.974451778457</v>
      </c>
      <c r="E18" s="124">
        <f>'X-M-GDP-Pop'!AN154</f>
        <v>63917.321896477202</v>
      </c>
      <c r="F18" s="125">
        <f t="shared" si="1"/>
        <v>6524.7801152551956</v>
      </c>
      <c r="G18" s="125">
        <f t="shared" si="16"/>
        <v>70442.102011732393</v>
      </c>
      <c r="H18" s="124">
        <f>'X-M-GDP-Pop'!AQ154</f>
        <v>53723.431970662627</v>
      </c>
      <c r="I18" s="133">
        <f t="shared" si="17"/>
        <v>10193.889925814576</v>
      </c>
      <c r="J18" s="134">
        <f>G18-H18</f>
        <v>16718.670041069767</v>
      </c>
      <c r="K18" s="165">
        <f>'X-M-GDP-Pop'!AH154</f>
        <v>6.4262286746250004</v>
      </c>
      <c r="L18" s="124">
        <f>'X-M-GDP-Pop'!AI154</f>
        <v>198769.30802328556</v>
      </c>
      <c r="M18" s="135">
        <f t="shared" si="19"/>
        <v>215487.97806435532</v>
      </c>
      <c r="N18" s="133">
        <f t="shared" si="20"/>
        <v>33532.572364759493</v>
      </c>
      <c r="O18" s="133">
        <f t="shared" si="2"/>
        <v>56139.859083435746</v>
      </c>
      <c r="P18" s="133">
        <f t="shared" si="3"/>
        <v>63491.620262151802</v>
      </c>
      <c r="Q18" s="133">
        <f t="shared" si="21"/>
        <v>57133.628749621974</v>
      </c>
      <c r="R18" s="134">
        <f t="shared" si="4"/>
        <v>66208.067029224214</v>
      </c>
      <c r="S18" s="133">
        <f t="shared" si="5"/>
        <v>12484.635058561587</v>
      </c>
      <c r="T18" s="133">
        <f t="shared" si="6"/>
        <v>10068.207945788468</v>
      </c>
      <c r="U18" s="133">
        <f t="shared" si="7"/>
        <v>2716.4467670724116</v>
      </c>
      <c r="V18" s="133">
        <f t="shared" si="8"/>
        <v>9074.4382796022401</v>
      </c>
      <c r="W18" s="238"/>
      <c r="Y18" s="238"/>
      <c r="Z18" s="238"/>
      <c r="AC18" s="10">
        <f t="shared" si="9"/>
        <v>63491.620262151802</v>
      </c>
      <c r="AD18" s="10">
        <f t="shared" si="9"/>
        <v>57133.628749621974</v>
      </c>
      <c r="AE18" s="10">
        <f t="shared" si="10"/>
        <v>56139.859083435746</v>
      </c>
      <c r="AF18" s="10">
        <f t="shared" si="11"/>
        <v>53723.431970662627</v>
      </c>
      <c r="AH18" s="47" t="s">
        <v>27</v>
      </c>
      <c r="AI18" s="47">
        <v>1</v>
      </c>
      <c r="AJ18" s="114">
        <f t="shared" si="12"/>
        <v>5236.1364736528922</v>
      </c>
      <c r="AK18" s="110">
        <f t="shared" si="12"/>
        <v>1583.0866041779277</v>
      </c>
      <c r="AL18" s="110">
        <f t="shared" si="12"/>
        <v>1047.4501281971393</v>
      </c>
      <c r="AM18" s="110">
        <f t="shared" si="12"/>
        <v>534.89222055998141</v>
      </c>
      <c r="AN18" s="110">
        <f t="shared" si="12"/>
        <v>2211.8278498755967</v>
      </c>
      <c r="AO18" s="110">
        <f t="shared" si="12"/>
        <v>536.84022785474588</v>
      </c>
      <c r="AP18" s="110">
        <f t="shared" si="12"/>
        <v>2610.8947282153281</v>
      </c>
      <c r="AQ18" s="110">
        <f t="shared" si="12"/>
        <v>4786.6339488371304</v>
      </c>
      <c r="AR18" s="110">
        <f t="shared" si="12"/>
        <v>4952.0404819184278</v>
      </c>
      <c r="AS18" s="110">
        <f t="shared" si="12"/>
        <v>3865.6261964686673</v>
      </c>
      <c r="AT18" s="110">
        <f t="shared" si="12"/>
        <v>862.84105673990939</v>
      </c>
      <c r="AU18" s="110">
        <f t="shared" si="12"/>
        <v>2355.5601011614681</v>
      </c>
      <c r="AV18" s="110">
        <f t="shared" si="12"/>
        <v>38257.367079865835</v>
      </c>
      <c r="AW18" s="110">
        <f t="shared" si="12"/>
        <v>1103.9201582498611</v>
      </c>
      <c r="AX18" s="110">
        <f t="shared" si="12"/>
        <v>422.47943622097563</v>
      </c>
      <c r="AY18" s="110">
        <f t="shared" si="12"/>
        <v>1720.4758731499592</v>
      </c>
      <c r="AZ18" s="110">
        <f t="shared" si="12"/>
        <v>211.81094300524029</v>
      </c>
      <c r="BA18" s="115">
        <f t="shared" si="12"/>
        <v>113.21692678839395</v>
      </c>
      <c r="BB18">
        <f t="shared" si="13"/>
        <v>1</v>
      </c>
      <c r="BC18" s="103" t="str">
        <f t="shared" si="14"/>
        <v>t</v>
      </c>
      <c r="BD18" s="47" t="str">
        <f t="shared" si="14"/>
        <v>t</v>
      </c>
      <c r="BE18" s="47" t="str">
        <f t="shared" si="14"/>
        <v>t</v>
      </c>
      <c r="BF18" s="47" t="str">
        <f t="shared" si="14"/>
        <v>t</v>
      </c>
      <c r="BG18" s="47" t="str">
        <f t="shared" si="14"/>
        <v>t</v>
      </c>
      <c r="BH18" s="47" t="str">
        <f t="shared" si="14"/>
        <v>t</v>
      </c>
      <c r="BI18" s="47" t="str">
        <f t="shared" si="14"/>
        <v>t</v>
      </c>
      <c r="BJ18" s="47" t="str">
        <f t="shared" si="14"/>
        <v>t</v>
      </c>
      <c r="BK18" s="47" t="str">
        <f t="shared" si="14"/>
        <v>t</v>
      </c>
      <c r="BL18" s="47" t="str">
        <f t="shared" si="14"/>
        <v>t</v>
      </c>
      <c r="BM18" s="47" t="str">
        <f t="shared" si="14"/>
        <v>t</v>
      </c>
      <c r="BN18" s="47" t="str">
        <f t="shared" si="14"/>
        <v>t</v>
      </c>
      <c r="BO18" s="47" t="str">
        <f t="shared" si="14"/>
        <v>t</v>
      </c>
      <c r="BP18" s="47" t="str">
        <f t="shared" si="14"/>
        <v>t</v>
      </c>
      <c r="BQ18" s="47" t="str">
        <f t="shared" si="14"/>
        <v>d</v>
      </c>
      <c r="BR18" s="47" t="str">
        <f t="shared" si="14"/>
        <v>d</v>
      </c>
      <c r="BS18" s="47" t="str">
        <f t="shared" si="15"/>
        <v>t</v>
      </c>
      <c r="BT18" s="104" t="str">
        <f t="shared" si="15"/>
        <v>t</v>
      </c>
      <c r="BX18" s="141"/>
      <c r="BY18" s="141"/>
      <c r="BZ18" s="141"/>
      <c r="CA18" s="141"/>
    </row>
    <row r="19" spans="1:79" ht="15.75" thickBot="1">
      <c r="A19" s="7" t="s">
        <v>13</v>
      </c>
      <c r="B19" t="s">
        <v>28</v>
      </c>
      <c r="C19" s="124">
        <f>'X-M-GDP-Pop'!AL155</f>
        <v>2486.2419656224743</v>
      </c>
      <c r="D19" s="124">
        <f>'X-M-GDP-Pop'!AM155</f>
        <v>6810.528998446508</v>
      </c>
      <c r="E19" s="124">
        <f>'X-M-GDP-Pop'!AN155</f>
        <v>9296.7709640689827</v>
      </c>
      <c r="F19" s="125">
        <f t="shared" si="1"/>
        <v>1483.6654051625408</v>
      </c>
      <c r="G19" s="125">
        <f t="shared" si="16"/>
        <v>10780.436369231524</v>
      </c>
      <c r="H19" s="124">
        <f>'X-M-GDP-Pop'!AQ155</f>
        <v>10949.881304634344</v>
      </c>
      <c r="I19" s="133">
        <f t="shared" si="17"/>
        <v>-1653.1103405653612</v>
      </c>
      <c r="J19" s="134">
        <f t="shared" si="18"/>
        <v>-169.44493540282019</v>
      </c>
      <c r="K19" s="165">
        <f>'X-M-GDP-Pop'!AH155</f>
        <v>1.4612558587090001</v>
      </c>
      <c r="L19" s="124">
        <f>'X-M-GDP-Pop'!AI155</f>
        <v>27021.51140503876</v>
      </c>
      <c r="M19" s="135">
        <f t="shared" si="19"/>
        <v>26852.066469635938</v>
      </c>
      <c r="N19" s="133">
        <f t="shared" si="20"/>
        <v>18376.019715917086</v>
      </c>
      <c r="O19" s="133">
        <f t="shared" si="2"/>
        <v>12765.605170058045</v>
      </c>
      <c r="P19" s="133">
        <f t="shared" si="3"/>
        <v>11582.217014361078</v>
      </c>
      <c r="Q19" s="133">
        <f t="shared" si="21"/>
        <v>11956.789614712779</v>
      </c>
      <c r="R19" s="134">
        <f t="shared" si="4"/>
        <v>10167.18423659676</v>
      </c>
      <c r="S19" s="133">
        <f t="shared" si="5"/>
        <v>-782.69706803758345</v>
      </c>
      <c r="T19" s="133">
        <f t="shared" si="6"/>
        <v>-2598.4209334612842</v>
      </c>
      <c r="U19" s="133">
        <f t="shared" si="7"/>
        <v>-1415.0327777643179</v>
      </c>
      <c r="V19" s="133">
        <f t="shared" si="8"/>
        <v>-1789.605378116019</v>
      </c>
      <c r="W19" s="238"/>
      <c r="Y19" s="238"/>
      <c r="Z19" s="238"/>
      <c r="AC19" s="10">
        <f t="shared" si="9"/>
        <v>11582.217014361078</v>
      </c>
      <c r="AD19" s="10">
        <f t="shared" si="9"/>
        <v>11956.789614712779</v>
      </c>
      <c r="AE19" s="10">
        <f t="shared" si="10"/>
        <v>12765.605170058045</v>
      </c>
      <c r="AF19" s="10">
        <f t="shared" si="11"/>
        <v>10949.881304634344</v>
      </c>
      <c r="AH19" s="47" t="s">
        <v>28</v>
      </c>
      <c r="AI19" s="47">
        <v>1</v>
      </c>
      <c r="AJ19" s="114">
        <f t="shared" si="12"/>
        <v>913.89760283368514</v>
      </c>
      <c r="AK19" s="110">
        <f t="shared" si="12"/>
        <v>69.129759970612596</v>
      </c>
      <c r="AL19" s="110">
        <f t="shared" si="12"/>
        <v>19.523563688755196</v>
      </c>
      <c r="AM19" s="110">
        <f t="shared" si="12"/>
        <v>55.668391301264961</v>
      </c>
      <c r="AN19" s="110">
        <f t="shared" si="12"/>
        <v>79.370243568282149</v>
      </c>
      <c r="AO19" s="110">
        <f t="shared" si="12"/>
        <v>18.96818431799317</v>
      </c>
      <c r="AP19" s="110">
        <f t="shared" si="12"/>
        <v>104.80914565599822</v>
      </c>
      <c r="AQ19" s="110">
        <f t="shared" si="12"/>
        <v>473.55364046257313</v>
      </c>
      <c r="AR19" s="110">
        <f t="shared" si="12"/>
        <v>332.19324209004333</v>
      </c>
      <c r="AS19" s="110">
        <f t="shared" si="12"/>
        <v>1958.915205044116</v>
      </c>
      <c r="AT19" s="110">
        <f t="shared" si="12"/>
        <v>93.869736679777503</v>
      </c>
      <c r="AU19" s="110">
        <f t="shared" si="12"/>
        <v>66.625434901443171</v>
      </c>
      <c r="AV19" s="110">
        <f t="shared" si="12"/>
        <v>307.89858561461654</v>
      </c>
      <c r="AW19" s="110">
        <f t="shared" si="12"/>
        <v>6118.8411257364933</v>
      </c>
      <c r="AX19" s="110">
        <f t="shared" si="12"/>
        <v>19.868281546783749</v>
      </c>
      <c r="AY19" s="110">
        <f t="shared" si="12"/>
        <v>104.20652283455108</v>
      </c>
      <c r="AZ19" s="110">
        <f t="shared" si="12"/>
        <v>46.086554166986609</v>
      </c>
      <c r="BA19" s="115">
        <f t="shared" si="12"/>
        <v>20.031875359012243</v>
      </c>
      <c r="BB19">
        <f t="shared" si="13"/>
        <v>1</v>
      </c>
      <c r="BC19" s="103" t="str">
        <f t="shared" si="14"/>
        <v>t</v>
      </c>
      <c r="BD19" s="47" t="str">
        <f t="shared" si="14"/>
        <v>t</v>
      </c>
      <c r="BE19" s="47" t="str">
        <f t="shared" si="14"/>
        <v>t</v>
      </c>
      <c r="BF19" s="47" t="str">
        <f t="shared" si="14"/>
        <v>t</v>
      </c>
      <c r="BG19" s="47" t="str">
        <f t="shared" si="14"/>
        <v>t</v>
      </c>
      <c r="BH19" s="47" t="str">
        <f t="shared" si="14"/>
        <v>t</v>
      </c>
      <c r="BI19" s="47" t="str">
        <f t="shared" si="14"/>
        <v>t</v>
      </c>
      <c r="BJ19" s="47" t="str">
        <f t="shared" si="14"/>
        <v>t</v>
      </c>
      <c r="BK19" s="47" t="str">
        <f t="shared" si="14"/>
        <v>t</v>
      </c>
      <c r="BL19" s="47" t="str">
        <f t="shared" si="14"/>
        <v>t</v>
      </c>
      <c r="BM19" s="47" t="str">
        <f t="shared" si="14"/>
        <v>t</v>
      </c>
      <c r="BN19" s="47" t="str">
        <f t="shared" si="14"/>
        <v>t</v>
      </c>
      <c r="BO19" s="47" t="str">
        <f t="shared" si="14"/>
        <v>t</v>
      </c>
      <c r="BP19" s="47" t="str">
        <f t="shared" si="14"/>
        <v>t</v>
      </c>
      <c r="BQ19" s="47" t="str">
        <f t="shared" si="14"/>
        <v>d</v>
      </c>
      <c r="BR19" s="47" t="str">
        <f t="shared" si="14"/>
        <v>d</v>
      </c>
      <c r="BS19" s="47" t="str">
        <f t="shared" si="15"/>
        <v>t</v>
      </c>
      <c r="BT19" s="104" t="str">
        <f t="shared" si="15"/>
        <v>t</v>
      </c>
      <c r="BX19" s="141"/>
      <c r="BY19" s="141"/>
      <c r="BZ19" s="141"/>
      <c r="CA19" s="141"/>
    </row>
    <row r="20" spans="1:79" ht="15.75" thickBot="1">
      <c r="A20" s="7" t="s">
        <v>14</v>
      </c>
      <c r="B20" t="s">
        <v>29</v>
      </c>
      <c r="C20" s="124">
        <f>'X-M-GDP-Pop'!AL156</f>
        <v>1431.6277404395016</v>
      </c>
      <c r="D20" s="124">
        <f>'X-M-GDP-Pop'!AM156</f>
        <v>4215.8689398534361</v>
      </c>
      <c r="E20" s="124">
        <f>'X-M-GDP-Pop'!AN156</f>
        <v>5647.4966802929375</v>
      </c>
      <c r="F20" s="125">
        <f t="shared" si="1"/>
        <v>649.17916249996119</v>
      </c>
      <c r="G20" s="125">
        <f t="shared" si="16"/>
        <v>6296.6758427928989</v>
      </c>
      <c r="H20" s="124">
        <f>'X-M-GDP-Pop'!AQ156</f>
        <v>6328.8646728955828</v>
      </c>
      <c r="I20" s="133">
        <f t="shared" si="17"/>
        <v>-681.36799260264524</v>
      </c>
      <c r="J20" s="134">
        <f t="shared" si="18"/>
        <v>-32.188830102683823</v>
      </c>
      <c r="K20" s="165">
        <f>'X-M-GDP-Pop'!AH156</f>
        <v>0.63937384484000004</v>
      </c>
      <c r="L20" s="124">
        <f>'X-M-GDP-Pop'!AI156</f>
        <v>17797.124217813267</v>
      </c>
      <c r="M20" s="135">
        <f t="shared" si="19"/>
        <v>17764.935387710582</v>
      </c>
      <c r="N20" s="133">
        <f t="shared" si="20"/>
        <v>27784.895380192109</v>
      </c>
      <c r="O20" s="133">
        <f t="shared" si="2"/>
        <v>5585.6022822042996</v>
      </c>
      <c r="P20" s="133">
        <f t="shared" si="3"/>
        <v>6947.6840594491623</v>
      </c>
      <c r="Q20" s="133">
        <f t="shared" si="21"/>
        <v>6768.2299373508813</v>
      </c>
      <c r="R20" s="134">
        <f t="shared" si="4"/>
        <v>5943.8526143321269</v>
      </c>
      <c r="S20" s="133">
        <f t="shared" si="5"/>
        <v>-385.01205856345587</v>
      </c>
      <c r="T20" s="133">
        <f t="shared" si="6"/>
        <v>358.25033212782728</v>
      </c>
      <c r="U20" s="133">
        <f t="shared" si="7"/>
        <v>-1003.8314451170354</v>
      </c>
      <c r="V20" s="133">
        <f t="shared" si="8"/>
        <v>-824.3773230187544</v>
      </c>
      <c r="W20" s="238"/>
      <c r="Y20" s="238"/>
      <c r="Z20" s="238"/>
      <c r="AC20" s="10">
        <f t="shared" si="9"/>
        <v>0</v>
      </c>
      <c r="AD20" s="10">
        <f t="shared" si="9"/>
        <v>0</v>
      </c>
      <c r="AE20" s="10">
        <f t="shared" si="10"/>
        <v>0</v>
      </c>
      <c r="AF20" s="10">
        <f t="shared" si="11"/>
        <v>0</v>
      </c>
      <c r="AH20" s="47" t="s">
        <v>29</v>
      </c>
      <c r="AI20" s="47">
        <v>0</v>
      </c>
      <c r="AJ20" s="114">
        <f t="shared" si="12"/>
        <v>51.188222539168876</v>
      </c>
      <c r="AK20" s="110">
        <f t="shared" si="12"/>
        <v>109.39754012118493</v>
      </c>
      <c r="AL20" s="110">
        <f t="shared" si="12"/>
        <v>12.804780977012719</v>
      </c>
      <c r="AM20" s="110">
        <f t="shared" ref="AM20:BA23" si="22">IF(AND($AI20=1,AM$5=1),IF($AH20=AM$4,E73+E95+E$99+$T73+$F20,E73+E95),IF(AND($AI20=1,AM$5=0),$AJ$3*E73,IF(AND($AI20=0,AM$5=1),$AJ$3*E95,"")))</f>
        <v>3.0132964738976962</v>
      </c>
      <c r="AN20" s="110">
        <f t="shared" si="22"/>
        <v>12.935307441506183</v>
      </c>
      <c r="AO20" s="110">
        <f t="shared" si="22"/>
        <v>30.526141096835822</v>
      </c>
      <c r="AP20" s="110">
        <f t="shared" si="22"/>
        <v>97.772245441221784</v>
      </c>
      <c r="AQ20" s="110">
        <f t="shared" si="22"/>
        <v>19.200406435028071</v>
      </c>
      <c r="AR20" s="110">
        <f t="shared" si="22"/>
        <v>107.85341370566411</v>
      </c>
      <c r="AS20" s="110">
        <f t="shared" si="22"/>
        <v>39.333104722115664</v>
      </c>
      <c r="AT20" s="110">
        <f t="shared" si="22"/>
        <v>4.5323115690744675</v>
      </c>
      <c r="AU20" s="110">
        <f t="shared" si="22"/>
        <v>14.326561383506226</v>
      </c>
      <c r="AV20" s="110">
        <f t="shared" si="22"/>
        <v>51.952691090873543</v>
      </c>
      <c r="AW20" s="110">
        <f t="shared" si="22"/>
        <v>0.77811261380024344</v>
      </c>
      <c r="AX20" s="110" t="str">
        <f t="shared" si="22"/>
        <v/>
      </c>
      <c r="AY20" s="110" t="str">
        <f t="shared" si="22"/>
        <v/>
      </c>
      <c r="AZ20" s="110">
        <f t="shared" si="22"/>
        <v>43.365280087700533</v>
      </c>
      <c r="BA20" s="115">
        <f t="shared" si="22"/>
        <v>0.28462690267232565</v>
      </c>
      <c r="BB20">
        <f t="shared" si="13"/>
        <v>0</v>
      </c>
      <c r="BC20" s="103" t="str">
        <f t="shared" si="14"/>
        <v>i</v>
      </c>
      <c r="BD20" s="47" t="str">
        <f t="shared" si="14"/>
        <v>i</v>
      </c>
      <c r="BE20" s="47" t="str">
        <f t="shared" si="14"/>
        <v>i</v>
      </c>
      <c r="BF20" s="47" t="str">
        <f t="shared" si="14"/>
        <v>i</v>
      </c>
      <c r="BG20" s="47" t="str">
        <f t="shared" si="14"/>
        <v>i</v>
      </c>
      <c r="BH20" s="47" t="str">
        <f t="shared" si="14"/>
        <v>i</v>
      </c>
      <c r="BI20" s="47" t="str">
        <f t="shared" si="14"/>
        <v>i</v>
      </c>
      <c r="BJ20" s="47" t="str">
        <f t="shared" si="14"/>
        <v>i</v>
      </c>
      <c r="BK20" s="47" t="str">
        <f t="shared" si="14"/>
        <v>i</v>
      </c>
      <c r="BL20" s="47" t="str">
        <f t="shared" si="14"/>
        <v>i</v>
      </c>
      <c r="BM20" s="47" t="str">
        <f t="shared" si="14"/>
        <v>i</v>
      </c>
      <c r="BN20" s="47" t="str">
        <f t="shared" si="14"/>
        <v>i</v>
      </c>
      <c r="BO20" s="47" t="str">
        <f t="shared" si="14"/>
        <v>i</v>
      </c>
      <c r="BP20" s="47" t="str">
        <f t="shared" si="14"/>
        <v>i</v>
      </c>
      <c r="BQ20" s="47" t="str">
        <f t="shared" si="14"/>
        <v/>
      </c>
      <c r="BR20" s="47" t="str">
        <f t="shared" si="14"/>
        <v/>
      </c>
      <c r="BS20" s="47" t="str">
        <f t="shared" si="15"/>
        <v>i</v>
      </c>
      <c r="BT20" s="104" t="str">
        <f t="shared" si="15"/>
        <v>i</v>
      </c>
      <c r="BX20" s="141"/>
      <c r="BY20" s="141"/>
      <c r="BZ20" s="141"/>
      <c r="CA20" s="141"/>
    </row>
    <row r="21" spans="1:79" ht="15.75" thickBot="1">
      <c r="A21" s="7" t="s">
        <v>15</v>
      </c>
      <c r="B21" t="s">
        <v>30</v>
      </c>
      <c r="C21" s="124">
        <f>'X-M-GDP-Pop'!AL157</f>
        <v>5357.7584697642933</v>
      </c>
      <c r="D21" s="124">
        <f>'X-M-GDP-Pop'!AM157</f>
        <v>15726.376209346801</v>
      </c>
      <c r="E21" s="124">
        <f>'X-M-GDP-Pop'!AN157</f>
        <v>21084.134679111092</v>
      </c>
      <c r="F21" s="125">
        <f t="shared" si="1"/>
        <v>2213.4161722534159</v>
      </c>
      <c r="G21" s="125">
        <f t="shared" si="16"/>
        <v>23297.550851364507</v>
      </c>
      <c r="H21" s="124">
        <f>'X-M-GDP-Pop'!AQ157</f>
        <v>24860.516596182988</v>
      </c>
      <c r="I21" s="133">
        <f t="shared" si="17"/>
        <v>-3776.3819170718962</v>
      </c>
      <c r="J21" s="134">
        <f t="shared" si="18"/>
        <v>-1562.9657448184807</v>
      </c>
      <c r="K21" s="165">
        <f>'X-M-GDP-Pop'!AH157</f>
        <v>2.1799843402780001</v>
      </c>
      <c r="L21" s="124">
        <f>'X-M-GDP-Pop'!AI157</f>
        <v>64301.66671229522</v>
      </c>
      <c r="M21" s="135">
        <f t="shared" si="19"/>
        <v>62738.70096747674</v>
      </c>
      <c r="N21" s="133">
        <f t="shared" si="20"/>
        <v>28779.427360233265</v>
      </c>
      <c r="O21" s="133">
        <f t="shared" si="2"/>
        <v>19044.453576723245</v>
      </c>
      <c r="P21" s="133">
        <f t="shared" si="3"/>
        <v>24280.362477195849</v>
      </c>
      <c r="Q21" s="133">
        <f t="shared" si="21"/>
        <v>23353.881682966436</v>
      </c>
      <c r="R21" s="134">
        <f t="shared" si="4"/>
        <v>22278.149508799921</v>
      </c>
      <c r="S21" s="133">
        <f t="shared" si="5"/>
        <v>-2582.367087383067</v>
      </c>
      <c r="T21" s="133">
        <f t="shared" si="6"/>
        <v>3233.6959320766764</v>
      </c>
      <c r="U21" s="133">
        <f t="shared" si="7"/>
        <v>-2002.2129683959283</v>
      </c>
      <c r="V21" s="133">
        <f t="shared" si="8"/>
        <v>-1075.7321741665146</v>
      </c>
      <c r="W21" s="238"/>
      <c r="Y21" s="238"/>
      <c r="Z21" s="238"/>
      <c r="AC21" s="10">
        <f t="shared" si="9"/>
        <v>0</v>
      </c>
      <c r="AD21" s="10">
        <f t="shared" si="9"/>
        <v>0</v>
      </c>
      <c r="AE21" s="10">
        <f t="shared" si="10"/>
        <v>0</v>
      </c>
      <c r="AF21" s="10">
        <f t="shared" si="11"/>
        <v>0</v>
      </c>
      <c r="AH21" s="47" t="s">
        <v>30</v>
      </c>
      <c r="AI21" s="47">
        <v>0</v>
      </c>
      <c r="AJ21" s="114">
        <f t="shared" ref="AJ21:AL23" si="23">IF(AND($AI21=1,AJ$5=1),IF($AH21=AJ$4,B74+B96+B$99+$T74+$F21,B74+B96),IF(AND($AI21=1,AJ$5=0),$AJ$3*B74,IF(AND($AI21=0,AJ$5=1),$AJ$3*B96,"")))</f>
        <v>105.74584842531625</v>
      </c>
      <c r="AK21" s="110">
        <f t="shared" si="23"/>
        <v>111.41041463180999</v>
      </c>
      <c r="AL21" s="110">
        <f t="shared" si="23"/>
        <v>108.40577633613751</v>
      </c>
      <c r="AM21" s="110">
        <f t="shared" si="22"/>
        <v>7.0395997567649653</v>
      </c>
      <c r="AN21" s="110">
        <f t="shared" si="22"/>
        <v>35.634047022339551</v>
      </c>
      <c r="AO21" s="110">
        <f t="shared" si="22"/>
        <v>84.049253438739086</v>
      </c>
      <c r="AP21" s="110">
        <f t="shared" si="22"/>
        <v>353.7189078009672</v>
      </c>
      <c r="AQ21" s="110">
        <f t="shared" si="22"/>
        <v>43.785149916029546</v>
      </c>
      <c r="AR21" s="110">
        <f t="shared" si="22"/>
        <v>214.51975321885735</v>
      </c>
      <c r="AS21" s="110">
        <f t="shared" si="22"/>
        <v>72.553422950998808</v>
      </c>
      <c r="AT21" s="110">
        <f t="shared" si="22"/>
        <v>13.624597318059896</v>
      </c>
      <c r="AU21" s="110">
        <f t="shared" si="22"/>
        <v>105.84100433549999</v>
      </c>
      <c r="AV21" s="110">
        <f t="shared" si="22"/>
        <v>174.19936906461982</v>
      </c>
      <c r="AW21" s="110">
        <f t="shared" si="22"/>
        <v>78.975314003159582</v>
      </c>
      <c r="AX21" s="110" t="str">
        <f t="shared" si="22"/>
        <v/>
      </c>
      <c r="AY21" s="110" t="str">
        <f t="shared" si="22"/>
        <v/>
      </c>
      <c r="AZ21" s="110">
        <f t="shared" si="22"/>
        <v>51.961938161784261</v>
      </c>
      <c r="BA21" s="115">
        <f t="shared" si="22"/>
        <v>2.1865143800354825</v>
      </c>
      <c r="BB21">
        <f t="shared" si="13"/>
        <v>0</v>
      </c>
      <c r="BC21" s="103" t="str">
        <f t="shared" si="14"/>
        <v>i</v>
      </c>
      <c r="BD21" s="47" t="str">
        <f t="shared" si="14"/>
        <v>i</v>
      </c>
      <c r="BE21" s="47" t="str">
        <f t="shared" si="14"/>
        <v>i</v>
      </c>
      <c r="BF21" s="47" t="str">
        <f t="shared" si="14"/>
        <v>i</v>
      </c>
      <c r="BG21" s="47" t="str">
        <f t="shared" si="14"/>
        <v>i</v>
      </c>
      <c r="BH21" s="47" t="str">
        <f t="shared" si="14"/>
        <v>i</v>
      </c>
      <c r="BI21" s="47" t="str">
        <f t="shared" si="14"/>
        <v>i</v>
      </c>
      <c r="BJ21" s="47" t="str">
        <f t="shared" si="14"/>
        <v>i</v>
      </c>
      <c r="BK21" s="47" t="str">
        <f t="shared" si="14"/>
        <v>i</v>
      </c>
      <c r="BL21" s="47" t="str">
        <f t="shared" si="14"/>
        <v>i</v>
      </c>
      <c r="BM21" s="47" t="str">
        <f t="shared" si="14"/>
        <v>i</v>
      </c>
      <c r="BN21" s="47" t="str">
        <f t="shared" si="14"/>
        <v>i</v>
      </c>
      <c r="BO21" s="47" t="str">
        <f t="shared" si="14"/>
        <v>i</v>
      </c>
      <c r="BP21" s="47" t="str">
        <f t="shared" si="14"/>
        <v>i</v>
      </c>
      <c r="BQ21" s="47" t="str">
        <f t="shared" si="14"/>
        <v/>
      </c>
      <c r="BR21" s="47" t="str">
        <f t="shared" ref="BR21" si="24">IF(AND($BB21=1,BR$5=1),"t",IF(AND($BB21=0,BR$5=0),"",IF(AND($BB21=1,BR$5=0),"d","i")))</f>
        <v/>
      </c>
      <c r="BS21" s="47" t="str">
        <f t="shared" si="15"/>
        <v>i</v>
      </c>
      <c r="BT21" s="104" t="str">
        <f t="shared" si="15"/>
        <v>i</v>
      </c>
      <c r="BX21" s="141"/>
      <c r="BY21" s="141"/>
      <c r="BZ21" s="141"/>
      <c r="CA21" s="141"/>
    </row>
    <row r="22" spans="1:79" ht="15.75" thickBot="1">
      <c r="A22" s="7" t="s">
        <v>16</v>
      </c>
      <c r="B22" t="s">
        <v>31</v>
      </c>
      <c r="C22" s="124">
        <f>'X-M-GDP-Pop'!AL158</f>
        <v>638.1654873885193</v>
      </c>
      <c r="D22" s="124">
        <f>'X-M-GDP-Pop'!AM158</f>
        <v>1956.1503910275985</v>
      </c>
      <c r="E22" s="124">
        <f>'X-M-GDP-Pop'!AN158</f>
        <v>2594.3158784161178</v>
      </c>
      <c r="F22" s="125">
        <f t="shared" si="1"/>
        <v>324.98942690393233</v>
      </c>
      <c r="G22" s="125">
        <f t="shared" si="16"/>
        <v>2919.3053053200501</v>
      </c>
      <c r="H22" s="124">
        <f>'X-M-GDP-Pop'!AQ158</f>
        <v>2931.8003071996932</v>
      </c>
      <c r="I22" s="133">
        <f t="shared" si="17"/>
        <v>-337.48442878357537</v>
      </c>
      <c r="J22" s="134">
        <f t="shared" si="18"/>
        <v>-12.495001879643041</v>
      </c>
      <c r="K22" s="165">
        <f>'X-M-GDP-Pop'!AH158</f>
        <v>0.32008072873400001</v>
      </c>
      <c r="L22" s="124">
        <f>'X-M-GDP-Pop'!AI158</f>
        <v>7764.2367704003764</v>
      </c>
      <c r="M22" s="135">
        <f t="shared" si="19"/>
        <v>7751.7417685207329</v>
      </c>
      <c r="N22" s="133">
        <f t="shared" si="20"/>
        <v>24218.083354098904</v>
      </c>
      <c r="O22" s="133">
        <f t="shared" si="2"/>
        <v>2796.2414530010124</v>
      </c>
      <c r="P22" s="133">
        <f t="shared" si="3"/>
        <v>3156.4231748081102</v>
      </c>
      <c r="Q22" s="133">
        <f t="shared" si="21"/>
        <v>3160.5636439529953</v>
      </c>
      <c r="R22" s="134">
        <f t="shared" si="4"/>
        <v>2721.3490387699585</v>
      </c>
      <c r="S22" s="133">
        <f t="shared" si="5"/>
        <v>-210.45126842973468</v>
      </c>
      <c r="T22" s="133">
        <f t="shared" si="6"/>
        <v>-74.892414231053863</v>
      </c>
      <c r="U22" s="133">
        <f t="shared" si="7"/>
        <v>-435.07413603815166</v>
      </c>
      <c r="V22" s="133">
        <f t="shared" si="8"/>
        <v>-439.21460518303684</v>
      </c>
      <c r="W22" s="238"/>
      <c r="Y22" s="238"/>
      <c r="Z22" s="238"/>
      <c r="AC22" s="10">
        <f t="shared" si="9"/>
        <v>3156.4231748081102</v>
      </c>
      <c r="AD22" s="10">
        <f t="shared" si="9"/>
        <v>3160.5636439529953</v>
      </c>
      <c r="AE22" s="10">
        <f t="shared" si="10"/>
        <v>2796.2414530010124</v>
      </c>
      <c r="AF22" s="10">
        <f t="shared" si="11"/>
        <v>2931.8003071996932</v>
      </c>
      <c r="AH22" s="47" t="s">
        <v>31</v>
      </c>
      <c r="AI22" s="47">
        <v>1</v>
      </c>
      <c r="AJ22" s="114">
        <f t="shared" si="23"/>
        <v>42.322592172724825</v>
      </c>
      <c r="AK22" s="110">
        <f t="shared" si="23"/>
        <v>100.18332476122859</v>
      </c>
      <c r="AL22" s="110">
        <f t="shared" si="23"/>
        <v>3.9122156234331324</v>
      </c>
      <c r="AM22" s="110">
        <f t="shared" si="22"/>
        <v>1.1296439360788848</v>
      </c>
      <c r="AN22" s="110">
        <f t="shared" si="22"/>
        <v>8.3627790084266884</v>
      </c>
      <c r="AO22" s="110">
        <f t="shared" si="22"/>
        <v>13.465906086659189</v>
      </c>
      <c r="AP22" s="110">
        <f t="shared" si="22"/>
        <v>346.94184231924521</v>
      </c>
      <c r="AQ22" s="110">
        <f t="shared" si="22"/>
        <v>32.176864439367755</v>
      </c>
      <c r="AR22" s="110">
        <f t="shared" si="22"/>
        <v>141.57892006083932</v>
      </c>
      <c r="AS22" s="110">
        <f t="shared" si="22"/>
        <v>207.60643997500682</v>
      </c>
      <c r="AT22" s="110">
        <f t="shared" si="22"/>
        <v>0</v>
      </c>
      <c r="AU22" s="110">
        <f t="shared" si="22"/>
        <v>11.755529962641385</v>
      </c>
      <c r="AV22" s="110">
        <f t="shared" si="22"/>
        <v>155.13139106646915</v>
      </c>
      <c r="AW22" s="110">
        <f t="shared" si="22"/>
        <v>6.918204998508287</v>
      </c>
      <c r="AX22" s="110">
        <f t="shared" si="22"/>
        <v>158.38548479751961</v>
      </c>
      <c r="AY22" s="110">
        <f t="shared" si="22"/>
        <v>142.28027575996882</v>
      </c>
      <c r="AZ22" s="110">
        <f t="shared" si="22"/>
        <v>1414.5539290708075</v>
      </c>
      <c r="BA22" s="115">
        <f t="shared" si="22"/>
        <v>0.57088837496113154</v>
      </c>
      <c r="BB22">
        <f t="shared" si="13"/>
        <v>1</v>
      </c>
      <c r="BC22" s="103" t="str">
        <f t="shared" ref="BC22:BR23" si="25">IF(AND($BB22=1,BC$5=1),"t",IF(AND($BB22=0,BC$5=0),"",IF(AND($BB22=1,BC$5=0),"d","i")))</f>
        <v>t</v>
      </c>
      <c r="BD22" s="47" t="str">
        <f t="shared" si="25"/>
        <v>t</v>
      </c>
      <c r="BE22" s="47" t="str">
        <f t="shared" si="25"/>
        <v>t</v>
      </c>
      <c r="BF22" s="47" t="str">
        <f t="shared" si="25"/>
        <v>t</v>
      </c>
      <c r="BG22" s="47" t="str">
        <f t="shared" si="25"/>
        <v>t</v>
      </c>
      <c r="BH22" s="47" t="str">
        <f t="shared" si="25"/>
        <v>t</v>
      </c>
      <c r="BI22" s="47" t="str">
        <f t="shared" si="25"/>
        <v>t</v>
      </c>
      <c r="BJ22" s="47" t="str">
        <f t="shared" si="25"/>
        <v>t</v>
      </c>
      <c r="BK22" s="47" t="str">
        <f t="shared" si="25"/>
        <v>t</v>
      </c>
      <c r="BL22" s="47" t="str">
        <f t="shared" si="25"/>
        <v>t</v>
      </c>
      <c r="BM22" s="47" t="str">
        <f t="shared" si="25"/>
        <v>t</v>
      </c>
      <c r="BN22" s="47" t="str">
        <f t="shared" si="25"/>
        <v>t</v>
      </c>
      <c r="BO22" s="47" t="str">
        <f t="shared" si="25"/>
        <v>t</v>
      </c>
      <c r="BP22" s="47" t="str">
        <f t="shared" si="25"/>
        <v>t</v>
      </c>
      <c r="BQ22" s="47" t="str">
        <f t="shared" si="25"/>
        <v>d</v>
      </c>
      <c r="BR22" s="47" t="str">
        <f t="shared" si="25"/>
        <v>d</v>
      </c>
      <c r="BS22" s="47" t="str">
        <f t="shared" ref="BS22:BT23" si="26">IF(AND($BB22=1,BS$5=1),"t",IF(AND($BB22=0,BS$5=0),"",IF(AND($BB22=1,BS$5=0),"d","i")))</f>
        <v>t</v>
      </c>
      <c r="BT22" s="104" t="str">
        <f t="shared" si="26"/>
        <v>t</v>
      </c>
      <c r="BX22" s="141"/>
      <c r="BY22" s="141"/>
      <c r="BZ22" s="141"/>
      <c r="CA22" s="141"/>
    </row>
    <row r="23" spans="1:79" ht="15.75" thickBot="1">
      <c r="A23" s="7" t="s">
        <v>17</v>
      </c>
      <c r="B23" t="s">
        <v>32</v>
      </c>
      <c r="C23" s="124">
        <f>'X-M-GDP-Pop'!AL159</f>
        <v>268.4554065735403</v>
      </c>
      <c r="D23" s="124">
        <f>'X-M-GDP-Pop'!AM159</f>
        <v>602.71071921165571</v>
      </c>
      <c r="E23" s="124">
        <f>'X-M-GDP-Pop'!AN159</f>
        <v>871.16612578519596</v>
      </c>
      <c r="F23" s="125">
        <f t="shared" si="1"/>
        <v>169.40599635552968</v>
      </c>
      <c r="G23" s="125">
        <f t="shared" si="16"/>
        <v>1040.5721221407257</v>
      </c>
      <c r="H23" s="124">
        <f>'X-M-GDP-Pop'!AQ159</f>
        <v>1737.0291128574331</v>
      </c>
      <c r="I23" s="133">
        <f t="shared" si="17"/>
        <v>-865.86298707223716</v>
      </c>
      <c r="J23" s="134">
        <f t="shared" si="18"/>
        <v>-696.45699071670742</v>
      </c>
      <c r="K23" s="165">
        <f>'X-M-GDP-Pop'!AH159</f>
        <v>0.16684725802299999</v>
      </c>
      <c r="L23" s="124">
        <f>'X-M-GDP-Pop'!AI159</f>
        <v>2948.5541707378807</v>
      </c>
      <c r="M23" s="135">
        <f t="shared" si="19"/>
        <v>2252.0971800211732</v>
      </c>
      <c r="N23" s="133">
        <f t="shared" si="20"/>
        <v>13497.957393526482</v>
      </c>
      <c r="O23" s="133">
        <f t="shared" si="2"/>
        <v>1457.5860941356023</v>
      </c>
      <c r="P23" s="133">
        <f t="shared" si="3"/>
        <v>1132.1848937323668</v>
      </c>
      <c r="Q23" s="133">
        <f t="shared" si="21"/>
        <v>1267.7128969457153</v>
      </c>
      <c r="R23" s="134">
        <f t="shared" si="4"/>
        <v>940.98137682458059</v>
      </c>
      <c r="S23" s="133">
        <f t="shared" si="5"/>
        <v>-796.04773603285253</v>
      </c>
      <c r="T23" s="133">
        <f t="shared" si="6"/>
        <v>-516.60471731102166</v>
      </c>
      <c r="U23" s="133">
        <f t="shared" si="7"/>
        <v>-191.20351690778625</v>
      </c>
      <c r="V23" s="133">
        <f t="shared" si="8"/>
        <v>-326.73152012113474</v>
      </c>
      <c r="W23" s="238"/>
      <c r="Y23" s="238"/>
      <c r="Z23" s="238"/>
      <c r="AC23" s="10">
        <f t="shared" si="9"/>
        <v>1132.1848937323668</v>
      </c>
      <c r="AD23" s="10">
        <f t="shared" si="9"/>
        <v>1267.7128969457153</v>
      </c>
      <c r="AE23" s="10">
        <f t="shared" si="10"/>
        <v>1457.5860941356023</v>
      </c>
      <c r="AF23" s="10">
        <f t="shared" si="11"/>
        <v>1737.0291128574331</v>
      </c>
      <c r="AH23" s="47" t="s">
        <v>32</v>
      </c>
      <c r="AI23" s="47">
        <v>1</v>
      </c>
      <c r="AJ23" s="116">
        <f t="shared" si="23"/>
        <v>305.88667038631394</v>
      </c>
      <c r="AK23" s="117">
        <f t="shared" si="23"/>
        <v>2.2135322059314531</v>
      </c>
      <c r="AL23" s="117">
        <f t="shared" si="23"/>
        <v>0.87286029804994103</v>
      </c>
      <c r="AM23" s="117">
        <f t="shared" si="22"/>
        <v>0.84369691200029451</v>
      </c>
      <c r="AN23" s="117">
        <f t="shared" si="22"/>
        <v>8.302609785862094</v>
      </c>
      <c r="AO23" s="117">
        <f t="shared" si="22"/>
        <v>0.84732702731390575</v>
      </c>
      <c r="AP23" s="117">
        <f t="shared" si="22"/>
        <v>14.418168063824504</v>
      </c>
      <c r="AQ23" s="117">
        <f t="shared" si="22"/>
        <v>2.6300137375783046</v>
      </c>
      <c r="AR23" s="117">
        <f t="shared" si="22"/>
        <v>13.094566094851189</v>
      </c>
      <c r="AS23" s="117">
        <f t="shared" si="22"/>
        <v>19.641903274383129</v>
      </c>
      <c r="AT23" s="117">
        <f t="shared" si="22"/>
        <v>1.1621591585471209</v>
      </c>
      <c r="AU23" s="117">
        <f t="shared" si="22"/>
        <v>10.487204475880224</v>
      </c>
      <c r="AV23" s="117">
        <f t="shared" si="22"/>
        <v>47.149121093602872</v>
      </c>
      <c r="AW23" s="117">
        <f t="shared" si="22"/>
        <v>51.489663917445831</v>
      </c>
      <c r="AX23" s="117">
        <f t="shared" si="22"/>
        <v>0.34550587872211524</v>
      </c>
      <c r="AY23" s="117">
        <f t="shared" si="22"/>
        <v>72.829257579785505</v>
      </c>
      <c r="AZ23" s="117">
        <f t="shared" si="22"/>
        <v>0.27126651245244998</v>
      </c>
      <c r="BA23" s="118">
        <f t="shared" si="22"/>
        <v>283.53970438578432</v>
      </c>
      <c r="BB23">
        <f t="shared" si="13"/>
        <v>1</v>
      </c>
      <c r="BC23" s="105" t="str">
        <f t="shared" si="25"/>
        <v>t</v>
      </c>
      <c r="BD23" s="106" t="str">
        <f t="shared" si="25"/>
        <v>t</v>
      </c>
      <c r="BE23" s="106" t="str">
        <f t="shared" si="25"/>
        <v>t</v>
      </c>
      <c r="BF23" s="106" t="str">
        <f t="shared" si="25"/>
        <v>t</v>
      </c>
      <c r="BG23" s="106" t="str">
        <f t="shared" si="25"/>
        <v>t</v>
      </c>
      <c r="BH23" s="106" t="str">
        <f t="shared" si="25"/>
        <v>t</v>
      </c>
      <c r="BI23" s="106" t="str">
        <f t="shared" si="25"/>
        <v>t</v>
      </c>
      <c r="BJ23" s="106" t="str">
        <f t="shared" si="25"/>
        <v>t</v>
      </c>
      <c r="BK23" s="106" t="str">
        <f t="shared" si="25"/>
        <v>t</v>
      </c>
      <c r="BL23" s="106" t="str">
        <f t="shared" si="25"/>
        <v>t</v>
      </c>
      <c r="BM23" s="106" t="str">
        <f t="shared" si="25"/>
        <v>t</v>
      </c>
      <c r="BN23" s="106" t="str">
        <f t="shared" si="25"/>
        <v>t</v>
      </c>
      <c r="BO23" s="106" t="str">
        <f t="shared" si="25"/>
        <v>t</v>
      </c>
      <c r="BP23" s="106" t="str">
        <f t="shared" si="25"/>
        <v>t</v>
      </c>
      <c r="BQ23" s="106" t="str">
        <f t="shared" si="25"/>
        <v>d</v>
      </c>
      <c r="BR23" s="106" t="str">
        <f t="shared" si="25"/>
        <v>d</v>
      </c>
      <c r="BS23" s="106" t="str">
        <f t="shared" si="26"/>
        <v>t</v>
      </c>
      <c r="BT23" s="107" t="str">
        <f t="shared" si="26"/>
        <v>t</v>
      </c>
      <c r="BX23" s="141"/>
      <c r="BY23" s="141"/>
      <c r="BZ23" s="141"/>
      <c r="CA23" s="141"/>
    </row>
    <row r="24" spans="1:79" ht="15">
      <c r="A24" s="4" t="s">
        <v>33</v>
      </c>
      <c r="B24" s="4"/>
      <c r="C24" s="126">
        <f t="shared" ref="C24:M24" si="27">SUM(C6:C23)</f>
        <v>91201.475815313432</v>
      </c>
      <c r="D24" s="126">
        <f t="shared" si="27"/>
        <v>269868.58812033437</v>
      </c>
      <c r="E24" s="126">
        <f t="shared" si="27"/>
        <v>361070.06393564778</v>
      </c>
      <c r="F24" s="126">
        <f t="shared" si="27"/>
        <v>47483.604226290547</v>
      </c>
      <c r="G24" s="126">
        <f t="shared" si="27"/>
        <v>408553.66816193832</v>
      </c>
      <c r="H24" s="126">
        <f t="shared" si="27"/>
        <v>408553.66816193832</v>
      </c>
      <c r="I24" s="171">
        <f t="shared" si="27"/>
        <v>-47483.604226290598</v>
      </c>
      <c r="J24" s="126">
        <f t="shared" si="27"/>
        <v>-4.4565240386873484E-11</v>
      </c>
      <c r="K24" s="137">
        <f t="shared" si="27"/>
        <v>46.766403413365992</v>
      </c>
      <c r="L24" s="126">
        <f t="shared" si="27"/>
        <v>1055157.9999999995</v>
      </c>
      <c r="M24" s="126">
        <f t="shared" si="27"/>
        <v>1055157.9999999995</v>
      </c>
      <c r="N24" s="137">
        <f t="shared" si="20"/>
        <v>22562.308045660659</v>
      </c>
      <c r="O24" s="136">
        <f t="shared" ref="O24:V24" si="28">SUM(O6:O23)</f>
        <v>408553.66816193837</v>
      </c>
      <c r="P24" s="136">
        <f t="shared" si="28"/>
        <v>408553.66816193826</v>
      </c>
      <c r="Q24" s="136">
        <f t="shared" si="28"/>
        <v>408553.66816193826</v>
      </c>
      <c r="R24" s="136">
        <f t="shared" si="28"/>
        <v>388906.21535905107</v>
      </c>
      <c r="S24" s="136">
        <f t="shared" si="28"/>
        <v>-19647.452802887339</v>
      </c>
      <c r="T24" s="136">
        <f t="shared" si="28"/>
        <v>-19647.452802887394</v>
      </c>
      <c r="U24" s="136">
        <f t="shared" si="28"/>
        <v>-19647.452802887266</v>
      </c>
      <c r="V24" s="136">
        <f t="shared" si="28"/>
        <v>-19647.452802887285</v>
      </c>
      <c r="BX24" s="141"/>
      <c r="BY24" s="141"/>
      <c r="BZ24" s="141"/>
      <c r="CA24" s="141"/>
    </row>
    <row r="25" spans="1:79" ht="15">
      <c r="A25" s="4"/>
      <c r="B25" s="4"/>
      <c r="C25" s="6"/>
      <c r="F25" s="6"/>
      <c r="J25" s="6"/>
      <c r="K25" s="6"/>
      <c r="M25" s="6"/>
      <c r="O25" s="6"/>
      <c r="P25" s="6"/>
      <c r="S25" s="6"/>
      <c r="AC25" s="48">
        <f>SUM(AC6:AC23)</f>
        <v>377325.62162529322</v>
      </c>
      <c r="AD25" s="48">
        <f>SUM(AD6:AD23)</f>
        <v>378431.55654162093</v>
      </c>
      <c r="AE25" s="48">
        <f>SUM(AE6:AE23)</f>
        <v>383923.61230301083</v>
      </c>
      <c r="AF25" s="48">
        <f>SUM(AF6:AF23)</f>
        <v>377364.28689285973</v>
      </c>
    </row>
    <row r="26" spans="1:79" ht="18.75" customHeight="1">
      <c r="A26" s="4"/>
      <c r="B26" s="4"/>
      <c r="E26" s="6" t="s">
        <v>169</v>
      </c>
      <c r="F26" s="108" t="s">
        <v>317</v>
      </c>
      <c r="G26" s="136">
        <f>H24-E24</f>
        <v>47483.604226290539</v>
      </c>
      <c r="J26" s="6"/>
      <c r="M26" s="6"/>
      <c r="N26" s="6"/>
      <c r="O26" s="6"/>
      <c r="P26" s="6"/>
      <c r="R26" t="s">
        <v>178</v>
      </c>
      <c r="S26" s="11">
        <f>MAX(S6:S23)</f>
        <v>12484.635058561587</v>
      </c>
      <c r="T26" s="11">
        <f>MAX(T6:T23)</f>
        <v>10068.207945788468</v>
      </c>
      <c r="U26" s="11">
        <f>MAX(U6:U23)</f>
        <v>2716.4467670724116</v>
      </c>
      <c r="V26" s="11">
        <f>MAX(V6:V23)</f>
        <v>9074.4382796022401</v>
      </c>
      <c r="AE26" s="67"/>
      <c r="AF26" s="67"/>
      <c r="BC26" s="11"/>
    </row>
    <row r="27" spans="1:79" ht="15">
      <c r="A27" s="4"/>
      <c r="B27" s="4"/>
      <c r="C27" s="6"/>
      <c r="F27" s="6"/>
      <c r="J27" s="6"/>
      <c r="K27" s="6"/>
      <c r="L27" s="11"/>
      <c r="M27" s="6"/>
      <c r="N27" s="11"/>
      <c r="O27" s="6"/>
      <c r="P27" s="6"/>
      <c r="R27" t="s">
        <v>179</v>
      </c>
      <c r="S27" t="str">
        <f>INDEX($B$6:$B$23,MATCH(S26,S6:S23,0),1)</f>
        <v>Ma</v>
      </c>
      <c r="T27" t="str">
        <f>INDEX($B$6:$B$23,MATCH(T26,T6:T23,0),1)</f>
        <v>Ma</v>
      </c>
      <c r="U27" t="str">
        <f>INDEX($B$6:$B$23,MATCH(U26,U6:U23,0),1)</f>
        <v>Ma</v>
      </c>
      <c r="V27" t="str">
        <f>INDEX($B$6:$B$23,MATCH(V26,V6:V23,0),1)</f>
        <v>Ma</v>
      </c>
      <c r="AH27" s="138">
        <f>SUM(AJ6:BA23)</f>
        <v>377364.28689286002</v>
      </c>
      <c r="AJ27" s="138">
        <f>$AH$27-AC25</f>
        <v>38.665267566801049</v>
      </c>
      <c r="AK27" s="138">
        <f>$AH$27-AD25</f>
        <v>-1067.2696487609064</v>
      </c>
      <c r="AL27" s="138">
        <f>$AH$27-AE25</f>
        <v>-6559.3254101508064</v>
      </c>
      <c r="AM27" s="138">
        <f>$AH$27-AF25</f>
        <v>0</v>
      </c>
      <c r="AN27" s="138">
        <f>AM27/SUMPRODUCT(AI6:AI23,K6:K23)</f>
        <v>0</v>
      </c>
    </row>
    <row r="28" spans="1:79" ht="15.75" customHeight="1">
      <c r="B28" t="s">
        <v>51</v>
      </c>
      <c r="J28" s="11"/>
      <c r="L28" s="11"/>
      <c r="M28" s="6"/>
      <c r="AG28" s="14"/>
    </row>
    <row r="29" spans="1:79" ht="15.75" customHeight="1">
      <c r="B29" s="43" t="s">
        <v>84</v>
      </c>
      <c r="J29" s="11"/>
      <c r="L29" s="11"/>
      <c r="M29" s="6"/>
    </row>
    <row r="31" spans="1:79" ht="17.25" customHeight="1" thickBot="1">
      <c r="A31" t="s">
        <v>210</v>
      </c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</row>
    <row r="32" spans="1:79" ht="49.5" thickBot="1">
      <c r="A32" s="210" t="s">
        <v>259</v>
      </c>
      <c r="B32" s="23" t="s">
        <v>0</v>
      </c>
      <c r="C32" s="23" t="s">
        <v>1</v>
      </c>
      <c r="D32" s="23" t="s">
        <v>2</v>
      </c>
      <c r="E32" s="23" t="s">
        <v>3</v>
      </c>
      <c r="F32" s="23" t="s">
        <v>4</v>
      </c>
      <c r="G32" s="23" t="s">
        <v>5</v>
      </c>
      <c r="H32" s="23" t="s">
        <v>6</v>
      </c>
      <c r="I32" s="23" t="s">
        <v>7</v>
      </c>
      <c r="J32" s="23" t="s">
        <v>8</v>
      </c>
      <c r="K32" s="23" t="s">
        <v>9</v>
      </c>
      <c r="L32" s="23" t="s">
        <v>10</v>
      </c>
      <c r="M32" s="23" t="s">
        <v>11</v>
      </c>
      <c r="N32" s="23" t="s">
        <v>12</v>
      </c>
      <c r="O32" s="23" t="s">
        <v>13</v>
      </c>
      <c r="P32" s="23" t="s">
        <v>14</v>
      </c>
      <c r="Q32" s="23" t="s">
        <v>15</v>
      </c>
      <c r="R32" s="23" t="s">
        <v>16</v>
      </c>
      <c r="S32" s="23" t="s">
        <v>17</v>
      </c>
      <c r="T32" s="17" t="s">
        <v>207</v>
      </c>
      <c r="U32" s="17" t="s">
        <v>172</v>
      </c>
      <c r="V32" s="17" t="s">
        <v>189</v>
      </c>
      <c r="W32" s="17" t="s">
        <v>220</v>
      </c>
      <c r="X32" s="93" t="s">
        <v>249</v>
      </c>
      <c r="Y32" s="17" t="s">
        <v>191</v>
      </c>
      <c r="AA32" s="95" t="s">
        <v>163</v>
      </c>
      <c r="AB32" s="94" t="s">
        <v>162</v>
      </c>
      <c r="AD32" s="17" t="s">
        <v>208</v>
      </c>
      <c r="AE32" s="17" t="s">
        <v>207</v>
      </c>
      <c r="AF32" s="17" t="s">
        <v>211</v>
      </c>
      <c r="AG32" s="163" t="s">
        <v>212</v>
      </c>
      <c r="AH32" s="163" t="s">
        <v>213</v>
      </c>
    </row>
    <row r="33" spans="1:42" ht="13.5" thickBot="1">
      <c r="A33" s="22" t="s">
        <v>0</v>
      </c>
      <c r="B33" s="123">
        <v>37637.890981187156</v>
      </c>
      <c r="C33" s="123">
        <v>1077.0201777204643</v>
      </c>
      <c r="D33" s="123">
        <v>690.19492655941303</v>
      </c>
      <c r="E33" s="123">
        <v>2054.7693701293338</v>
      </c>
      <c r="F33" s="123">
        <v>3297.0043696956336</v>
      </c>
      <c r="G33" s="123">
        <v>231.13649919329276</v>
      </c>
      <c r="H33" s="123">
        <v>2089.9314215793111</v>
      </c>
      <c r="I33" s="123">
        <v>3117.0494011309502</v>
      </c>
      <c r="J33" s="123">
        <v>6592.127524619219</v>
      </c>
      <c r="K33" s="123">
        <v>4332.9315685664833</v>
      </c>
      <c r="L33" s="123">
        <v>3211.104347078749</v>
      </c>
      <c r="M33" s="123">
        <v>1083.5683076018165</v>
      </c>
      <c r="N33" s="123">
        <v>5530.0470198025796</v>
      </c>
      <c r="O33" s="123">
        <v>3786.0035644200166</v>
      </c>
      <c r="P33" s="123">
        <v>333.83949607861831</v>
      </c>
      <c r="Q33" s="123">
        <v>933.3159584904065</v>
      </c>
      <c r="R33" s="123">
        <v>94.567580192509695</v>
      </c>
      <c r="S33" s="123">
        <v>1763.3929804004711</v>
      </c>
      <c r="T33" s="129">
        <f t="shared" ref="T33:T50" si="29">SUM(B33:S33)-INDEX(IntTrad,Z33,Z33)</f>
        <v>38252.443192970415</v>
      </c>
      <c r="U33" s="123">
        <v>22961.436083159992</v>
      </c>
      <c r="V33" s="130">
        <f>SUM(B33:S33,U33)</f>
        <v>100817.33157760643</v>
      </c>
      <c r="W33" s="109">
        <f t="shared" ref="W33:W50" si="30">D6</f>
        <v>37621.12359459907</v>
      </c>
      <c r="X33" s="162">
        <f>W33/V33</f>
        <v>0.37316127104236396</v>
      </c>
      <c r="Y33" s="129">
        <v>29375.998386069994</v>
      </c>
      <c r="Z33" s="45">
        <v>1</v>
      </c>
      <c r="AA33" s="88">
        <f t="array" ref="AA33:AA50">TRANSPOSE(B53:S53)</f>
        <v>104410.42454447676</v>
      </c>
      <c r="AB33" s="132">
        <f t="array" ref="AB33:AB50">TRANSPOSE(B55:S55)</f>
        <v>0.14169912459706879</v>
      </c>
      <c r="AD33" s="12">
        <f t="array" ref="AD33:AD50">TRANSPOSE(B51:S51)</f>
        <v>35430.973856930737</v>
      </c>
      <c r="AE33" s="12">
        <f t="shared" ref="AE33:AE50" si="31">T33</f>
        <v>38252.443192970415</v>
      </c>
      <c r="AF33" s="12">
        <f t="shared" ref="AF33:AF50" si="32">AD33-AE33</f>
        <v>-2821.4693360396777</v>
      </c>
      <c r="AG33" s="12">
        <f t="shared" ref="AG33:AG50" si="33">Y33-U33</f>
        <v>6414.5623029100025</v>
      </c>
      <c r="AH33" s="12">
        <f>AF33+AG33</f>
        <v>3593.0929668703247</v>
      </c>
      <c r="AP33" s="12"/>
    </row>
    <row r="34" spans="1:42" ht="13.5" thickBot="1">
      <c r="A34" s="15" t="s">
        <v>1</v>
      </c>
      <c r="B34" s="123">
        <v>937.20978115982723</v>
      </c>
      <c r="C34" s="123">
        <v>10207.984585978005</v>
      </c>
      <c r="D34" s="123">
        <v>109.57234765828795</v>
      </c>
      <c r="E34" s="123">
        <v>18.311959807115777</v>
      </c>
      <c r="F34" s="123">
        <v>110.29231185253315</v>
      </c>
      <c r="G34" s="123">
        <v>166.16805019087187</v>
      </c>
      <c r="H34" s="123">
        <v>1494.8859698035822</v>
      </c>
      <c r="I34" s="123">
        <v>1087.3657955868416</v>
      </c>
      <c r="J34" s="123">
        <v>5757.5562050275648</v>
      </c>
      <c r="K34" s="123">
        <v>2123.3784948043726</v>
      </c>
      <c r="L34" s="123">
        <v>35.26413038852408</v>
      </c>
      <c r="M34" s="123">
        <v>262.23944811964697</v>
      </c>
      <c r="N34" s="123">
        <v>850.08175757226218</v>
      </c>
      <c r="O34" s="123">
        <v>169.84600725370441</v>
      </c>
      <c r="P34" s="123">
        <v>1035.5933287827668</v>
      </c>
      <c r="Q34" s="123">
        <v>1304.8784415905898</v>
      </c>
      <c r="R34" s="123">
        <v>1035.3498759707909</v>
      </c>
      <c r="S34" s="123">
        <v>14.015097151605286</v>
      </c>
      <c r="T34" s="129">
        <f t="shared" si="29"/>
        <v>15796.418115094788</v>
      </c>
      <c r="U34" s="123">
        <v>9208.6934737099982</v>
      </c>
      <c r="V34" s="130">
        <f t="shared" ref="V34:V50" si="34">SUM(B34:S34,U34)</f>
        <v>35928.687062408892</v>
      </c>
      <c r="W34" s="109">
        <f t="shared" si="30"/>
        <v>8432.8614007189426</v>
      </c>
      <c r="X34" s="162">
        <f t="shared" ref="X34:X50" si="35">W34/V34</f>
        <v>0.23471109272851756</v>
      </c>
      <c r="Y34" s="129">
        <v>7988.2889272500033</v>
      </c>
      <c r="Z34" s="45">
        <v>2</v>
      </c>
      <c r="AA34" s="88">
        <v>45964.539266946136</v>
      </c>
      <c r="AB34" s="132">
        <v>5.8471039555908023E-2</v>
      </c>
      <c r="AD34" s="12">
        <v>27052.674866092028</v>
      </c>
      <c r="AE34" s="12">
        <f t="shared" si="31"/>
        <v>15796.418115094788</v>
      </c>
      <c r="AF34" s="12">
        <f t="shared" si="32"/>
        <v>11256.25675099724</v>
      </c>
      <c r="AG34" s="12">
        <f t="shared" si="33"/>
        <v>-1220.4045464599949</v>
      </c>
      <c r="AH34" s="12">
        <f t="shared" ref="AH34:AH50" si="36">AF34+AG34</f>
        <v>10035.852204537245</v>
      </c>
      <c r="AP34" s="12"/>
    </row>
    <row r="35" spans="1:42" ht="13.5" thickBot="1">
      <c r="A35" s="15" t="s">
        <v>2</v>
      </c>
      <c r="B35" s="123">
        <v>570.40724838532674</v>
      </c>
      <c r="C35" s="123">
        <v>147.62583193541886</v>
      </c>
      <c r="D35" s="123">
        <v>6632.8670681622225</v>
      </c>
      <c r="E35" s="123">
        <v>21.285680944099568</v>
      </c>
      <c r="F35" s="123">
        <v>133.92627592350232</v>
      </c>
      <c r="G35" s="123">
        <v>590.34989039730817</v>
      </c>
      <c r="H35" s="123">
        <v>1854.1114834097568</v>
      </c>
      <c r="I35" s="123">
        <v>146.48229031420851</v>
      </c>
      <c r="J35" s="123">
        <v>512.97222365620541</v>
      </c>
      <c r="K35" s="123">
        <v>445.55431974852013</v>
      </c>
      <c r="L35" s="123">
        <v>144.20325754429709</v>
      </c>
      <c r="M35" s="123">
        <v>1961.5363849915075</v>
      </c>
      <c r="N35" s="123">
        <v>276.1185325510196</v>
      </c>
      <c r="O35" s="123">
        <v>372.24612225742123</v>
      </c>
      <c r="P35" s="123">
        <v>304.62607760822141</v>
      </c>
      <c r="Q35" s="123">
        <v>1239.9049957816703</v>
      </c>
      <c r="R35" s="123">
        <v>325.86379185376359</v>
      </c>
      <c r="S35" s="123">
        <v>4.4731165469536531</v>
      </c>
      <c r="T35" s="129">
        <f t="shared" si="29"/>
        <v>8799.9616075416398</v>
      </c>
      <c r="U35" s="123">
        <v>3767.3810714199976</v>
      </c>
      <c r="V35" s="130">
        <f t="shared" si="34"/>
        <v>19451.935663431424</v>
      </c>
      <c r="W35" s="109">
        <f t="shared" si="30"/>
        <v>6477.2963585532125</v>
      </c>
      <c r="X35" s="162">
        <f t="shared" si="35"/>
        <v>0.33298980988972604</v>
      </c>
      <c r="Y35" s="129">
        <v>4193.2019418500004</v>
      </c>
      <c r="Z35" s="45">
        <v>3</v>
      </c>
      <c r="AA35" s="88">
        <v>19173.668214850299</v>
      </c>
      <c r="AB35" s="132">
        <v>0.12139487315096976</v>
      </c>
      <c r="AD35" s="12">
        <v>8095.8732885305126</v>
      </c>
      <c r="AE35" s="12">
        <f t="shared" si="31"/>
        <v>8799.9616075416398</v>
      </c>
      <c r="AF35" s="12">
        <f t="shared" si="32"/>
        <v>-704.08831901112717</v>
      </c>
      <c r="AG35" s="12">
        <f t="shared" si="33"/>
        <v>425.82087043000274</v>
      </c>
      <c r="AH35" s="12">
        <f t="shared" si="36"/>
        <v>-278.26744858112443</v>
      </c>
      <c r="AP35" s="12"/>
    </row>
    <row r="36" spans="1:42" ht="13.5" thickBot="1">
      <c r="A36" s="15" t="s">
        <v>3</v>
      </c>
      <c r="B36" s="123">
        <v>496.01608614693464</v>
      </c>
      <c r="C36" s="123">
        <v>10.326848703152459</v>
      </c>
      <c r="D36" s="123">
        <v>107.3172680972782</v>
      </c>
      <c r="E36" s="123">
        <v>11264.002157253495</v>
      </c>
      <c r="F36" s="123">
        <v>438.10303462138802</v>
      </c>
      <c r="G36" s="123">
        <v>3.1999099835375355E-2</v>
      </c>
      <c r="H36" s="123">
        <v>2.2919960386955958E-5</v>
      </c>
      <c r="I36" s="123">
        <v>0</v>
      </c>
      <c r="J36" s="123">
        <v>655.25197300711773</v>
      </c>
      <c r="K36" s="123">
        <v>231.43441067210679</v>
      </c>
      <c r="L36" s="123">
        <v>0</v>
      </c>
      <c r="M36" s="123">
        <v>200.81609061334638</v>
      </c>
      <c r="N36" s="123">
        <v>158.65677143021614</v>
      </c>
      <c r="O36" s="123">
        <v>7.1575741582017915</v>
      </c>
      <c r="P36" s="123">
        <v>0</v>
      </c>
      <c r="Q36" s="123">
        <v>16.682035507209761</v>
      </c>
      <c r="R36" s="123">
        <v>0</v>
      </c>
      <c r="S36" s="123">
        <v>20.103122739530022</v>
      </c>
      <c r="T36" s="129">
        <f t="shared" si="29"/>
        <v>1668.4080950414609</v>
      </c>
      <c r="U36" s="123">
        <v>863.97961112000007</v>
      </c>
      <c r="V36" s="130">
        <f t="shared" si="34"/>
        <v>14469.879006089775</v>
      </c>
      <c r="W36" s="109">
        <f t="shared" si="30"/>
        <v>6559.4953569192103</v>
      </c>
      <c r="X36" s="162">
        <f t="shared" si="35"/>
        <v>0.45332067767523065</v>
      </c>
      <c r="Y36" s="129">
        <v>1504.5347278399986</v>
      </c>
      <c r="Z36" s="45">
        <v>4</v>
      </c>
      <c r="AA36" s="88">
        <v>21327.320769515252</v>
      </c>
      <c r="AB36" s="132">
        <v>0.1055607999147728</v>
      </c>
      <c r="AD36" s="12">
        <v>7885.2947417469404</v>
      </c>
      <c r="AE36" s="12">
        <f t="shared" si="31"/>
        <v>1668.4080950414609</v>
      </c>
      <c r="AF36" s="12">
        <f t="shared" si="32"/>
        <v>6216.8866467054795</v>
      </c>
      <c r="AG36" s="12">
        <f t="shared" si="33"/>
        <v>640.55511671999852</v>
      </c>
      <c r="AH36" s="12">
        <f t="shared" si="36"/>
        <v>6857.4417634254778</v>
      </c>
      <c r="AP36" s="12"/>
    </row>
    <row r="37" spans="1:42" ht="13.5" thickBot="1">
      <c r="A37" s="15" t="s">
        <v>4</v>
      </c>
      <c r="B37" s="123">
        <v>3597.5546080773847</v>
      </c>
      <c r="C37" s="123">
        <v>40.171219545763762</v>
      </c>
      <c r="D37" s="123">
        <v>299.8337388679704</v>
      </c>
      <c r="E37" s="123">
        <v>295.41834506864768</v>
      </c>
      <c r="F37" s="123">
        <v>14143.93099251907</v>
      </c>
      <c r="G37" s="123">
        <v>85.113460667415893</v>
      </c>
      <c r="H37" s="123">
        <v>23.285093792713084</v>
      </c>
      <c r="I37" s="123">
        <v>60.461090558384086</v>
      </c>
      <c r="J37" s="123">
        <v>820.97215787737514</v>
      </c>
      <c r="K37" s="123">
        <v>627.26006222513161</v>
      </c>
      <c r="L37" s="123">
        <v>3.2547830177527493</v>
      </c>
      <c r="M37" s="123">
        <v>441.46431600282523</v>
      </c>
      <c r="N37" s="123">
        <v>908.65965047932571</v>
      </c>
      <c r="O37" s="123">
        <v>312.14369578528311</v>
      </c>
      <c r="P37" s="123">
        <v>18.24938571015408</v>
      </c>
      <c r="Q37" s="123">
        <v>1078.20729622108</v>
      </c>
      <c r="R37" s="123">
        <v>8.2272155961523001</v>
      </c>
      <c r="S37" s="123">
        <v>11.432712485983231</v>
      </c>
      <c r="T37" s="129">
        <f t="shared" si="29"/>
        <v>8536.2896232456515</v>
      </c>
      <c r="U37" s="123">
        <v>2460.9674076800006</v>
      </c>
      <c r="V37" s="130">
        <f t="shared" si="34"/>
        <v>25236.607232178416</v>
      </c>
      <c r="W37" s="109">
        <f t="shared" si="30"/>
        <v>7257.4293359118528</v>
      </c>
      <c r="X37" s="162">
        <f t="shared" si="35"/>
        <v>0.2875754759402892</v>
      </c>
      <c r="Y37" s="129">
        <v>4731.3296632100019</v>
      </c>
      <c r="Z37" s="45">
        <v>5</v>
      </c>
      <c r="AA37" s="88">
        <v>33501.401142089904</v>
      </c>
      <c r="AB37" s="132">
        <v>0.11056956501755529</v>
      </c>
      <c r="AD37" s="12">
        <v>14530.721277627141</v>
      </c>
      <c r="AE37" s="12">
        <f t="shared" si="31"/>
        <v>8536.2896232456515</v>
      </c>
      <c r="AF37" s="12">
        <f t="shared" si="32"/>
        <v>5994.4316543814894</v>
      </c>
      <c r="AG37" s="12">
        <f t="shared" si="33"/>
        <v>2270.3622555300012</v>
      </c>
      <c r="AH37" s="12">
        <f t="shared" si="36"/>
        <v>8264.7939099114901</v>
      </c>
      <c r="AP37" s="12"/>
    </row>
    <row r="38" spans="1:42" ht="13.5" thickBot="1">
      <c r="A38" s="15" t="s">
        <v>5</v>
      </c>
      <c r="B38" s="123">
        <v>42.851724124377036</v>
      </c>
      <c r="C38" s="123">
        <v>210.84494118681127</v>
      </c>
      <c r="D38" s="123">
        <v>210.2896486690999</v>
      </c>
      <c r="E38" s="123">
        <v>0.74767818086848914</v>
      </c>
      <c r="F38" s="123">
        <v>377.8510924609534</v>
      </c>
      <c r="G38" s="123">
        <v>2942.3410747465296</v>
      </c>
      <c r="H38" s="123">
        <v>657.31953506496905</v>
      </c>
      <c r="I38" s="123">
        <v>251.56491220714983</v>
      </c>
      <c r="J38" s="123">
        <v>465.45744695710539</v>
      </c>
      <c r="K38" s="123">
        <v>158.38013009627326</v>
      </c>
      <c r="L38" s="123">
        <v>116.53303926672049</v>
      </c>
      <c r="M38" s="123">
        <v>122.06330597600001</v>
      </c>
      <c r="N38" s="123">
        <v>318.7274854516541</v>
      </c>
      <c r="O38" s="123">
        <v>72.959275487823859</v>
      </c>
      <c r="P38" s="123">
        <v>70.778652093322449</v>
      </c>
      <c r="Q38" s="123">
        <v>1640.8506449220229</v>
      </c>
      <c r="R38" s="123">
        <v>67.249891033312451</v>
      </c>
      <c r="S38" s="123">
        <v>26.599200268196782</v>
      </c>
      <c r="T38" s="129">
        <f t="shared" si="29"/>
        <v>4201.9148032078092</v>
      </c>
      <c r="U38" s="123">
        <v>2678.5507168599975</v>
      </c>
      <c r="V38" s="130">
        <f t="shared" si="34"/>
        <v>10431.960395053189</v>
      </c>
      <c r="W38" s="109">
        <f t="shared" si="30"/>
        <v>3586.1373148111579</v>
      </c>
      <c r="X38" s="162">
        <f t="shared" si="35"/>
        <v>0.34376446794331156</v>
      </c>
      <c r="Y38" s="129">
        <v>1990.0399171400011</v>
      </c>
      <c r="Z38" s="45">
        <v>6</v>
      </c>
      <c r="AA38" s="88">
        <v>12384.020761017817</v>
      </c>
      <c r="AB38" s="132">
        <v>9.5317593124965821E-2</v>
      </c>
      <c r="AD38" s="12">
        <v>6842.4859688924344</v>
      </c>
      <c r="AE38" s="12">
        <f t="shared" si="31"/>
        <v>4201.9148032078092</v>
      </c>
      <c r="AF38" s="12">
        <f t="shared" si="32"/>
        <v>2640.5711656846252</v>
      </c>
      <c r="AG38" s="12">
        <f t="shared" si="33"/>
        <v>-688.51079971999638</v>
      </c>
      <c r="AH38" s="12">
        <f t="shared" si="36"/>
        <v>1952.0603659646288</v>
      </c>
      <c r="AP38" s="12"/>
    </row>
    <row r="39" spans="1:42" ht="13.5" thickBot="1">
      <c r="A39" s="15" t="s">
        <v>6</v>
      </c>
      <c r="B39" s="123">
        <v>1518.5981426365513</v>
      </c>
      <c r="C39" s="123">
        <v>1305.9878453384438</v>
      </c>
      <c r="D39" s="123">
        <v>1071.3174147546792</v>
      </c>
      <c r="E39" s="123">
        <v>36.673548930205364</v>
      </c>
      <c r="F39" s="123">
        <v>477.18553996488612</v>
      </c>
      <c r="G39" s="123">
        <v>1416.8658837502203</v>
      </c>
      <c r="H39" s="123">
        <v>17955.203181827517</v>
      </c>
      <c r="I39" s="123">
        <v>1920.6825795908846</v>
      </c>
      <c r="J39" s="123">
        <v>1801.8341313345063</v>
      </c>
      <c r="K39" s="123">
        <v>2026.5917904701639</v>
      </c>
      <c r="L39" s="123">
        <v>716.25058767410644</v>
      </c>
      <c r="M39" s="123">
        <v>1701.4170134758065</v>
      </c>
      <c r="N39" s="123">
        <v>6113.7175036948429</v>
      </c>
      <c r="O39" s="123">
        <v>368.26610693563481</v>
      </c>
      <c r="P39" s="123">
        <v>1256.3764874552453</v>
      </c>
      <c r="Q39" s="123">
        <v>3769.519426310198</v>
      </c>
      <c r="R39" s="123">
        <v>514.0945629518335</v>
      </c>
      <c r="S39" s="123">
        <v>55.994619942369447</v>
      </c>
      <c r="T39" s="129">
        <f t="shared" si="29"/>
        <v>23004.558443431699</v>
      </c>
      <c r="U39" s="123">
        <v>12018.448983309998</v>
      </c>
      <c r="V39" s="130">
        <f t="shared" si="34"/>
        <v>56045.025350348078</v>
      </c>
      <c r="W39" s="109">
        <f t="shared" si="30"/>
        <v>13953.746795724648</v>
      </c>
      <c r="X39" s="162">
        <f t="shared" si="35"/>
        <v>0.24897386892943899</v>
      </c>
      <c r="Y39" s="129">
        <v>10352.938135310002</v>
      </c>
      <c r="Z39" s="45">
        <v>7</v>
      </c>
      <c r="AA39" s="88">
        <v>60273.86616432431</v>
      </c>
      <c r="AB39" s="132">
        <v>8.2731219764864417E-2</v>
      </c>
      <c r="AD39" s="12">
        <v>28898.910105407922</v>
      </c>
      <c r="AE39" s="12">
        <f t="shared" si="31"/>
        <v>23004.558443431699</v>
      </c>
      <c r="AF39" s="12">
        <f t="shared" si="32"/>
        <v>5894.3516619762231</v>
      </c>
      <c r="AG39" s="12">
        <f t="shared" si="33"/>
        <v>-1665.5108479999963</v>
      </c>
      <c r="AH39" s="12">
        <f t="shared" si="36"/>
        <v>4228.8408139762269</v>
      </c>
      <c r="AP39" s="12"/>
    </row>
    <row r="40" spans="1:42" ht="13.5" thickBot="1">
      <c r="A40" s="15" t="s">
        <v>7</v>
      </c>
      <c r="B40" s="123">
        <v>2923.4422633670883</v>
      </c>
      <c r="C40" s="123">
        <v>401.61888600993353</v>
      </c>
      <c r="D40" s="123">
        <v>166.82837703548591</v>
      </c>
      <c r="E40" s="123">
        <v>22.696900497775836</v>
      </c>
      <c r="F40" s="123">
        <v>131.55669124824422</v>
      </c>
      <c r="G40" s="123">
        <v>82.787110466902291</v>
      </c>
      <c r="H40" s="123">
        <v>1598.8400001277387</v>
      </c>
      <c r="I40" s="123">
        <v>8467.6161597571918</v>
      </c>
      <c r="J40" s="123">
        <v>1377.7278759053538</v>
      </c>
      <c r="K40" s="123">
        <v>3857.5941673111874</v>
      </c>
      <c r="L40" s="123">
        <v>1500.9340421142338</v>
      </c>
      <c r="M40" s="123">
        <v>480.37440040057459</v>
      </c>
      <c r="N40" s="123">
        <v>7129.2221648393688</v>
      </c>
      <c r="O40" s="123">
        <v>931.72669963137673</v>
      </c>
      <c r="P40" s="123">
        <v>137.26178114772139</v>
      </c>
      <c r="Q40" s="123">
        <v>583.25939539396404</v>
      </c>
      <c r="R40" s="123">
        <v>51.008816360351204</v>
      </c>
      <c r="S40" s="123">
        <v>13.187741896239526</v>
      </c>
      <c r="T40" s="129">
        <f t="shared" si="29"/>
        <v>20142.407657331532</v>
      </c>
      <c r="U40" s="123">
        <v>3989.9675417900007</v>
      </c>
      <c r="V40" s="130">
        <f t="shared" si="34"/>
        <v>33847.651015300733</v>
      </c>
      <c r="W40" s="109">
        <f t="shared" si="30"/>
        <v>10154.081131837784</v>
      </c>
      <c r="X40" s="162">
        <f t="shared" si="35"/>
        <v>0.29999367244857439</v>
      </c>
      <c r="Y40" s="129">
        <v>5124.881259660001</v>
      </c>
      <c r="Z40" s="45">
        <v>8</v>
      </c>
      <c r="AA40" s="88">
        <v>40469.351378940824</v>
      </c>
      <c r="AB40" s="132">
        <v>8.8911579328306692E-2</v>
      </c>
      <c r="AD40" s="12">
        <v>25629.19430310162</v>
      </c>
      <c r="AE40" s="12">
        <f t="shared" si="31"/>
        <v>20142.407657331532</v>
      </c>
      <c r="AF40" s="12">
        <f t="shared" si="32"/>
        <v>5486.7866457700875</v>
      </c>
      <c r="AG40" s="12">
        <f t="shared" si="33"/>
        <v>1134.9137178700003</v>
      </c>
      <c r="AH40" s="12">
        <f t="shared" si="36"/>
        <v>6621.7003636400877</v>
      </c>
      <c r="AP40" s="12"/>
    </row>
    <row r="41" spans="1:42" ht="13.5" thickBot="1">
      <c r="A41" s="15" t="s">
        <v>8</v>
      </c>
      <c r="B41" s="123">
        <v>6573.1627928229063</v>
      </c>
      <c r="C41" s="123">
        <v>13296.455530512147</v>
      </c>
      <c r="D41" s="123">
        <v>675.46156110640345</v>
      </c>
      <c r="E41" s="123">
        <v>2826.0316920724604</v>
      </c>
      <c r="F41" s="123">
        <v>2803.3599087514976</v>
      </c>
      <c r="G41" s="123">
        <v>1331.4694671097204</v>
      </c>
      <c r="H41" s="123">
        <v>4189.2037453960011</v>
      </c>
      <c r="I41" s="123">
        <v>3142.5497055760434</v>
      </c>
      <c r="J41" s="123">
        <v>68689.808339073323</v>
      </c>
      <c r="K41" s="123">
        <v>9637.2798114666948</v>
      </c>
      <c r="L41" s="123">
        <v>245.63923011643925</v>
      </c>
      <c r="M41" s="123">
        <v>1433.3737097961723</v>
      </c>
      <c r="N41" s="123">
        <v>5744.8550539057969</v>
      </c>
      <c r="O41" s="123">
        <v>2973.3842397887615</v>
      </c>
      <c r="P41" s="123">
        <v>2422.490489241748</v>
      </c>
      <c r="Q41" s="123">
        <v>3536.8094678665439</v>
      </c>
      <c r="R41" s="123">
        <v>852.02564475357099</v>
      </c>
      <c r="S41" s="123">
        <v>199.02517803023235</v>
      </c>
      <c r="T41" s="129">
        <f t="shared" si="29"/>
        <v>58539.495182235347</v>
      </c>
      <c r="U41" s="123">
        <v>54954.921029910132</v>
      </c>
      <c r="V41" s="130">
        <f t="shared" si="34"/>
        <v>185527.30659729661</v>
      </c>
      <c r="W41" s="109">
        <f t="shared" si="30"/>
        <v>52162.633395609846</v>
      </c>
      <c r="X41" s="162">
        <f t="shared" si="35"/>
        <v>0.28115879194448418</v>
      </c>
      <c r="Y41" s="129">
        <v>71536.729422970064</v>
      </c>
      <c r="Z41" s="45">
        <v>9</v>
      </c>
      <c r="AA41" s="88">
        <v>182311.63425894908</v>
      </c>
      <c r="AB41" s="132">
        <v>8.2079292386769961E-2</v>
      </c>
      <c r="AD41" s="12">
        <v>38742.014450827875</v>
      </c>
      <c r="AE41" s="12">
        <f t="shared" si="31"/>
        <v>58539.495182235347</v>
      </c>
      <c r="AF41" s="12">
        <f t="shared" si="32"/>
        <v>-19797.480731407471</v>
      </c>
      <c r="AG41" s="12">
        <f t="shared" si="33"/>
        <v>16581.808393059931</v>
      </c>
      <c r="AH41" s="12">
        <f t="shared" si="36"/>
        <v>-3215.6723383475401</v>
      </c>
      <c r="AP41" s="12"/>
    </row>
    <row r="42" spans="1:42" ht="13.5" thickBot="1">
      <c r="A42" s="15" t="s">
        <v>9</v>
      </c>
      <c r="B42" s="123">
        <v>3177.7912338413753</v>
      </c>
      <c r="C42" s="123">
        <v>2022.7788368258118</v>
      </c>
      <c r="D42" s="123">
        <v>132.63057998359761</v>
      </c>
      <c r="E42" s="123">
        <v>1566.48509383399</v>
      </c>
      <c r="F42" s="123">
        <v>800.99991682818597</v>
      </c>
      <c r="G42" s="123">
        <v>162.55276995952195</v>
      </c>
      <c r="H42" s="123">
        <v>1466.5070998916256</v>
      </c>
      <c r="I42" s="123">
        <v>3853.8707391575144</v>
      </c>
      <c r="J42" s="123">
        <v>5873.7230607275142</v>
      </c>
      <c r="K42" s="123">
        <v>28226.071917707341</v>
      </c>
      <c r="L42" s="123">
        <v>300.66929898619298</v>
      </c>
      <c r="M42" s="123">
        <v>746.39616012612464</v>
      </c>
      <c r="N42" s="123">
        <v>3605.4282286261919</v>
      </c>
      <c r="O42" s="123">
        <v>2345.2219011649595</v>
      </c>
      <c r="P42" s="123">
        <v>276.11986263255727</v>
      </c>
      <c r="Q42" s="123">
        <v>807.91364104174068</v>
      </c>
      <c r="R42" s="123">
        <v>574.90150779647593</v>
      </c>
      <c r="S42" s="123">
        <v>61.995693418131978</v>
      </c>
      <c r="T42" s="129">
        <f t="shared" si="29"/>
        <v>24677.703868060744</v>
      </c>
      <c r="U42" s="123">
        <v>20243.28303097999</v>
      </c>
      <c r="V42" s="130">
        <f t="shared" si="34"/>
        <v>76245.34057352884</v>
      </c>
      <c r="W42" s="109">
        <f t="shared" si="30"/>
        <v>25617.512875321318</v>
      </c>
      <c r="X42" s="162">
        <f t="shared" si="35"/>
        <v>0.33598791326292937</v>
      </c>
      <c r="Y42" s="129">
        <v>20636.488115840002</v>
      </c>
      <c r="Z42" s="45">
        <v>10</v>
      </c>
      <c r="AA42" s="88">
        <v>88723.290895009966</v>
      </c>
      <c r="AB42" s="132">
        <v>0.1006595064114143</v>
      </c>
      <c r="AD42" s="12">
        <v>36762.449104681844</v>
      </c>
      <c r="AE42" s="12">
        <f t="shared" si="31"/>
        <v>24677.703868060744</v>
      </c>
      <c r="AF42" s="12">
        <f t="shared" si="32"/>
        <v>12084.7452366211</v>
      </c>
      <c r="AG42" s="12">
        <f t="shared" si="33"/>
        <v>393.20508486001199</v>
      </c>
      <c r="AH42" s="12">
        <f t="shared" si="36"/>
        <v>12477.950321481112</v>
      </c>
      <c r="AP42" s="12"/>
    </row>
    <row r="43" spans="1:42" ht="13.5" thickBot="1">
      <c r="A43" s="15" t="s">
        <v>10</v>
      </c>
      <c r="B43" s="123">
        <v>1966.3540588158576</v>
      </c>
      <c r="C43" s="123">
        <v>77.260636553477184</v>
      </c>
      <c r="D43" s="123">
        <v>19.936157064619831</v>
      </c>
      <c r="E43" s="123">
        <v>0</v>
      </c>
      <c r="F43" s="123">
        <v>65.301816606466019</v>
      </c>
      <c r="G43" s="123">
        <v>12.56330767630585</v>
      </c>
      <c r="H43" s="123">
        <v>597.8068884958941</v>
      </c>
      <c r="I43" s="123">
        <v>390.72448313571942</v>
      </c>
      <c r="J43" s="123">
        <v>197.72831466006886</v>
      </c>
      <c r="K43" s="123">
        <v>188.96215803347354</v>
      </c>
      <c r="L43" s="123">
        <v>5356.8135253312894</v>
      </c>
      <c r="M43" s="123">
        <v>116.25269395745545</v>
      </c>
      <c r="N43" s="123">
        <v>1318.7814324024093</v>
      </c>
      <c r="O43" s="123">
        <v>30.95164288054022</v>
      </c>
      <c r="P43" s="123">
        <v>34.899067043162731</v>
      </c>
      <c r="Q43" s="123">
        <v>72.340482836099255</v>
      </c>
      <c r="R43" s="123">
        <v>5.7609719886842354</v>
      </c>
      <c r="S43" s="123">
        <v>3.1131829364740451</v>
      </c>
      <c r="T43" s="129">
        <f t="shared" si="29"/>
        <v>5172.6600782257719</v>
      </c>
      <c r="U43" s="123">
        <v>1464.2960208899999</v>
      </c>
      <c r="V43" s="130">
        <f t="shared" si="34"/>
        <v>11919.846841307999</v>
      </c>
      <c r="W43" s="109">
        <f t="shared" si="30"/>
        <v>4728.8999162512382</v>
      </c>
      <c r="X43" s="162">
        <f t="shared" si="35"/>
        <v>0.39672488910371961</v>
      </c>
      <c r="Y43" s="129">
        <v>1016.0017388400003</v>
      </c>
      <c r="Z43" s="45">
        <v>11</v>
      </c>
      <c r="AA43" s="88">
        <v>14861.643287566199</v>
      </c>
      <c r="AB43" s="132">
        <v>0.13400092237023395</v>
      </c>
      <c r="AD43" s="12">
        <v>8562.7508065339716</v>
      </c>
      <c r="AE43" s="12">
        <f t="shared" si="31"/>
        <v>5172.6600782257719</v>
      </c>
      <c r="AF43" s="12">
        <f t="shared" si="32"/>
        <v>3390.0907283081997</v>
      </c>
      <c r="AG43" s="12">
        <f t="shared" si="33"/>
        <v>-448.29428204999965</v>
      </c>
      <c r="AH43" s="12">
        <f t="shared" si="36"/>
        <v>2941.7964462581999</v>
      </c>
      <c r="AP43" s="12"/>
    </row>
    <row r="44" spans="1:42" ht="13.5" thickBot="1">
      <c r="A44" s="15" t="s">
        <v>11</v>
      </c>
      <c r="B44" s="123">
        <v>1918.5881718643079</v>
      </c>
      <c r="C44" s="123">
        <v>668.89001599116978</v>
      </c>
      <c r="D44" s="123">
        <v>1569.7908184514736</v>
      </c>
      <c r="E44" s="123">
        <v>361.50945907306539</v>
      </c>
      <c r="F44" s="123">
        <v>756.29658117591543</v>
      </c>
      <c r="G44" s="123">
        <v>768.86976526577087</v>
      </c>
      <c r="H44" s="123">
        <v>4651.1926912723957</v>
      </c>
      <c r="I44" s="123">
        <v>537.55287029157284</v>
      </c>
      <c r="J44" s="123">
        <v>1440.4296543988598</v>
      </c>
      <c r="K44" s="123">
        <v>1214.8305494654126</v>
      </c>
      <c r="L44" s="123">
        <v>159.71789163940477</v>
      </c>
      <c r="M44" s="123">
        <v>20907.316530707685</v>
      </c>
      <c r="N44" s="123">
        <v>1707.6916709908537</v>
      </c>
      <c r="O44" s="123">
        <v>140.05811314846574</v>
      </c>
      <c r="P44" s="123">
        <v>202.55814324199281</v>
      </c>
      <c r="Q44" s="123">
        <v>2149.3999657259642</v>
      </c>
      <c r="R44" s="123">
        <v>18.844836670536488</v>
      </c>
      <c r="S44" s="123">
        <v>58.3194832568647</v>
      </c>
      <c r="T44" s="129">
        <f t="shared" si="29"/>
        <v>17605.545683276083</v>
      </c>
      <c r="U44" s="123">
        <v>17146.274547549991</v>
      </c>
      <c r="V44" s="130">
        <f t="shared" si="34"/>
        <v>56378.131760181692</v>
      </c>
      <c r="W44" s="109">
        <f t="shared" si="30"/>
        <v>14297.760934411574</v>
      </c>
      <c r="X44" s="162">
        <f t="shared" si="35"/>
        <v>0.2536047309128765</v>
      </c>
      <c r="Y44" s="129">
        <v>14332.308988850002</v>
      </c>
      <c r="Z44" s="45">
        <v>12</v>
      </c>
      <c r="AA44" s="88">
        <v>50105.075916911592</v>
      </c>
      <c r="AB44" s="132">
        <v>0.10762988903521367</v>
      </c>
      <c r="AD44" s="12">
        <v>14146.45539870597</v>
      </c>
      <c r="AE44" s="12">
        <f t="shared" si="31"/>
        <v>17605.545683276083</v>
      </c>
      <c r="AF44" s="12">
        <f t="shared" si="32"/>
        <v>-3459.090284570113</v>
      </c>
      <c r="AG44" s="12">
        <f t="shared" si="33"/>
        <v>-2813.9655586999888</v>
      </c>
      <c r="AH44" s="12">
        <f t="shared" si="36"/>
        <v>-6273.0558432701018</v>
      </c>
      <c r="AP44" s="12"/>
    </row>
    <row r="45" spans="1:42" ht="13.5" thickBot="1">
      <c r="A45" s="15" t="s">
        <v>12</v>
      </c>
      <c r="B45" s="123">
        <v>10018.233474261793</v>
      </c>
      <c r="C45" s="123">
        <v>3602.5700208543958</v>
      </c>
      <c r="D45" s="123">
        <v>2085.0737045324749</v>
      </c>
      <c r="E45" s="123">
        <v>1099.4196705544525</v>
      </c>
      <c r="F45" s="123">
        <v>4499.8736980481299</v>
      </c>
      <c r="G45" s="123">
        <v>1127.1546470950375</v>
      </c>
      <c r="H45" s="123">
        <v>5630.6567764817792</v>
      </c>
      <c r="I45" s="123">
        <v>10187.077842046412</v>
      </c>
      <c r="J45" s="123">
        <v>10694.608841954319</v>
      </c>
      <c r="K45" s="123">
        <v>8026.2818642455059</v>
      </c>
      <c r="L45" s="123">
        <v>1675.5416854483506</v>
      </c>
      <c r="M45" s="123">
        <v>4821.1245746397553</v>
      </c>
      <c r="N45" s="123">
        <v>30698.444776960565</v>
      </c>
      <c r="O45" s="123">
        <v>2401.7865303269846</v>
      </c>
      <c r="P45" s="123">
        <v>1276.9729577458063</v>
      </c>
      <c r="Q45" s="123">
        <v>5200.255861252077</v>
      </c>
      <c r="R45" s="123">
        <v>470.20485620626238</v>
      </c>
      <c r="S45" s="123">
        <v>242.69297823191354</v>
      </c>
      <c r="T45" s="129">
        <f t="shared" si="29"/>
        <v>73330.203812228836</v>
      </c>
      <c r="U45" s="123">
        <v>26722.324251000042</v>
      </c>
      <c r="V45" s="130">
        <f t="shared" si="34"/>
        <v>130480.29901188606</v>
      </c>
      <c r="W45" s="109">
        <f t="shared" si="30"/>
        <v>49707.974451778457</v>
      </c>
      <c r="X45" s="162">
        <f t="shared" si="35"/>
        <v>0.38096153080742345</v>
      </c>
      <c r="Y45" s="129">
        <v>53390.275640220047</v>
      </c>
      <c r="Z45" s="45">
        <v>13</v>
      </c>
      <c r="AA45" s="88">
        <v>121212.06369261845</v>
      </c>
      <c r="AB45" s="132">
        <v>0.11722717204726595</v>
      </c>
      <c r="AD45" s="12">
        <v>37394.017103741215</v>
      </c>
      <c r="AE45" s="12">
        <f t="shared" si="31"/>
        <v>73330.203812228836</v>
      </c>
      <c r="AF45" s="12">
        <f t="shared" si="32"/>
        <v>-35936.186708487621</v>
      </c>
      <c r="AG45" s="12">
        <f t="shared" si="33"/>
        <v>26667.951389220005</v>
      </c>
      <c r="AH45" s="12">
        <f t="shared" si="36"/>
        <v>-9268.2353192676164</v>
      </c>
      <c r="AP45" s="12"/>
    </row>
    <row r="46" spans="1:42" ht="13.5" thickBot="1">
      <c r="A46" s="15" t="s">
        <v>13</v>
      </c>
      <c r="B46" s="123">
        <v>2133.9055435606838</v>
      </c>
      <c r="C46" s="123">
        <v>200.34908734302462</v>
      </c>
      <c r="D46" s="123">
        <v>47.855346395884652</v>
      </c>
      <c r="E46" s="123">
        <v>141.96184039002466</v>
      </c>
      <c r="F46" s="123">
        <v>199.85201852311195</v>
      </c>
      <c r="G46" s="123">
        <v>49.668832694171016</v>
      </c>
      <c r="H46" s="123">
        <v>283.79972278839631</v>
      </c>
      <c r="I46" s="123">
        <v>1261.171588196748</v>
      </c>
      <c r="J46" s="123">
        <v>901.09567512256763</v>
      </c>
      <c r="K46" s="123">
        <v>5058.7244320579857</v>
      </c>
      <c r="L46" s="123">
        <v>223.19305346110042</v>
      </c>
      <c r="M46" s="123">
        <v>169.0119825380936</v>
      </c>
      <c r="N46" s="123">
        <v>762.49763644871666</v>
      </c>
      <c r="O46" s="123">
        <v>6180.2034037244503</v>
      </c>
      <c r="P46" s="123">
        <v>79.832272174551562</v>
      </c>
      <c r="Q46" s="123">
        <v>418.70976479282774</v>
      </c>
      <c r="R46" s="123">
        <v>129.42781450531211</v>
      </c>
      <c r="S46" s="123">
        <v>53.832245266224966</v>
      </c>
      <c r="T46" s="129">
        <f t="shared" si="29"/>
        <v>11287.171785290415</v>
      </c>
      <c r="U46" s="123">
        <v>5470.1246473199981</v>
      </c>
      <c r="V46" s="130">
        <f t="shared" si="34"/>
        <v>23765.216907303868</v>
      </c>
      <c r="W46" s="109">
        <f t="shared" si="30"/>
        <v>6810.528998446508</v>
      </c>
      <c r="X46" s="162">
        <f t="shared" si="35"/>
        <v>0.28657550339266624</v>
      </c>
      <c r="Y46" s="129">
        <v>10301.19264591</v>
      </c>
      <c r="Z46" s="45">
        <v>14</v>
      </c>
      <c r="AA46" s="88">
        <v>31606.218636290057</v>
      </c>
      <c r="AB46" s="132">
        <v>7.8663062931792385E-2</v>
      </c>
      <c r="AD46" s="12">
        <v>14297.105515686602</v>
      </c>
      <c r="AE46" s="12">
        <f t="shared" si="31"/>
        <v>11287.171785290415</v>
      </c>
      <c r="AF46" s="12">
        <f t="shared" si="32"/>
        <v>3009.9337303961875</v>
      </c>
      <c r="AG46" s="12">
        <f t="shared" si="33"/>
        <v>4831.0679985900015</v>
      </c>
      <c r="AH46" s="12">
        <f t="shared" si="36"/>
        <v>7841.0017289861889</v>
      </c>
      <c r="AP46" s="12"/>
    </row>
    <row r="47" spans="1:42" ht="13.5" thickBot="1">
      <c r="A47" s="15" t="s">
        <v>14</v>
      </c>
      <c r="B47" s="123">
        <v>415.96819987237194</v>
      </c>
      <c r="C47" s="123">
        <v>2154.3883408738643</v>
      </c>
      <c r="D47" s="123">
        <v>121.4588199425595</v>
      </c>
      <c r="E47" s="123">
        <v>32.869752914916695</v>
      </c>
      <c r="F47" s="123">
        <v>134.70955542741018</v>
      </c>
      <c r="G47" s="123">
        <v>368.77042897024944</v>
      </c>
      <c r="H47" s="123">
        <v>1360.8285447250341</v>
      </c>
      <c r="I47" s="123">
        <v>248.66195623188722</v>
      </c>
      <c r="J47" s="123">
        <v>1513.0648440533541</v>
      </c>
      <c r="K47" s="123">
        <v>449.94629549851072</v>
      </c>
      <c r="L47" s="123">
        <v>38.946570228796595</v>
      </c>
      <c r="M47" s="123">
        <v>153.27323402345843</v>
      </c>
      <c r="N47" s="123">
        <v>510.31344275510605</v>
      </c>
      <c r="O47" s="123">
        <v>11.390134476220522</v>
      </c>
      <c r="P47" s="123">
        <v>4626.805445252141</v>
      </c>
      <c r="Q47" s="123">
        <v>2671.9409604334078</v>
      </c>
      <c r="R47" s="123">
        <v>718.44152739055448</v>
      </c>
      <c r="S47" s="123">
        <v>3.8314050965091568</v>
      </c>
      <c r="T47" s="129">
        <f t="shared" si="29"/>
        <v>11046.090669629397</v>
      </c>
      <c r="U47" s="123">
        <v>8302.3145885900012</v>
      </c>
      <c r="V47" s="130">
        <f t="shared" si="34"/>
        <v>23837.924046756354</v>
      </c>
      <c r="W47" s="109">
        <f t="shared" si="30"/>
        <v>4215.8689398534361</v>
      </c>
      <c r="X47" s="162">
        <f t="shared" si="35"/>
        <v>0.1768555404230803</v>
      </c>
      <c r="Y47" s="129">
        <v>5360.4847107200021</v>
      </c>
      <c r="Z47" s="45">
        <v>15</v>
      </c>
      <c r="AA47" s="88">
        <v>21059.173632276921</v>
      </c>
      <c r="AB47" s="132">
        <v>6.7981192682949249E-2</v>
      </c>
      <c r="AD47" s="12">
        <v>11209.170133019965</v>
      </c>
      <c r="AE47" s="12">
        <f t="shared" si="31"/>
        <v>11046.090669629397</v>
      </c>
      <c r="AF47" s="12">
        <f t="shared" si="32"/>
        <v>163.07946339056798</v>
      </c>
      <c r="AG47" s="12">
        <f t="shared" si="33"/>
        <v>-2941.8298778699991</v>
      </c>
      <c r="AH47" s="12">
        <f t="shared" si="36"/>
        <v>-2778.7504144794311</v>
      </c>
      <c r="AP47" s="12"/>
    </row>
    <row r="48" spans="1:42" ht="13.5" thickBot="1">
      <c r="A48" s="15" t="s">
        <v>15</v>
      </c>
      <c r="B48" s="123">
        <v>859.3170075361968</v>
      </c>
      <c r="C48" s="123">
        <v>2194.0282941354189</v>
      </c>
      <c r="D48" s="123">
        <v>1028.2751178939766</v>
      </c>
      <c r="E48" s="123">
        <v>76.789624462497528</v>
      </c>
      <c r="F48" s="123">
        <v>371.09644700488468</v>
      </c>
      <c r="G48" s="123">
        <v>1015.3553030797524</v>
      </c>
      <c r="H48" s="123">
        <v>4923.1843287663341</v>
      </c>
      <c r="I48" s="123">
        <v>567.05575836996297</v>
      </c>
      <c r="J48" s="123">
        <v>3009.4763419936926</v>
      </c>
      <c r="K48" s="123">
        <v>829.96610903647502</v>
      </c>
      <c r="L48" s="123">
        <v>117.07741804592054</v>
      </c>
      <c r="M48" s="123">
        <v>1132.3438048064759</v>
      </c>
      <c r="N48" s="123">
        <v>1711.1005779785246</v>
      </c>
      <c r="O48" s="123">
        <v>1156.0530324838799</v>
      </c>
      <c r="P48" s="123">
        <v>2801.247048928014</v>
      </c>
      <c r="Q48" s="123">
        <v>20884.149237322326</v>
      </c>
      <c r="R48" s="123">
        <v>860.86413240333241</v>
      </c>
      <c r="S48" s="123">
        <v>29.432995477953625</v>
      </c>
      <c r="T48" s="129">
        <f t="shared" si="29"/>
        <v>20124.794542898082</v>
      </c>
      <c r="U48" s="123">
        <v>20487.285268449989</v>
      </c>
      <c r="V48" s="130">
        <f t="shared" si="34"/>
        <v>64054.097848175603</v>
      </c>
      <c r="W48" s="109">
        <f t="shared" si="30"/>
        <v>15726.376209346801</v>
      </c>
      <c r="X48" s="162">
        <f t="shared" si="35"/>
        <v>0.24551709785410275</v>
      </c>
      <c r="Y48" s="129">
        <v>17308.692079140015</v>
      </c>
      <c r="Z48" s="45">
        <v>16</v>
      </c>
      <c r="AA48" s="88">
        <v>64392.400063688721</v>
      </c>
      <c r="AB48" s="132">
        <v>8.3204826415308089E-2</v>
      </c>
      <c r="AD48" s="12">
        <v>23641.689947721177</v>
      </c>
      <c r="AE48" s="12">
        <f t="shared" si="31"/>
        <v>20124.794542898082</v>
      </c>
      <c r="AF48" s="12">
        <f t="shared" si="32"/>
        <v>3516.8954048230953</v>
      </c>
      <c r="AG48" s="12">
        <f t="shared" si="33"/>
        <v>-3178.5931893099732</v>
      </c>
      <c r="AH48" s="12">
        <f t="shared" si="36"/>
        <v>338.30221551312206</v>
      </c>
      <c r="AP48" s="12"/>
    </row>
    <row r="49" spans="1:52" ht="13.5" thickBot="1">
      <c r="A49" s="15" t="s">
        <v>16</v>
      </c>
      <c r="B49" s="123">
        <v>116.3094806938587</v>
      </c>
      <c r="C49" s="123">
        <v>356.96758666027142</v>
      </c>
      <c r="D49" s="123">
        <v>11.386791974423927</v>
      </c>
      <c r="E49" s="123">
        <v>3.4467601585288787</v>
      </c>
      <c r="F49" s="123">
        <v>25.132351335707824</v>
      </c>
      <c r="G49" s="123">
        <v>42.412623974299194</v>
      </c>
      <c r="H49" s="123">
        <v>1137.8454392905342</v>
      </c>
      <c r="I49" s="123">
        <v>103.43212879807092</v>
      </c>
      <c r="J49" s="123">
        <v>465.32323903105925</v>
      </c>
      <c r="K49" s="123">
        <v>643.06392183203047</v>
      </c>
      <c r="L49" s="123">
        <v>0</v>
      </c>
      <c r="M49" s="123">
        <v>35.643351839373388</v>
      </c>
      <c r="N49" s="123">
        <v>457.06574059600666</v>
      </c>
      <c r="O49" s="123">
        <v>22.996059474808114</v>
      </c>
      <c r="P49" s="123">
        <v>820.85729441640706</v>
      </c>
      <c r="Q49" s="123">
        <v>737.38955535259583</v>
      </c>
      <c r="R49" s="123">
        <v>2333.3228904247471</v>
      </c>
      <c r="S49" s="123">
        <v>1.8552132620431967</v>
      </c>
      <c r="T49" s="129">
        <f t="shared" si="29"/>
        <v>4797.7144441693144</v>
      </c>
      <c r="U49" s="123">
        <v>1489.8991039499997</v>
      </c>
      <c r="V49" s="130">
        <f t="shared" si="34"/>
        <v>8804.3495330647656</v>
      </c>
      <c r="W49" s="109">
        <f t="shared" si="30"/>
        <v>1956.1503910275985</v>
      </c>
      <c r="X49" s="162">
        <f t="shared" si="35"/>
        <v>0.22218000133698337</v>
      </c>
      <c r="Y49" s="129">
        <v>1121.4716814900003</v>
      </c>
      <c r="Z49" s="45">
        <v>17</v>
      </c>
      <c r="AA49" s="88">
        <v>9181.7473126676414</v>
      </c>
      <c r="AB49" s="132">
        <v>6.9503708352774127E-2</v>
      </c>
      <c r="AD49" s="12">
        <v>5543.5396462321914</v>
      </c>
      <c r="AE49" s="12">
        <f t="shared" si="31"/>
        <v>4797.7144441693144</v>
      </c>
      <c r="AF49" s="12">
        <f t="shared" si="32"/>
        <v>745.825202062877</v>
      </c>
      <c r="AG49" s="12">
        <f t="shared" si="33"/>
        <v>-368.42742245999943</v>
      </c>
      <c r="AH49" s="12">
        <f t="shared" si="36"/>
        <v>377.39777960287756</v>
      </c>
      <c r="AP49" s="12"/>
    </row>
    <row r="50" spans="1:52" ht="13.5" thickBot="1">
      <c r="A50" s="15" t="s">
        <v>17</v>
      </c>
      <c r="B50" s="123">
        <v>130.82536005275904</v>
      </c>
      <c r="C50" s="123">
        <v>0.98165352856484556</v>
      </c>
      <c r="D50" s="123">
        <v>0.37658585044558623</v>
      </c>
      <c r="E50" s="123">
        <v>0.36650740377926033</v>
      </c>
      <c r="F50" s="123">
        <v>3.5988768923851566</v>
      </c>
      <c r="G50" s="123">
        <v>0.36972954061021135</v>
      </c>
      <c r="H50" s="123">
        <v>6.3260833807548851</v>
      </c>
      <c r="I50" s="123">
        <v>1.1508183312823417</v>
      </c>
      <c r="J50" s="123">
        <v>5.7469865797944859</v>
      </c>
      <c r="K50" s="123">
        <v>8.5507759322959469</v>
      </c>
      <c r="L50" s="123">
        <v>0.49868838432039203</v>
      </c>
      <c r="M50" s="123">
        <v>4.551618445461008</v>
      </c>
      <c r="N50" s="123">
        <v>20.378605912963863</v>
      </c>
      <c r="O50" s="123">
        <v>22.631886981524598</v>
      </c>
      <c r="P50" s="123">
        <v>0.18113200448715092</v>
      </c>
      <c r="Q50" s="123">
        <v>38.180853707984106</v>
      </c>
      <c r="R50" s="123">
        <v>0.11971507945219215</v>
      </c>
      <c r="S50" s="123">
        <v>25.265084442466481</v>
      </c>
      <c r="T50" s="129">
        <f t="shared" si="29"/>
        <v>247.06394407627923</v>
      </c>
      <c r="U50" s="123">
        <v>4.3036574199999995</v>
      </c>
      <c r="V50" s="130">
        <f t="shared" si="34"/>
        <v>274.40461987133153</v>
      </c>
      <c r="W50" s="109">
        <f t="shared" si="30"/>
        <v>602.71071921165571</v>
      </c>
      <c r="X50" s="162">
        <f t="shared" si="35"/>
        <v>2.1964306559206879</v>
      </c>
      <c r="Y50" s="129">
        <v>549.75655847999997</v>
      </c>
      <c r="Z50" s="45">
        <v>18</v>
      </c>
      <c r="AA50" s="88">
        <v>3138.3186093301624</v>
      </c>
      <c r="AB50" s="132">
        <v>8.5541157540673984E-2</v>
      </c>
      <c r="AD50" s="12">
        <v>2565.52503247511</v>
      </c>
      <c r="AE50" s="12">
        <f t="shared" si="31"/>
        <v>247.06394407627923</v>
      </c>
      <c r="AF50" s="12">
        <f t="shared" si="32"/>
        <v>2318.4610883988307</v>
      </c>
      <c r="AG50" s="12">
        <f t="shared" si="33"/>
        <v>545.45290105999993</v>
      </c>
      <c r="AH50" s="12">
        <f t="shared" si="36"/>
        <v>2863.9139894588307</v>
      </c>
      <c r="AP50" s="12"/>
    </row>
    <row r="51" spans="1:52" ht="13.5" thickBot="1">
      <c r="A51" s="69" t="s">
        <v>208</v>
      </c>
      <c r="B51" s="128">
        <f t="shared" ref="B51:S51" si="37">SUM(B33:B50)-INDEX(IntTrad,B31,B31)</f>
        <v>35430.973856930737</v>
      </c>
      <c r="C51" s="128">
        <f t="shared" si="37"/>
        <v>27052.674866092028</v>
      </c>
      <c r="D51" s="128">
        <f t="shared" si="37"/>
        <v>8095.8732885305126</v>
      </c>
      <c r="E51" s="128">
        <f t="shared" si="37"/>
        <v>7885.2947417469404</v>
      </c>
      <c r="F51" s="128">
        <f t="shared" si="37"/>
        <v>14530.721277627141</v>
      </c>
      <c r="G51" s="128">
        <f t="shared" si="37"/>
        <v>6842.4859688924344</v>
      </c>
      <c r="H51" s="128">
        <f t="shared" si="37"/>
        <v>28898.910105407922</v>
      </c>
      <c r="I51" s="128">
        <f t="shared" si="37"/>
        <v>25629.19430310162</v>
      </c>
      <c r="J51" s="128">
        <f t="shared" si="37"/>
        <v>38742.014450827875</v>
      </c>
      <c r="K51" s="128">
        <f t="shared" si="37"/>
        <v>36762.449104681844</v>
      </c>
      <c r="L51" s="128">
        <f t="shared" si="37"/>
        <v>8562.7508065339716</v>
      </c>
      <c r="M51" s="128">
        <f t="shared" si="37"/>
        <v>14146.45539870597</v>
      </c>
      <c r="N51" s="128">
        <f t="shared" si="37"/>
        <v>37394.017103741215</v>
      </c>
      <c r="O51" s="128">
        <f t="shared" si="37"/>
        <v>14297.105515686602</v>
      </c>
      <c r="P51" s="128">
        <f t="shared" si="37"/>
        <v>11209.170133019965</v>
      </c>
      <c r="Q51" s="128">
        <f t="shared" si="37"/>
        <v>23641.689947721177</v>
      </c>
      <c r="R51" s="128">
        <f t="shared" si="37"/>
        <v>5543.5396462321914</v>
      </c>
      <c r="S51" s="128">
        <f t="shared" si="37"/>
        <v>2565.52503247511</v>
      </c>
      <c r="U51" s="131">
        <f>SUM(U33:U50)</f>
        <v>214234.45103511011</v>
      </c>
      <c r="V51" s="131">
        <f>SUM(V33:V50)</f>
        <v>877515.99504179007</v>
      </c>
      <c r="W51" s="131">
        <f>SUM(W33:W50)</f>
        <v>269868.58812033437</v>
      </c>
      <c r="X51" s="24"/>
      <c r="Y51" s="131">
        <f>SUM(Y33:Y50)</f>
        <v>260814.61454079012</v>
      </c>
      <c r="AA51" s="24">
        <f>SUM(AA33:AA50)</f>
        <v>924096.15854747023</v>
      </c>
      <c r="AB51" s="24"/>
      <c r="AF51" s="98">
        <f>SUM(AF33:AF50)</f>
        <v>-1.3642420526593924E-11</v>
      </c>
      <c r="AG51" s="98">
        <f>SUM(AG33:AG50)</f>
        <v>46580.163505680001</v>
      </c>
      <c r="AH51" s="98">
        <f>SUM(AH33:AH50)</f>
        <v>46580.163505680001</v>
      </c>
    </row>
    <row r="52" spans="1:52" ht="13.5" thickBot="1">
      <c r="A52" s="69" t="s">
        <v>86</v>
      </c>
      <c r="B52" s="123">
        <f t="array" ref="B52:S52">TRANSPOSE(Y33:Y50)</f>
        <v>29375.998386069994</v>
      </c>
      <c r="C52" s="123">
        <v>7988.2889272500033</v>
      </c>
      <c r="D52" s="123">
        <v>4193.2019418500004</v>
      </c>
      <c r="E52" s="123">
        <v>1504.5347278399986</v>
      </c>
      <c r="F52" s="123">
        <v>4731.3296632100019</v>
      </c>
      <c r="G52" s="123">
        <v>1990.0399171400011</v>
      </c>
      <c r="H52" s="123">
        <v>10352.938135310002</v>
      </c>
      <c r="I52" s="123">
        <v>5124.881259660001</v>
      </c>
      <c r="J52" s="123">
        <v>71536.729422970064</v>
      </c>
      <c r="K52" s="123">
        <v>20636.488115840002</v>
      </c>
      <c r="L52" s="123">
        <v>1016.0017388400003</v>
      </c>
      <c r="M52" s="123">
        <v>14332.308988850002</v>
      </c>
      <c r="N52" s="123">
        <v>53390.275640220047</v>
      </c>
      <c r="O52" s="123">
        <v>10301.19264591</v>
      </c>
      <c r="P52" s="123">
        <v>5360.4847107200021</v>
      </c>
      <c r="Q52" s="123">
        <v>17308.692079140015</v>
      </c>
      <c r="R52" s="123">
        <v>1121.4716814900003</v>
      </c>
      <c r="S52" s="123">
        <v>549.75655847999997</v>
      </c>
    </row>
    <row r="53" spans="1:52">
      <c r="A53" s="69" t="s">
        <v>190</v>
      </c>
      <c r="B53" s="127">
        <f>SUM(B33:B50,B52)</f>
        <v>104410.42454447676</v>
      </c>
      <c r="C53" s="127">
        <f t="shared" ref="C53:S53" si="38">SUM(C33:C50,C52)</f>
        <v>45964.539266946136</v>
      </c>
      <c r="D53" s="127">
        <f t="shared" si="38"/>
        <v>19173.668214850299</v>
      </c>
      <c r="E53" s="127">
        <f t="shared" si="38"/>
        <v>21327.320769515252</v>
      </c>
      <c r="F53" s="127">
        <f t="shared" si="38"/>
        <v>33501.401142089904</v>
      </c>
      <c r="G53" s="127">
        <f t="shared" si="38"/>
        <v>12384.020761017817</v>
      </c>
      <c r="H53" s="127">
        <f t="shared" si="38"/>
        <v>60273.86616432431</v>
      </c>
      <c r="I53" s="127">
        <f t="shared" si="38"/>
        <v>40469.351378940824</v>
      </c>
      <c r="J53" s="127">
        <f t="shared" si="38"/>
        <v>182311.63425894908</v>
      </c>
      <c r="K53" s="127">
        <f t="shared" si="38"/>
        <v>88723.290895009966</v>
      </c>
      <c r="L53" s="127">
        <f t="shared" si="38"/>
        <v>14861.643287566199</v>
      </c>
      <c r="M53" s="127">
        <f t="shared" si="38"/>
        <v>50105.075916911592</v>
      </c>
      <c r="N53" s="127">
        <f t="shared" si="38"/>
        <v>121212.06369261845</v>
      </c>
      <c r="O53" s="127">
        <f t="shared" si="38"/>
        <v>31606.218636290057</v>
      </c>
      <c r="P53" s="127">
        <f t="shared" si="38"/>
        <v>21059.173632276921</v>
      </c>
      <c r="Q53" s="127">
        <f t="shared" si="38"/>
        <v>64392.400063688721</v>
      </c>
      <c r="R53" s="127">
        <f t="shared" si="38"/>
        <v>9181.7473126676414</v>
      </c>
      <c r="S53" s="127">
        <f t="shared" si="38"/>
        <v>3138.3186093301624</v>
      </c>
      <c r="AF53" s="14"/>
      <c r="AG53" s="14"/>
      <c r="AY53" s="89" t="s">
        <v>155</v>
      </c>
      <c r="AZ53" s="91">
        <f>W3</f>
        <v>0.86844586443009653</v>
      </c>
    </row>
    <row r="54" spans="1:52">
      <c r="A54" s="69" t="s">
        <v>171</v>
      </c>
      <c r="B54" s="128">
        <f t="array" ref="B54:S54">TRANSPOSE(C6:C23)</f>
        <v>14794.865756760661</v>
      </c>
      <c r="C54" s="128">
        <v>2687.5943936466952</v>
      </c>
      <c r="D54" s="128">
        <v>2327.5850207805329</v>
      </c>
      <c r="E54" s="128">
        <v>2251.3290404689778</v>
      </c>
      <c r="F54" s="128">
        <v>3704.2353517595106</v>
      </c>
      <c r="G54" s="128">
        <v>1180.4150521498259</v>
      </c>
      <c r="H54" s="128">
        <v>4986.5304677187396</v>
      </c>
      <c r="I54" s="128">
        <v>3598.1939454938151</v>
      </c>
      <c r="J54" s="128">
        <v>14964.00993385015</v>
      </c>
      <c r="K54" s="128">
        <v>8930.8426686880321</v>
      </c>
      <c r="L54" s="128">
        <v>1991.4739084712669</v>
      </c>
      <c r="M54" s="128">
        <v>5392.8037610381516</v>
      </c>
      <c r="N54" s="128">
        <v>14209.347444698742</v>
      </c>
      <c r="O54" s="128">
        <v>2486.2419656224743</v>
      </c>
      <c r="P54" s="128">
        <v>1431.6277404395016</v>
      </c>
      <c r="Q54" s="128">
        <v>5357.7584697642933</v>
      </c>
      <c r="R54" s="128">
        <v>638.1654873885193</v>
      </c>
      <c r="S54" s="128">
        <v>268.4554065735403</v>
      </c>
      <c r="W54" s="89" t="s">
        <v>155</v>
      </c>
      <c r="X54" s="92">
        <f>W3</f>
        <v>0.86844586443009653</v>
      </c>
    </row>
    <row r="55" spans="1:52" ht="18.75">
      <c r="A55" s="94" t="s">
        <v>162</v>
      </c>
      <c r="B55" s="162">
        <f>B54/B53</f>
        <v>0.14169912459706879</v>
      </c>
      <c r="C55" s="162">
        <f t="shared" ref="C55:S55" si="39">C54/C53</f>
        <v>5.8471039555908023E-2</v>
      </c>
      <c r="D55" s="162">
        <f t="shared" si="39"/>
        <v>0.12139487315096976</v>
      </c>
      <c r="E55" s="162">
        <f t="shared" si="39"/>
        <v>0.1055607999147728</v>
      </c>
      <c r="F55" s="162">
        <f t="shared" si="39"/>
        <v>0.11056956501755529</v>
      </c>
      <c r="G55" s="162">
        <f t="shared" si="39"/>
        <v>9.5317593124965821E-2</v>
      </c>
      <c r="H55" s="162">
        <f t="shared" si="39"/>
        <v>8.2731219764864417E-2</v>
      </c>
      <c r="I55" s="162">
        <f t="shared" si="39"/>
        <v>8.8911579328306692E-2</v>
      </c>
      <c r="J55" s="162">
        <f t="shared" si="39"/>
        <v>8.2079292386769961E-2</v>
      </c>
      <c r="K55" s="162">
        <f t="shared" si="39"/>
        <v>0.1006595064114143</v>
      </c>
      <c r="L55" s="162">
        <f>L54/L53</f>
        <v>0.13400092237023395</v>
      </c>
      <c r="M55" s="162">
        <f t="shared" si="39"/>
        <v>0.10762988903521367</v>
      </c>
      <c r="N55" s="162">
        <f t="shared" si="39"/>
        <v>0.11722717204726595</v>
      </c>
      <c r="O55" s="162">
        <f t="shared" si="39"/>
        <v>7.8663062931792385E-2</v>
      </c>
      <c r="P55" s="162">
        <f t="shared" si="39"/>
        <v>6.7981192682949249E-2</v>
      </c>
      <c r="Q55" s="162">
        <f t="shared" si="39"/>
        <v>8.3204826415308089E-2</v>
      </c>
      <c r="R55" s="162">
        <f t="shared" si="39"/>
        <v>6.9503708352774127E-2</v>
      </c>
      <c r="S55" s="162">
        <f t="shared" si="39"/>
        <v>8.5541157540673984E-2</v>
      </c>
      <c r="W55" s="161"/>
      <c r="X55" s="92"/>
    </row>
    <row r="57" spans="1:52" ht="15.75" thickBot="1">
      <c r="AB57" s="46"/>
    </row>
    <row r="58" spans="1:52" ht="39" thickBot="1">
      <c r="A58" s="20" t="s">
        <v>252</v>
      </c>
      <c r="B58" s="158" t="s">
        <v>19</v>
      </c>
      <c r="C58" s="158" t="s">
        <v>34</v>
      </c>
      <c r="D58" s="158" t="s">
        <v>35</v>
      </c>
      <c r="E58" s="158" t="s">
        <v>20</v>
      </c>
      <c r="F58" s="158" t="s">
        <v>21</v>
      </c>
      <c r="G58" s="158" t="s">
        <v>22</v>
      </c>
      <c r="H58" s="158" t="s">
        <v>36</v>
      </c>
      <c r="I58" s="158" t="s">
        <v>23</v>
      </c>
      <c r="J58" s="158" t="s">
        <v>24</v>
      </c>
      <c r="K58" s="158" t="s">
        <v>25</v>
      </c>
      <c r="L58" s="158" t="s">
        <v>18</v>
      </c>
      <c r="M58" s="158" t="s">
        <v>26</v>
      </c>
      <c r="N58" s="158" t="s">
        <v>27</v>
      </c>
      <c r="O58" s="158" t="s">
        <v>28</v>
      </c>
      <c r="P58" s="158" t="s">
        <v>29</v>
      </c>
      <c r="Q58" s="158" t="s">
        <v>30</v>
      </c>
      <c r="R58" s="158" t="s">
        <v>31</v>
      </c>
      <c r="S58" s="158" t="s">
        <v>32</v>
      </c>
      <c r="T58" s="158" t="s">
        <v>173</v>
      </c>
      <c r="U58" s="156" t="s">
        <v>217</v>
      </c>
      <c r="V58" s="70" t="s">
        <v>88</v>
      </c>
      <c r="W58" s="70" t="s">
        <v>156</v>
      </c>
      <c r="Y58" s="157" t="s">
        <v>200</v>
      </c>
      <c r="AA58" s="160" t="s">
        <v>204</v>
      </c>
      <c r="AB58" s="159" t="s">
        <v>206</v>
      </c>
      <c r="AC58" s="151" t="s">
        <v>205</v>
      </c>
      <c r="AE58" s="9" t="s">
        <v>57</v>
      </c>
    </row>
    <row r="59" spans="1:52" ht="13.5" thickBot="1">
      <c r="A59" s="23" t="s">
        <v>19</v>
      </c>
      <c r="B59" s="140">
        <f t="shared" ref="B59:S73" si="40">$X33*B33</f>
        <v>14045.003237893727</v>
      </c>
      <c r="C59" s="140">
        <f t="shared" si="40"/>
        <v>401.90221845644118</v>
      </c>
      <c r="D59" s="140">
        <f t="shared" si="40"/>
        <v>257.55401606190162</v>
      </c>
      <c r="E59" s="140">
        <f t="shared" si="40"/>
        <v>766.76034985637978</v>
      </c>
      <c r="F59" s="140">
        <f t="shared" si="40"/>
        <v>1230.3143412278507</v>
      </c>
      <c r="G59" s="140">
        <f t="shared" si="40"/>
        <v>86.251189823251465</v>
      </c>
      <c r="H59" s="140">
        <f t="shared" si="40"/>
        <v>779.88146566791033</v>
      </c>
      <c r="I59" s="140">
        <f t="shared" si="40"/>
        <v>1163.1621164278647</v>
      </c>
      <c r="J59" s="140">
        <f t="shared" si="40"/>
        <v>2459.9266859602603</v>
      </c>
      <c r="K59" s="140">
        <f t="shared" si="40"/>
        <v>1616.8822514658527</v>
      </c>
      <c r="L59" s="140">
        <f t="shared" si="40"/>
        <v>1198.2597796055663</v>
      </c>
      <c r="M59" s="140">
        <f t="shared" si="40"/>
        <v>404.34572692591706</v>
      </c>
      <c r="N59" s="140">
        <f t="shared" si="40"/>
        <v>2063.5993748335673</v>
      </c>
      <c r="O59" s="140">
        <f t="shared" si="40"/>
        <v>1412.7899022698939</v>
      </c>
      <c r="P59" s="140">
        <f t="shared" si="40"/>
        <v>124.57597068083949</v>
      </c>
      <c r="Q59" s="140">
        <f t="shared" si="40"/>
        <v>348.27736935440231</v>
      </c>
      <c r="R59" s="140">
        <f t="shared" si="40"/>
        <v>35.288958424037602</v>
      </c>
      <c r="S59" s="140">
        <f t="shared" si="40"/>
        <v>658.02996591342219</v>
      </c>
      <c r="T59" s="140">
        <f t="shared" ref="T59:T76" si="41">$X33*U33</f>
        <v>8568.3186737499818</v>
      </c>
      <c r="U59" s="152">
        <f>SUM(B59:S59)</f>
        <v>29052.804920849088</v>
      </c>
      <c r="V59" s="141">
        <f>T59+U59</f>
        <v>37621.12359459907</v>
      </c>
      <c r="W59" s="141">
        <f>T59+$AZ$53*U59</f>
        <v>33799.106957355732</v>
      </c>
      <c r="Y59" s="153">
        <f t="array" ref="Y59:Y76">TRANSPOSE(B77:S77)</f>
        <v>26192.462708508367</v>
      </c>
      <c r="AA59" s="153">
        <f t="shared" ref="AA59:AA76" si="42">Y59+Y81</f>
        <v>35454.006980526545</v>
      </c>
      <c r="AB59" s="152">
        <f t="shared" ref="AB59:AB76" si="43">U59+U81</f>
        <v>39685.117422138726</v>
      </c>
      <c r="AC59" s="150">
        <f t="shared" ref="AC59:AC76" si="44">AA59-AB59</f>
        <v>-4231.1104416121816</v>
      </c>
      <c r="AE59" s="133">
        <f t="shared" ref="AE59:AE76" si="45">INDEX($B$105:$S$122,Z33,Z33)+$AZ$53*(AB59-INDEX($B$59:$S$76,Z33,Z33)-INDEX($B$81:$S$98,Z33,Z33))</f>
        <v>58256.235807979763</v>
      </c>
    </row>
    <row r="60" spans="1:52" ht="13.5" thickBot="1">
      <c r="A60" s="23" t="s">
        <v>34</v>
      </c>
      <c r="B60" s="140">
        <f t="shared" si="40"/>
        <v>219.97353185187785</v>
      </c>
      <c r="C60" s="140">
        <f t="shared" si="40"/>
        <v>2395.9272167307618</v>
      </c>
      <c r="D60" s="140">
        <f t="shared" si="40"/>
        <v>25.717845451705788</v>
      </c>
      <c r="E60" s="140">
        <f t="shared" si="40"/>
        <v>4.2980200963288375</v>
      </c>
      <c r="F60" s="140">
        <f t="shared" si="40"/>
        <v>25.886829034462483</v>
      </c>
      <c r="G60" s="140">
        <f t="shared" si="40"/>
        <v>39.001484636866685</v>
      </c>
      <c r="H60" s="140">
        <f t="shared" si="40"/>
        <v>350.86631947712846</v>
      </c>
      <c r="I60" s="140">
        <f t="shared" si="40"/>
        <v>255.21681407780144</v>
      </c>
      <c r="J60" s="140">
        <f t="shared" si="40"/>
        <v>1351.3623083278765</v>
      </c>
      <c r="K60" s="140">
        <f t="shared" si="40"/>
        <v>498.38048679176916</v>
      </c>
      <c r="L60" s="140">
        <f t="shared" si="40"/>
        <v>8.2768825776114099</v>
      </c>
      <c r="M60" s="140">
        <f t="shared" si="40"/>
        <v>61.550507424685726</v>
      </c>
      <c r="N60" s="140">
        <f t="shared" si="40"/>
        <v>199.52361822836443</v>
      </c>
      <c r="O60" s="140">
        <f t="shared" si="40"/>
        <v>39.864741958092687</v>
      </c>
      <c r="P60" s="140">
        <f t="shared" si="40"/>
        <v>243.06524182096615</v>
      </c>
      <c r="Q60" s="140">
        <f t="shared" si="40"/>
        <v>306.2694449036124</v>
      </c>
      <c r="R60" s="140">
        <f t="shared" si="40"/>
        <v>243.00810074543946</v>
      </c>
      <c r="S60" s="140">
        <f t="shared" si="40"/>
        <v>3.2894987671496105</v>
      </c>
      <c r="T60" s="140">
        <f t="shared" si="41"/>
        <v>2161.3825078164418</v>
      </c>
      <c r="U60" s="152">
        <f t="shared" ref="U60:U76" si="46">SUM(B60:S60)</f>
        <v>6271.4788929025008</v>
      </c>
      <c r="V60" s="141">
        <f t="shared" ref="V60:V76" si="47">T60+U60</f>
        <v>8432.8614007189426</v>
      </c>
      <c r="W60" s="141">
        <f t="shared" ref="W60:W76" si="48">T60+$AZ$53*U60</f>
        <v>7607.8224162182587</v>
      </c>
      <c r="Y60" s="153">
        <v>10430.681336210722</v>
      </c>
      <c r="AA60" s="153">
        <f t="shared" si="42"/>
        <v>12508.38648408796</v>
      </c>
      <c r="AB60" s="152">
        <f t="shared" si="43"/>
        <v>8491.9897286999385</v>
      </c>
      <c r="AC60" s="150">
        <f t="shared" si="44"/>
        <v>4016.3967553880211</v>
      </c>
      <c r="AE60" s="133">
        <f t="shared" si="45"/>
        <v>11758.305317400136</v>
      </c>
    </row>
    <row r="61" spans="1:52" ht="13.5" thickBot="1">
      <c r="A61" s="23" t="s">
        <v>35</v>
      </c>
      <c r="B61" s="140">
        <f t="shared" si="40"/>
        <v>189.93980119955168</v>
      </c>
      <c r="C61" s="140">
        <f t="shared" si="40"/>
        <v>49.157897710987775</v>
      </c>
      <c r="D61" s="140">
        <f t="shared" si="40"/>
        <v>2208.6771440511629</v>
      </c>
      <c r="E61" s="140">
        <f t="shared" si="40"/>
        <v>7.0879148509490797</v>
      </c>
      <c r="F61" s="140">
        <f t="shared" si="40"/>
        <v>44.59608515900603</v>
      </c>
      <c r="G61" s="140">
        <f t="shared" si="40"/>
        <v>196.58049777182026</v>
      </c>
      <c r="H61" s="140">
        <f t="shared" si="40"/>
        <v>617.40023037497292</v>
      </c>
      <c r="I61" s="140">
        <f t="shared" si="40"/>
        <v>48.777110003939953</v>
      </c>
      <c r="J61" s="140">
        <f t="shared" si="40"/>
        <v>170.81452323398986</v>
      </c>
      <c r="K61" s="140">
        <f t="shared" si="40"/>
        <v>148.36504822860593</v>
      </c>
      <c r="L61" s="140">
        <f t="shared" si="40"/>
        <v>48.018215315154691</v>
      </c>
      <c r="M61" s="140">
        <f t="shared" si="40"/>
        <v>653.17162793010255</v>
      </c>
      <c r="N61" s="140">
        <f t="shared" si="40"/>
        <v>91.944657661194142</v>
      </c>
      <c r="O61" s="140">
        <f t="shared" si="40"/>
        <v>123.95416548268642</v>
      </c>
      <c r="P61" s="140">
        <f t="shared" si="40"/>
        <v>101.43737967021458</v>
      </c>
      <c r="Q61" s="140">
        <f t="shared" si="40"/>
        <v>412.87572882665995</v>
      </c>
      <c r="R61" s="140">
        <f t="shared" si="40"/>
        <v>108.50932209932999</v>
      </c>
      <c r="S61" s="140">
        <f t="shared" si="40"/>
        <v>1.4895022285846848</v>
      </c>
      <c r="T61" s="140">
        <f t="shared" si="41"/>
        <v>1254.4995067542975</v>
      </c>
      <c r="U61" s="152">
        <f t="shared" si="46"/>
        <v>5222.7968517989138</v>
      </c>
      <c r="V61" s="141">
        <f t="shared" si="47"/>
        <v>6477.2963585532116</v>
      </c>
      <c r="W61" s="141">
        <f t="shared" si="48"/>
        <v>5790.2158334575925</v>
      </c>
      <c r="Y61" s="153">
        <v>4741.7242472946809</v>
      </c>
      <c r="AA61" s="153">
        <f t="shared" si="42"/>
        <v>6402.0749623094707</v>
      </c>
      <c r="AB61" s="152">
        <f t="shared" si="43"/>
        <v>7041.3486547521661</v>
      </c>
      <c r="AC61" s="150">
        <f t="shared" si="44"/>
        <v>-639.27369244269539</v>
      </c>
      <c r="AE61" s="133">
        <f t="shared" si="45"/>
        <v>9362.156264598696</v>
      </c>
    </row>
    <row r="62" spans="1:52" ht="13.5" thickBot="1">
      <c r="A62" s="23" t="s">
        <v>20</v>
      </c>
      <c r="B62" s="140">
        <f t="shared" si="40"/>
        <v>224.85434830994399</v>
      </c>
      <c r="C62" s="140">
        <f t="shared" si="40"/>
        <v>4.6813740523626493</v>
      </c>
      <c r="D62" s="140">
        <f t="shared" si="40"/>
        <v>48.649136700112564</v>
      </c>
      <c r="E62" s="140">
        <f t="shared" si="40"/>
        <v>5106.2050912614141</v>
      </c>
      <c r="F62" s="140">
        <f t="shared" si="40"/>
        <v>198.60116454614266</v>
      </c>
      <c r="G62" s="140">
        <f t="shared" si="40"/>
        <v>1.4505853622369717E-2</v>
      </c>
      <c r="H62" s="140">
        <f t="shared" si="40"/>
        <v>1.0390091974904317E-5</v>
      </c>
      <c r="I62" s="140">
        <f t="shared" si="40"/>
        <v>0</v>
      </c>
      <c r="J62" s="140">
        <f t="shared" si="40"/>
        <v>297.03926845161857</v>
      </c>
      <c r="K62" s="140">
        <f t="shared" si="40"/>
        <v>104.91400388324709</v>
      </c>
      <c r="L62" s="140">
        <f t="shared" si="40"/>
        <v>0</v>
      </c>
      <c r="M62" s="140">
        <f t="shared" si="40"/>
        <v>91.034086284932698</v>
      </c>
      <c r="N62" s="140">
        <f t="shared" si="40"/>
        <v>71.922395142509757</v>
      </c>
      <c r="O62" s="140">
        <f t="shared" si="40"/>
        <v>3.2446763679067545</v>
      </c>
      <c r="P62" s="140">
        <f t="shared" si="40"/>
        <v>0</v>
      </c>
      <c r="Q62" s="140">
        <f t="shared" si="40"/>
        <v>7.5623116411305888</v>
      </c>
      <c r="R62" s="140">
        <f t="shared" si="40"/>
        <v>0</v>
      </c>
      <c r="S62" s="140">
        <f t="shared" si="40"/>
        <v>9.1131612236720887</v>
      </c>
      <c r="T62" s="140">
        <f t="shared" si="41"/>
        <v>391.65982281050066</v>
      </c>
      <c r="U62" s="152">
        <f t="shared" si="46"/>
        <v>6167.835534108709</v>
      </c>
      <c r="V62" s="141">
        <f t="shared" si="47"/>
        <v>6559.4953569192094</v>
      </c>
      <c r="W62" s="141">
        <f t="shared" si="48"/>
        <v>5748.091084892204</v>
      </c>
      <c r="Y62" s="153">
        <v>7883.8239373042725</v>
      </c>
      <c r="AA62" s="153">
        <f t="shared" si="42"/>
        <v>9326.1836591085248</v>
      </c>
      <c r="AB62" s="152">
        <f t="shared" si="43"/>
        <v>8260.3446852073412</v>
      </c>
      <c r="AC62" s="150">
        <f t="shared" si="44"/>
        <v>1065.8389739011836</v>
      </c>
      <c r="AE62" s="133">
        <f t="shared" si="45"/>
        <v>9673.5649167908523</v>
      </c>
    </row>
    <row r="63" spans="1:52" ht="13.5" thickBot="1">
      <c r="A63" s="23" t="s">
        <v>21</v>
      </c>
      <c r="B63" s="140">
        <f t="shared" si="40"/>
        <v>1034.5684786390345</v>
      </c>
      <c r="C63" s="140">
        <f t="shared" si="40"/>
        <v>11.552257579974862</v>
      </c>
      <c r="D63" s="140">
        <f t="shared" si="40"/>
        <v>86.224830157912976</v>
      </c>
      <c r="E63" s="140">
        <f t="shared" si="40"/>
        <v>84.95507118460894</v>
      </c>
      <c r="F63" s="140">
        <f t="shared" si="40"/>
        <v>4067.4476868402785</v>
      </c>
      <c r="G63" s="140">
        <f t="shared" si="40"/>
        <v>24.476543960357212</v>
      </c>
      <c r="H63" s="140">
        <f t="shared" si="40"/>
        <v>6.6962219297537393</v>
      </c>
      <c r="I63" s="140">
        <f t="shared" si="40"/>
        <v>17.387126893196228</v>
      </c>
      <c r="J63" s="140">
        <f t="shared" si="40"/>
        <v>236.0914590353124</v>
      </c>
      <c r="K63" s="140">
        <f t="shared" si="40"/>
        <v>180.38461093272764</v>
      </c>
      <c r="L63" s="140">
        <f t="shared" si="40"/>
        <v>0.93599577541261758</v>
      </c>
      <c r="M63" s="140">
        <f t="shared" si="40"/>
        <v>126.9543107851667</v>
      </c>
      <c r="N63" s="140">
        <f t="shared" si="40"/>
        <v>261.3082314543289</v>
      </c>
      <c r="O63" s="140">
        <f t="shared" si="40"/>
        <v>89.764871877213636</v>
      </c>
      <c r="P63" s="140">
        <f t="shared" si="40"/>
        <v>5.2480757812154719</v>
      </c>
      <c r="Q63" s="140">
        <f t="shared" si="40"/>
        <v>310.06597637306947</v>
      </c>
      <c r="R63" s="140">
        <f t="shared" si="40"/>
        <v>2.3659454407268679</v>
      </c>
      <c r="S63" s="140">
        <f t="shared" si="40"/>
        <v>3.2877677344451146</v>
      </c>
      <c r="T63" s="140">
        <f t="shared" si="41"/>
        <v>707.71387353711589</v>
      </c>
      <c r="U63" s="152">
        <f t="shared" si="46"/>
        <v>6549.7154623747347</v>
      </c>
      <c r="V63" s="141">
        <f t="shared" si="47"/>
        <v>7257.429335911851</v>
      </c>
      <c r="W63" s="141">
        <f t="shared" si="48"/>
        <v>6395.787180030311</v>
      </c>
      <c r="Y63" s="153">
        <v>9030.0083229796783</v>
      </c>
      <c r="AA63" s="153">
        <f t="shared" si="42"/>
        <v>11591.065230128117</v>
      </c>
      <c r="AB63" s="152">
        <f t="shared" si="43"/>
        <v>9730.8097513184603</v>
      </c>
      <c r="AC63" s="150">
        <f t="shared" si="44"/>
        <v>1860.2554788096568</v>
      </c>
      <c r="AE63" s="133">
        <f t="shared" si="45"/>
        <v>12547.283622795821</v>
      </c>
    </row>
    <row r="64" spans="1:52" ht="13.5" thickBot="1">
      <c r="A64" s="23" t="s">
        <v>22</v>
      </c>
      <c r="B64" s="140">
        <f t="shared" si="40"/>
        <v>14.73090014407004</v>
      </c>
      <c r="C64" s="140">
        <f t="shared" si="40"/>
        <v>72.480999025622992</v>
      </c>
      <c r="D64" s="140">
        <f t="shared" si="40"/>
        <v>72.290109188719043</v>
      </c>
      <c r="E64" s="140">
        <f t="shared" si="40"/>
        <v>0.25702519203907925</v>
      </c>
      <c r="F64" s="140">
        <f t="shared" si="40"/>
        <v>129.89177976163867</v>
      </c>
      <c r="G64" s="140">
        <f t="shared" si="40"/>
        <v>1011.4723140679922</v>
      </c>
      <c r="H64" s="140">
        <f t="shared" si="40"/>
        <v>225.96310024035401</v>
      </c>
      <c r="I64" s="140">
        <f t="shared" si="40"/>
        <v>86.479078198096744</v>
      </c>
      <c r="J64" s="140">
        <f t="shared" si="40"/>
        <v>160.00773160346151</v>
      </c>
      <c r="K64" s="140">
        <f t="shared" si="40"/>
        <v>54.445461155337846</v>
      </c>
      <c r="L64" s="140">
        <f t="shared" si="40"/>
        <v>40.059918241341201</v>
      </c>
      <c r="M64" s="140">
        <f t="shared" si="40"/>
        <v>41.961027434241288</v>
      </c>
      <c r="N64" s="140">
        <f t="shared" si="40"/>
        <v>109.56718445519745</v>
      </c>
      <c r="O64" s="140">
        <f t="shared" si="40"/>
        <v>25.080806519601261</v>
      </c>
      <c r="P64" s="140">
        <f t="shared" si="40"/>
        <v>24.331185678605745</v>
      </c>
      <c r="Q64" s="140">
        <f t="shared" si="40"/>
        <v>564.06614892605887</v>
      </c>
      <c r="R64" s="140">
        <f t="shared" si="40"/>
        <v>23.118123010312335</v>
      </c>
      <c r="S64" s="140">
        <f t="shared" si="40"/>
        <v>9.1438599279142565</v>
      </c>
      <c r="T64" s="140">
        <f t="shared" si="41"/>
        <v>920.7905620405528</v>
      </c>
      <c r="U64" s="152">
        <f t="shared" si="46"/>
        <v>2665.3467527706043</v>
      </c>
      <c r="V64" s="141">
        <f t="shared" si="47"/>
        <v>3586.137314811157</v>
      </c>
      <c r="W64" s="141">
        <f t="shared" si="48"/>
        <v>3235.4999267563708</v>
      </c>
      <c r="Y64" s="153">
        <v>3132.7159593804713</v>
      </c>
      <c r="AA64" s="153">
        <f t="shared" si="42"/>
        <v>3849.9974794413451</v>
      </c>
      <c r="AB64" s="152">
        <f t="shared" si="43"/>
        <v>3656.0759897960388</v>
      </c>
      <c r="AC64" s="150">
        <f t="shared" si="44"/>
        <v>193.92148964530634</v>
      </c>
      <c r="AE64" s="133">
        <f t="shared" si="45"/>
        <v>5055.6863568605759</v>
      </c>
    </row>
    <row r="65" spans="1:31" ht="13.5" thickBot="1">
      <c r="A65" s="23" t="s">
        <v>36</v>
      </c>
      <c r="B65" s="140">
        <f t="shared" si="40"/>
        <v>378.0912549212822</v>
      </c>
      <c r="C65" s="140">
        <f t="shared" si="40"/>
        <v>325.15684662873412</v>
      </c>
      <c r="D65" s="140">
        <f t="shared" si="40"/>
        <v>266.73004160295693</v>
      </c>
      <c r="E65" s="140">
        <f t="shared" si="40"/>
        <v>9.1307553645263173</v>
      </c>
      <c r="F65" s="140">
        <f t="shared" si="40"/>
        <v>118.80673008224113</v>
      </c>
      <c r="G65" s="140">
        <f t="shared" si="40"/>
        <v>352.76258083142108</v>
      </c>
      <c r="H65" s="140">
        <f t="shared" si="40"/>
        <v>4470.3764035937702</v>
      </c>
      <c r="I65" s="140">
        <f t="shared" si="40"/>
        <v>478.19977282611768</v>
      </c>
      <c r="J65" s="140">
        <f t="shared" si="40"/>
        <v>448.6096148474669</v>
      </c>
      <c r="K65" s="140">
        <f t="shared" si="40"/>
        <v>504.56839881399566</v>
      </c>
      <c r="L65" s="140">
        <f t="shared" si="40"/>
        <v>178.32767993620664</v>
      </c>
      <c r="M65" s="140">
        <f t="shared" si="40"/>
        <v>423.60837650744298</v>
      </c>
      <c r="N65" s="140">
        <f t="shared" si="40"/>
        <v>1522.1559004365367</v>
      </c>
      <c r="O65" s="140">
        <f t="shared" si="40"/>
        <v>91.688637439347502</v>
      </c>
      <c r="P65" s="140">
        <f t="shared" si="40"/>
        <v>312.80491491371117</v>
      </c>
      <c r="Q65" s="140">
        <f t="shared" si="40"/>
        <v>938.51183557312925</v>
      </c>
      <c r="R65" s="140">
        <f t="shared" si="40"/>
        <v>127.99611233370702</v>
      </c>
      <c r="S65" s="140">
        <f t="shared" si="40"/>
        <v>13.941197166285241</v>
      </c>
      <c r="T65" s="140">
        <f t="shared" si="41"/>
        <v>2992.2797419057724</v>
      </c>
      <c r="U65" s="152">
        <f t="shared" si="46"/>
        <v>10961.467053818878</v>
      </c>
      <c r="V65" s="141">
        <f t="shared" si="47"/>
        <v>13953.746795724652</v>
      </c>
      <c r="W65" s="141">
        <f t="shared" si="48"/>
        <v>12511.72047288153</v>
      </c>
      <c r="Y65" s="153">
        <v>13960.606076383468</v>
      </c>
      <c r="AA65" s="153">
        <f t="shared" si="42"/>
        <v>18046.344348878269</v>
      </c>
      <c r="AB65" s="152">
        <f t="shared" si="43"/>
        <v>15091.486321453242</v>
      </c>
      <c r="AC65" s="150">
        <f t="shared" si="44"/>
        <v>2954.8580274250271</v>
      </c>
      <c r="AE65" s="133">
        <f t="shared" si="45"/>
        <v>20304.170751405192</v>
      </c>
    </row>
    <row r="66" spans="1:31" ht="13.5" thickBot="1">
      <c r="A66" s="23" t="s">
        <v>23</v>
      </c>
      <c r="B66" s="140">
        <f t="shared" si="40"/>
        <v>877.01418077886524</v>
      </c>
      <c r="C66" s="140">
        <f t="shared" si="40"/>
        <v>120.48312453882534</v>
      </c>
      <c r="D66" s="140">
        <f t="shared" si="40"/>
        <v>50.047457495510834</v>
      </c>
      <c r="E66" s="140">
        <f t="shared" si="40"/>
        <v>6.8089265335276492</v>
      </c>
      <c r="F66" s="140">
        <f t="shared" si="40"/>
        <v>39.466174942744011</v>
      </c>
      <c r="G66" s="140">
        <f t="shared" si="40"/>
        <v>24.835609300371829</v>
      </c>
      <c r="H66" s="140">
        <f t="shared" si="40"/>
        <v>479.64188329599949</v>
      </c>
      <c r="I66" s="140">
        <f t="shared" si="40"/>
        <v>2540.2312686504542</v>
      </c>
      <c r="J66" s="140">
        <f t="shared" si="40"/>
        <v>413.30964512762085</v>
      </c>
      <c r="K66" s="140">
        <f t="shared" si="40"/>
        <v>1157.2538410678835</v>
      </c>
      <c r="L66" s="140">
        <f t="shared" si="40"/>
        <v>450.27071539693219</v>
      </c>
      <c r="M66" s="140">
        <f t="shared" si="40"/>
        <v>144.10928052645031</v>
      </c>
      <c r="N66" s="140">
        <f t="shared" si="40"/>
        <v>2138.7215389319381</v>
      </c>
      <c r="O66" s="140">
        <f t="shared" si="40"/>
        <v>279.51211434080648</v>
      </c>
      <c r="P66" s="140">
        <f t="shared" si="40"/>
        <v>41.177665813337434</v>
      </c>
      <c r="Q66" s="140">
        <f t="shared" si="40"/>
        <v>174.97412801437039</v>
      </c>
      <c r="R66" s="140">
        <f t="shared" si="40"/>
        <v>15.302322147196682</v>
      </c>
      <c r="S66" s="140">
        <f t="shared" si="40"/>
        <v>3.9562391227568217</v>
      </c>
      <c r="T66" s="140">
        <f t="shared" si="41"/>
        <v>1196.9650158121931</v>
      </c>
      <c r="U66" s="152">
        <f t="shared" si="46"/>
        <v>8957.1161160255906</v>
      </c>
      <c r="V66" s="141">
        <f t="shared" si="47"/>
        <v>10154.081131837784</v>
      </c>
      <c r="W66" s="141">
        <f t="shared" si="48"/>
        <v>8975.7354639947862</v>
      </c>
      <c r="Y66" s="153">
        <v>11510.211855678952</v>
      </c>
      <c r="AA66" s="153">
        <f t="shared" si="42"/>
        <v>14603.953780862714</v>
      </c>
      <c r="AB66" s="152">
        <f t="shared" si="43"/>
        <v>12099.648774852994</v>
      </c>
      <c r="AC66" s="150">
        <f t="shared" si="44"/>
        <v>2504.3050060097194</v>
      </c>
      <c r="AE66" s="133">
        <f t="shared" si="45"/>
        <v>14725.338703084479</v>
      </c>
    </row>
    <row r="67" spans="1:31" ht="13.5" thickBot="1">
      <c r="A67" s="23" t="s">
        <v>24</v>
      </c>
      <c r="B67" s="140">
        <f t="shared" si="40"/>
        <v>1848.10251008452</v>
      </c>
      <c r="C67" s="140">
        <f t="shared" si="40"/>
        <v>3738.4153741023506</v>
      </c>
      <c r="D67" s="140">
        <f t="shared" si="40"/>
        <v>189.91195652561177</v>
      </c>
      <c r="E67" s="140">
        <f t="shared" si="40"/>
        <v>794.56365653991941</v>
      </c>
      <c r="F67" s="140">
        <f t="shared" si="40"/>
        <v>788.18928533017049</v>
      </c>
      <c r="G67" s="140">
        <f t="shared" si="40"/>
        <v>374.35434688353513</v>
      </c>
      <c r="H67" s="140">
        <f t="shared" si="40"/>
        <v>1177.8314642648481</v>
      </c>
      <c r="I67" s="140">
        <f t="shared" si="40"/>
        <v>883.55547884525481</v>
      </c>
      <c r="J67" s="140">
        <f t="shared" si="40"/>
        <v>19312.743531512009</v>
      </c>
      <c r="K67" s="140">
        <f t="shared" si="40"/>
        <v>2709.6059494229421</v>
      </c>
      <c r="L67" s="140">
        <f t="shared" si="40"/>
        <v>69.063629193711222</v>
      </c>
      <c r="M67" s="140">
        <f t="shared" si="40"/>
        <v>403.00562065127548</v>
      </c>
      <c r="N67" s="140">
        <f t="shared" si="40"/>
        <v>1615.2165068523184</v>
      </c>
      <c r="O67" s="140">
        <f t="shared" si="40"/>
        <v>835.99312084577662</v>
      </c>
      <c r="P67" s="140">
        <f t="shared" si="40"/>
        <v>681.10449945221228</v>
      </c>
      <c r="Q67" s="140">
        <f t="shared" si="40"/>
        <v>994.40507732317144</v>
      </c>
      <c r="R67" s="140">
        <f t="shared" si="40"/>
        <v>239.55450098463425</v>
      </c>
      <c r="S67" s="140">
        <f t="shared" si="40"/>
        <v>55.957678621516024</v>
      </c>
      <c r="T67" s="140">
        <f t="shared" si="41"/>
        <v>15451.059208174061</v>
      </c>
      <c r="U67" s="152">
        <f t="shared" si="46"/>
        <v>36711.574187435777</v>
      </c>
      <c r="V67" s="141">
        <f t="shared" si="47"/>
        <v>52162.633395609839</v>
      </c>
      <c r="W67" s="141">
        <f t="shared" si="48"/>
        <v>47333.073987971344</v>
      </c>
      <c r="Y67" s="153">
        <v>32722.094917097624</v>
      </c>
      <c r="AA67" s="153">
        <f t="shared" si="42"/>
        <v>44111.985636562342</v>
      </c>
      <c r="AB67" s="152">
        <f t="shared" si="43"/>
        <v>45803.899990584716</v>
      </c>
      <c r="AC67" s="150">
        <f t="shared" si="44"/>
        <v>-1691.914354022374</v>
      </c>
      <c r="AE67" s="133">
        <f t="shared" si="45"/>
        <v>71994.657429961211</v>
      </c>
    </row>
    <row r="68" spans="1:31" ht="13.5" thickBot="1">
      <c r="A68" s="23" t="s">
        <v>25</v>
      </c>
      <c r="B68" s="140">
        <f t="shared" si="40"/>
        <v>1067.6994454435933</v>
      </c>
      <c r="C68" s="140">
        <f t="shared" si="40"/>
        <v>679.62924037751998</v>
      </c>
      <c r="D68" s="140">
        <f t="shared" si="40"/>
        <v>44.562271803541009</v>
      </c>
      <c r="E68" s="140">
        <f t="shared" si="40"/>
        <v>526.32005783476643</v>
      </c>
      <c r="F68" s="140">
        <f t="shared" si="40"/>
        <v>269.12629057888216</v>
      </c>
      <c r="G68" s="140">
        <f t="shared" si="40"/>
        <v>54.61576597380877</v>
      </c>
      <c r="H68" s="140">
        <f t="shared" si="40"/>
        <v>492.72866027785761</v>
      </c>
      <c r="I68" s="140">
        <f t="shared" si="40"/>
        <v>1294.8539876345965</v>
      </c>
      <c r="J68" s="140">
        <f t="shared" si="40"/>
        <v>1973.4999542581841</v>
      </c>
      <c r="K68" s="140">
        <f t="shared" si="40"/>
        <v>9483.6190032398608</v>
      </c>
      <c r="L68" s="140">
        <f t="shared" si="40"/>
        <v>101.02125034859878</v>
      </c>
      <c r="M68" s="140">
        <f t="shared" si="40"/>
        <v>250.7800883082399</v>
      </c>
      <c r="N68" s="140">
        <f t="shared" si="40"/>
        <v>1211.380306955374</v>
      </c>
      <c r="O68" s="140">
        <f t="shared" si="40"/>
        <v>787.96621271093477</v>
      </c>
      <c r="P68" s="140">
        <f t="shared" si="40"/>
        <v>92.772936456359631</v>
      </c>
      <c r="Q68" s="140">
        <f t="shared" si="40"/>
        <v>271.4492183502698</v>
      </c>
      <c r="R68" s="140">
        <f t="shared" si="40"/>
        <v>193.15995793624967</v>
      </c>
      <c r="S68" s="140">
        <f t="shared" si="40"/>
        <v>20.829803662846487</v>
      </c>
      <c r="T68" s="140">
        <f t="shared" si="41"/>
        <v>6801.4984231698345</v>
      </c>
      <c r="U68" s="152">
        <f t="shared" si="46"/>
        <v>18816.014452151481</v>
      </c>
      <c r="V68" s="141">
        <f t="shared" si="47"/>
        <v>25617.512875321314</v>
      </c>
      <c r="W68" s="141">
        <f t="shared" si="48"/>
        <v>23142.188359197717</v>
      </c>
      <c r="Y68" s="153">
        <v>21793.886442193052</v>
      </c>
      <c r="AA68" s="153">
        <f t="shared" si="42"/>
        <v>27294.299492007216</v>
      </c>
      <c r="AB68" s="152">
        <f t="shared" si="43"/>
        <v>25669.59841303404</v>
      </c>
      <c r="AC68" s="150">
        <f t="shared" si="44"/>
        <v>1624.7010789731758</v>
      </c>
      <c r="AE68" s="133">
        <f t="shared" si="45"/>
        <v>37868.805205482975</v>
      </c>
    </row>
    <row r="69" spans="1:31" ht="13.5" thickBot="1">
      <c r="A69" s="23" t="s">
        <v>18</v>
      </c>
      <c r="B69" s="140">
        <f t="shared" si="40"/>
        <v>780.10159592237005</v>
      </c>
      <c r="C69" s="140">
        <f t="shared" si="40"/>
        <v>30.651217468761022</v>
      </c>
      <c r="D69" s="140">
        <f t="shared" si="40"/>
        <v>7.9091697006156387</v>
      </c>
      <c r="E69" s="140">
        <f t="shared" si="40"/>
        <v>0</v>
      </c>
      <c r="F69" s="140">
        <f t="shared" si="40"/>
        <v>25.906855951471666</v>
      </c>
      <c r="G69" s="140">
        <f t="shared" si="40"/>
        <v>4.9841768446583474</v>
      </c>
      <c r="H69" s="140">
        <f t="shared" si="40"/>
        <v>237.16487154397328</v>
      </c>
      <c r="I69" s="140">
        <f t="shared" si="40"/>
        <v>155.01012724212646</v>
      </c>
      <c r="J69" s="140">
        <f t="shared" si="40"/>
        <v>78.443743706181195</v>
      </c>
      <c r="K69" s="140">
        <f t="shared" si="40"/>
        <v>74.965991190629325</v>
      </c>
      <c r="L69" s="140">
        <f t="shared" si="40"/>
        <v>2125.1812517863609</v>
      </c>
      <c r="M69" s="140">
        <f t="shared" si="40"/>
        <v>46.120337118280169</v>
      </c>
      <c r="N69" s="140">
        <f t="shared" si="40"/>
        <v>523.1934175218903</v>
      </c>
      <c r="O69" s="140">
        <f t="shared" si="40"/>
        <v>12.279287089360251</v>
      </c>
      <c r="P69" s="140">
        <f t="shared" si="40"/>
        <v>13.84532850252201</v>
      </c>
      <c r="Q69" s="140">
        <f t="shared" si="40"/>
        <v>28.699270030861008</v>
      </c>
      <c r="R69" s="140">
        <f t="shared" si="40"/>
        <v>2.2855209733403883</v>
      </c>
      <c r="S69" s="140">
        <f t="shared" si="40"/>
        <v>1.2350771552322577</v>
      </c>
      <c r="T69" s="140">
        <f t="shared" si="41"/>
        <v>580.92267650260317</v>
      </c>
      <c r="U69" s="152">
        <f t="shared" si="46"/>
        <v>4147.977239748634</v>
      </c>
      <c r="V69" s="141">
        <f t="shared" si="47"/>
        <v>4728.8999162512373</v>
      </c>
      <c r="W69" s="141">
        <f t="shared" si="48"/>
        <v>4183.2163561124717</v>
      </c>
      <c r="Y69" s="153">
        <v>4998.9268772608921</v>
      </c>
      <c r="AA69" s="153">
        <f t="shared" si="42"/>
        <v>6308.7808009189775</v>
      </c>
      <c r="AB69" s="152">
        <f t="shared" si="43"/>
        <v>6003.3059780855792</v>
      </c>
      <c r="AC69" s="150">
        <f t="shared" si="44"/>
        <v>305.47482283339832</v>
      </c>
      <c r="AE69" s="133">
        <f t="shared" si="45"/>
        <v>7423.540228296185</v>
      </c>
    </row>
    <row r="70" spans="1:31" ht="13.5" thickBot="1">
      <c r="A70" s="23" t="s">
        <v>26</v>
      </c>
      <c r="B70" s="140">
        <f t="shared" si="40"/>
        <v>486.56303705827548</v>
      </c>
      <c r="C70" s="140">
        <f t="shared" si="40"/>
        <v>169.63367251575028</v>
      </c>
      <c r="D70" s="140">
        <f t="shared" si="40"/>
        <v>398.10637810289012</v>
      </c>
      <c r="E70" s="140">
        <f t="shared" si="40"/>
        <v>91.680509090684282</v>
      </c>
      <c r="F70" s="140">
        <f t="shared" si="40"/>
        <v>191.8003909594465</v>
      </c>
      <c r="G70" s="140">
        <f t="shared" si="40"/>
        <v>194.98900992727235</v>
      </c>
      <c r="H70" s="140">
        <f t="shared" si="40"/>
        <v>1179.5644708940738</v>
      </c>
      <c r="I70" s="140">
        <f t="shared" si="40"/>
        <v>136.32595102173875</v>
      </c>
      <c r="J70" s="140">
        <f t="shared" si="40"/>
        <v>365.29977490275053</v>
      </c>
      <c r="K70" s="140">
        <f t="shared" si="40"/>
        <v>308.08677460191785</v>
      </c>
      <c r="L70" s="140">
        <f t="shared" si="40"/>
        <v>40.505212931183216</v>
      </c>
      <c r="M70" s="140">
        <f t="shared" si="40"/>
        <v>5302.1943828804569</v>
      </c>
      <c r="N70" s="140">
        <f t="shared" si="40"/>
        <v>433.07868670379588</v>
      </c>
      <c r="O70" s="140">
        <f t="shared" si="40"/>
        <v>35.519400097181865</v>
      </c>
      <c r="P70" s="140">
        <f t="shared" si="40"/>
        <v>51.369703411097483</v>
      </c>
      <c r="Q70" s="140">
        <f t="shared" si="40"/>
        <v>545.09799993207912</v>
      </c>
      <c r="R70" s="140">
        <f t="shared" si="40"/>
        <v>4.7791397329285132</v>
      </c>
      <c r="S70" s="140">
        <f t="shared" si="40"/>
        <v>14.790096858335179</v>
      </c>
      <c r="T70" s="140">
        <f t="shared" si="41"/>
        <v>4348.3763427897184</v>
      </c>
      <c r="U70" s="152">
        <f t="shared" si="46"/>
        <v>9949.3845916218579</v>
      </c>
      <c r="V70" s="141">
        <f t="shared" si="47"/>
        <v>14297.760934411577</v>
      </c>
      <c r="W70" s="141">
        <f t="shared" si="48"/>
        <v>12988.878245008247</v>
      </c>
      <c r="Y70" s="153">
        <v>10156.966604532248</v>
      </c>
      <c r="AA70" s="153">
        <f t="shared" si="42"/>
        <v>14208.451623430894</v>
      </c>
      <c r="AB70" s="152">
        <f t="shared" si="43"/>
        <v>13799.603526571687</v>
      </c>
      <c r="AC70" s="150">
        <f t="shared" si="44"/>
        <v>408.84809685920663</v>
      </c>
      <c r="AE70" s="133">
        <f t="shared" si="45"/>
        <v>21676.886949847547</v>
      </c>
    </row>
    <row r="71" spans="1:31" ht="13.5" thickBot="1">
      <c r="A71" s="23" t="s">
        <v>27</v>
      </c>
      <c r="B71" s="140">
        <f t="shared" si="40"/>
        <v>3816.5615603409451</v>
      </c>
      <c r="C71" s="140">
        <f t="shared" si="40"/>
        <v>1372.440589985622</v>
      </c>
      <c r="D71" s="140">
        <f t="shared" si="40"/>
        <v>794.33287032499697</v>
      </c>
      <c r="E71" s="140">
        <f t="shared" si="40"/>
        <v>418.8366006942174</v>
      </c>
      <c r="F71" s="140">
        <f t="shared" si="40"/>
        <v>1714.2787724484772</v>
      </c>
      <c r="G71" s="140">
        <f t="shared" si="40"/>
        <v>429.40255981402663</v>
      </c>
      <c r="H71" s="140">
        <f t="shared" si="40"/>
        <v>2145.0636250196908</v>
      </c>
      <c r="I71" s="140">
        <f t="shared" si="40"/>
        <v>3880.8847691603851</v>
      </c>
      <c r="J71" s="140">
        <f t="shared" si="40"/>
        <v>4074.2345558175239</v>
      </c>
      <c r="K71" s="140">
        <f t="shared" si="40"/>
        <v>3057.7046256948283</v>
      </c>
      <c r="L71" s="140">
        <f t="shared" si="40"/>
        <v>638.31692542005408</v>
      </c>
      <c r="M71" s="140">
        <f t="shared" si="40"/>
        <v>1836.6629981680494</v>
      </c>
      <c r="N71" s="140">
        <f t="shared" si="40"/>
        <v>11694.92651563805</v>
      </c>
      <c r="O71" s="140">
        <f t="shared" si="40"/>
        <v>914.98827326601827</v>
      </c>
      <c r="P71" s="140">
        <f t="shared" si="40"/>
        <v>486.47757278252561</v>
      </c>
      <c r="Q71" s="140">
        <f t="shared" si="40"/>
        <v>1981.0974334928676</v>
      </c>
      <c r="R71" s="140">
        <f t="shared" si="40"/>
        <v>179.12996181342214</v>
      </c>
      <c r="S71" s="140">
        <f t="shared" si="40"/>
        <v>92.456688503442479</v>
      </c>
      <c r="T71" s="140">
        <f t="shared" si="41"/>
        <v>10180.177553393311</v>
      </c>
      <c r="U71" s="152">
        <f t="shared" si="46"/>
        <v>39527.796898385146</v>
      </c>
      <c r="V71" s="141">
        <f t="shared" si="47"/>
        <v>49707.974451778457</v>
      </c>
      <c r="W71" s="141">
        <f t="shared" si="48"/>
        <v>44507.929299828684</v>
      </c>
      <c r="Y71" s="153">
        <v>22811.718748170326</v>
      </c>
      <c r="AA71" s="153">
        <f t="shared" si="42"/>
        <v>33577.389815795686</v>
      </c>
      <c r="AB71" s="152">
        <f t="shared" si="43"/>
        <v>47478.353314956861</v>
      </c>
      <c r="AC71" s="150">
        <f t="shared" si="44"/>
        <v>-13900.963499161175</v>
      </c>
      <c r="AE71" s="133">
        <f t="shared" si="45"/>
        <v>66208.067029224214</v>
      </c>
    </row>
    <row r="72" spans="1:31" ht="13.5" thickBot="1">
      <c r="A72" s="23" t="s">
        <v>28</v>
      </c>
      <c r="B72" s="140">
        <f t="shared" si="40"/>
        <v>611.52505533830401</v>
      </c>
      <c r="C72" s="140">
        <f t="shared" si="40"/>
        <v>57.415140559588536</v>
      </c>
      <c r="D72" s="140">
        <f t="shared" si="40"/>
        <v>13.714169983431061</v>
      </c>
      <c r="E72" s="140">
        <f t="shared" si="40"/>
        <v>40.682785872320657</v>
      </c>
      <c r="F72" s="140">
        <f t="shared" si="40"/>
        <v>57.272692812301266</v>
      </c>
      <c r="G72" s="140">
        <f t="shared" si="40"/>
        <v>14.233870732258177</v>
      </c>
      <c r="H72" s="140">
        <f t="shared" si="40"/>
        <v>81.330048420783811</v>
      </c>
      <c r="I72" s="140">
        <f t="shared" si="40"/>
        <v>361.42088275201144</v>
      </c>
      <c r="J72" s="140">
        <f t="shared" si="40"/>
        <v>258.23194670320424</v>
      </c>
      <c r="K72" s="140">
        <f t="shared" si="40"/>
        <v>1449.706500641797</v>
      </c>
      <c r="L72" s="140">
        <f t="shared" si="40"/>
        <v>63.961661649361119</v>
      </c>
      <c r="M72" s="140">
        <f t="shared" si="40"/>
        <v>48.434693975246688</v>
      </c>
      <c r="N72" s="140">
        <f t="shared" si="40"/>
        <v>218.51314400100918</v>
      </c>
      <c r="O72" s="140">
        <f t="shared" si="40"/>
        <v>1771.0949014914036</v>
      </c>
      <c r="P72" s="140">
        <f t="shared" si="40"/>
        <v>22.877973585402454</v>
      </c>
      <c r="Q72" s="140">
        <f t="shared" si="40"/>
        <v>119.99196162092949</v>
      </c>
      <c r="R72" s="140">
        <f t="shared" si="40"/>
        <v>37.090841094872445</v>
      </c>
      <c r="S72" s="140">
        <f t="shared" si="40"/>
        <v>15.427002785925893</v>
      </c>
      <c r="T72" s="140">
        <f t="shared" si="41"/>
        <v>1567.6037244263593</v>
      </c>
      <c r="U72" s="152">
        <f t="shared" si="46"/>
        <v>5242.92527402015</v>
      </c>
      <c r="V72" s="141">
        <f t="shared" si="47"/>
        <v>6810.5289984465089</v>
      </c>
      <c r="W72" s="141">
        <f t="shared" si="48"/>
        <v>6120.8004961651895</v>
      </c>
      <c r="Y72" s="153">
        <v>6764.4049405377955</v>
      </c>
      <c r="AA72" s="153">
        <f t="shared" si="42"/>
        <v>8522.4051645239906</v>
      </c>
      <c r="AB72" s="152">
        <f t="shared" si="43"/>
        <v>6918.8438742648887</v>
      </c>
      <c r="AC72" s="150">
        <f t="shared" si="44"/>
        <v>1603.561290259102</v>
      </c>
      <c r="AE72" s="133">
        <f t="shared" si="45"/>
        <v>10167.18423659676</v>
      </c>
    </row>
    <row r="73" spans="1:31" ht="13.5" thickBot="1">
      <c r="A73" s="23" t="s">
        <v>29</v>
      </c>
      <c r="B73" s="140">
        <f t="shared" si="40"/>
        <v>73.566280787244224</v>
      </c>
      <c r="C73" s="140">
        <f t="shared" si="40"/>
        <v>381.01551430643059</v>
      </c>
      <c r="D73" s="140">
        <f t="shared" si="40"/>
        <v>21.480665240090964</v>
      </c>
      <c r="E73" s="140">
        <f t="shared" ref="E73:S73" si="49">$X47*E47</f>
        <v>5.8131979153407114</v>
      </c>
      <c r="F73" s="140">
        <f t="shared" si="49"/>
        <v>23.824131225267518</v>
      </c>
      <c r="G73" s="140">
        <f t="shared" si="49"/>
        <v>65.219093507584617</v>
      </c>
      <c r="H73" s="140">
        <f t="shared" si="49"/>
        <v>240.6700677004998</v>
      </c>
      <c r="I73" s="140">
        <f t="shared" si="49"/>
        <v>43.977244652050757</v>
      </c>
      <c r="J73" s="140">
        <f t="shared" si="49"/>
        <v>267.59390069021964</v>
      </c>
      <c r="K73" s="140">
        <f t="shared" si="49"/>
        <v>79.575495251752102</v>
      </c>
      <c r="L73" s="140">
        <f t="shared" si="49"/>
        <v>6.8879167254392719</v>
      </c>
      <c r="M73" s="140">
        <f t="shared" si="49"/>
        <v>27.107220635611998</v>
      </c>
      <c r="N73" s="140">
        <f t="shared" si="49"/>
        <v>90.251759703616926</v>
      </c>
      <c r="O73" s="140">
        <f t="shared" si="49"/>
        <v>2.0144083882835391</v>
      </c>
      <c r="P73" s="140">
        <f t="shared" si="49"/>
        <v>818.27617745251803</v>
      </c>
      <c r="Q73" s="140">
        <f t="shared" si="49"/>
        <v>472.54756253601454</v>
      </c>
      <c r="R73" s="140">
        <f t="shared" si="49"/>
        <v>127.06036458903976</v>
      </c>
      <c r="S73" s="140">
        <f t="shared" si="49"/>
        <v>0.67760521892287107</v>
      </c>
      <c r="T73" s="140">
        <f t="shared" si="41"/>
        <v>1468.3103333275083</v>
      </c>
      <c r="U73" s="152">
        <f t="shared" si="46"/>
        <v>2747.5586065259276</v>
      </c>
      <c r="V73" s="141">
        <f t="shared" si="47"/>
        <v>4215.8689398534361</v>
      </c>
      <c r="W73" s="141">
        <f t="shared" si="48"/>
        <v>3854.4162424442693</v>
      </c>
      <c r="Y73" s="153">
        <v>3889.894590485037</v>
      </c>
      <c r="AA73" s="153">
        <f t="shared" si="42"/>
        <v>5116.7906362844951</v>
      </c>
      <c r="AB73" s="152">
        <f t="shared" si="43"/>
        <v>3814.7742029719693</v>
      </c>
      <c r="AC73" s="150">
        <f t="shared" si="44"/>
        <v>1302.0164333125258</v>
      </c>
      <c r="AE73" s="133">
        <f t="shared" si="45"/>
        <v>5943.8526143321269</v>
      </c>
    </row>
    <row r="74" spans="1:31" ht="13.5" thickBot="1">
      <c r="A74" s="23" t="s">
        <v>30</v>
      </c>
      <c r="B74" s="140">
        <f t="shared" ref="B74:S76" si="50">$X48*B48</f>
        <v>210.97701782695918</v>
      </c>
      <c r="C74" s="140">
        <f t="shared" si="50"/>
        <v>538.6714593859158</v>
      </c>
      <c r="D74" s="140">
        <f t="shared" si="50"/>
        <v>252.45912274091449</v>
      </c>
      <c r="E74" s="140">
        <f t="shared" si="50"/>
        <v>18.853165743338806</v>
      </c>
      <c r="F74" s="140">
        <f t="shared" si="50"/>
        <v>91.110522692608129</v>
      </c>
      <c r="G74" s="140">
        <f t="shared" si="50"/>
        <v>249.28708730291373</v>
      </c>
      <c r="H74" s="140">
        <f t="shared" si="50"/>
        <v>1208.7259285995092</v>
      </c>
      <c r="I74" s="140">
        <f t="shared" si="50"/>
        <v>139.22188411645064</v>
      </c>
      <c r="J74" s="140">
        <f t="shared" si="50"/>
        <v>738.87789754687265</v>
      </c>
      <c r="K74" s="140">
        <f t="shared" si="50"/>
        <v>203.77087040789715</v>
      </c>
      <c r="L74" s="140">
        <f t="shared" si="50"/>
        <v>28.744507902885967</v>
      </c>
      <c r="M74" s="140">
        <f t="shared" si="50"/>
        <v>278.00976472915858</v>
      </c>
      <c r="N74" s="140">
        <f t="shared" si="50"/>
        <v>420.10444804176518</v>
      </c>
      <c r="O74" s="140">
        <f t="shared" si="50"/>
        <v>283.83078550087697</v>
      </c>
      <c r="P74" s="140">
        <f t="shared" si="50"/>
        <v>687.75404582517581</v>
      </c>
      <c r="Q74" s="140">
        <f t="shared" si="50"/>
        <v>5127.4157118993508</v>
      </c>
      <c r="R74" s="140">
        <f t="shared" si="50"/>
        <v>211.35686343435623</v>
      </c>
      <c r="S74" s="140">
        <f t="shared" si="50"/>
        <v>7.2263036309001043</v>
      </c>
      <c r="T74" s="140">
        <f t="shared" si="41"/>
        <v>5029.9788220189539</v>
      </c>
      <c r="U74" s="152">
        <f t="shared" si="46"/>
        <v>10696.397387327848</v>
      </c>
      <c r="V74" s="141">
        <f t="shared" si="47"/>
        <v>15726.376209346803</v>
      </c>
      <c r="W74" s="141">
        <f t="shared" si="48"/>
        <v>14319.220897344712</v>
      </c>
      <c r="Y74" s="153">
        <v>12851.001988745533</v>
      </c>
      <c r="AA74" s="153">
        <f t="shared" si="42"/>
        <v>16579.612388833957</v>
      </c>
      <c r="AB74" s="152">
        <f t="shared" si="43"/>
        <v>14613.98913717128</v>
      </c>
      <c r="AC74" s="150">
        <f t="shared" si="44"/>
        <v>1965.6232516626769</v>
      </c>
      <c r="AE74" s="133">
        <f t="shared" si="45"/>
        <v>22278.149508799921</v>
      </c>
    </row>
    <row r="75" spans="1:31" ht="13.5" thickBot="1">
      <c r="A75" s="23" t="s">
        <v>31</v>
      </c>
      <c r="B75" s="140">
        <f t="shared" si="50"/>
        <v>25.84164057606537</v>
      </c>
      <c r="C75" s="140">
        <f t="shared" si="50"/>
        <v>79.311058881438839</v>
      </c>
      <c r="D75" s="140">
        <f t="shared" si="50"/>
        <v>2.5299174561014595</v>
      </c>
      <c r="E75" s="140">
        <f t="shared" si="50"/>
        <v>0.7658011766302073</v>
      </c>
      <c r="F75" s="140">
        <f t="shared" si="50"/>
        <v>5.5839058533691004</v>
      </c>
      <c r="G75" s="140">
        <f t="shared" si="50"/>
        <v>9.4232368513147673</v>
      </c>
      <c r="H75" s="140">
        <f t="shared" si="50"/>
        <v>252.80650122285132</v>
      </c>
      <c r="I75" s="140">
        <f t="shared" si="50"/>
        <v>22.980550514642434</v>
      </c>
      <c r="J75" s="140">
        <f t="shared" si="50"/>
        <v>103.38551787005018</v>
      </c>
      <c r="K75" s="140">
        <f t="shared" si="50"/>
        <v>142.87594301240631</v>
      </c>
      <c r="L75" s="140">
        <f t="shared" si="50"/>
        <v>0</v>
      </c>
      <c r="M75" s="140">
        <f t="shared" si="50"/>
        <v>7.9192399593265481</v>
      </c>
      <c r="N75" s="140">
        <f t="shared" si="50"/>
        <v>101.55086685671006</v>
      </c>
      <c r="O75" s="140">
        <f t="shared" si="50"/>
        <v>5.109264524858216</v>
      </c>
      <c r="P75" s="140">
        <f t="shared" si="50"/>
        <v>182.37807477090988</v>
      </c>
      <c r="Q75" s="140">
        <f t="shared" si="50"/>
        <v>163.83321239411731</v>
      </c>
      <c r="R75" s="140">
        <f t="shared" si="50"/>
        <v>518.41768291418418</v>
      </c>
      <c r="S75" s="140">
        <f t="shared" si="50"/>
        <v>0.41219128504114672</v>
      </c>
      <c r="T75" s="140">
        <f t="shared" si="41"/>
        <v>331.02578490758128</v>
      </c>
      <c r="U75" s="152">
        <f t="shared" si="46"/>
        <v>1625.1246061200175</v>
      </c>
      <c r="V75" s="141">
        <f t="shared" si="47"/>
        <v>1956.1503910275987</v>
      </c>
      <c r="W75" s="141">
        <f t="shared" si="48"/>
        <v>1742.3585282761001</v>
      </c>
      <c r="Y75" s="153">
        <v>2068.6866635442625</v>
      </c>
      <c r="AA75" s="153">
        <f t="shared" si="42"/>
        <v>2659.5793918084805</v>
      </c>
      <c r="AB75" s="152">
        <f t="shared" si="43"/>
        <v>2185.3436528323605</v>
      </c>
      <c r="AC75" s="150">
        <f t="shared" si="44"/>
        <v>474.23573897612005</v>
      </c>
      <c r="AE75" s="133">
        <f t="shared" si="45"/>
        <v>2721.3490387699585</v>
      </c>
    </row>
    <row r="76" spans="1:31" ht="13.5" customHeight="1" thickBot="1">
      <c r="A76" s="23" t="s">
        <v>32</v>
      </c>
      <c r="B76" s="140">
        <f t="shared" si="50"/>
        <v>287.34883139174167</v>
      </c>
      <c r="C76" s="140">
        <f t="shared" si="50"/>
        <v>2.1561339036325413</v>
      </c>
      <c r="D76" s="140">
        <f t="shared" si="50"/>
        <v>0.827144706504649</v>
      </c>
      <c r="E76" s="140">
        <f t="shared" si="50"/>
        <v>0.8050080972826692</v>
      </c>
      <c r="F76" s="140">
        <f t="shared" si="50"/>
        <v>7.9046835333193366</v>
      </c>
      <c r="G76" s="140">
        <f t="shared" si="50"/>
        <v>0.81208529739574109</v>
      </c>
      <c r="H76" s="140">
        <f t="shared" si="50"/>
        <v>13.894803469400415</v>
      </c>
      <c r="I76" s="140">
        <f t="shared" si="50"/>
        <v>2.527692662224025</v>
      </c>
      <c r="J76" s="140">
        <f t="shared" si="50"/>
        <v>12.622857503025394</v>
      </c>
      <c r="K76" s="140">
        <f t="shared" si="50"/>
        <v>18.781186389603619</v>
      </c>
      <c r="L76" s="140">
        <f t="shared" si="50"/>
        <v>1.0953344550728668</v>
      </c>
      <c r="M76" s="140">
        <f t="shared" si="50"/>
        <v>9.9973142876646239</v>
      </c>
      <c r="N76" s="140">
        <f t="shared" si="50"/>
        <v>44.760194752160423</v>
      </c>
      <c r="O76" s="140">
        <f t="shared" si="50"/>
        <v>49.70937036755295</v>
      </c>
      <c r="P76" s="140">
        <f t="shared" si="50"/>
        <v>0.39784388742394189</v>
      </c>
      <c r="Q76" s="140">
        <f t="shared" si="50"/>
        <v>83.861597553439353</v>
      </c>
      <c r="R76" s="140">
        <f t="shared" si="50"/>
        <v>0.26294587048477563</v>
      </c>
      <c r="S76" s="140">
        <f t="shared" si="50"/>
        <v>55.493005993858219</v>
      </c>
      <c r="T76" s="140">
        <f t="shared" si="41"/>
        <v>9.4526850898685346</v>
      </c>
      <c r="U76" s="152">
        <f t="shared" si="46"/>
        <v>593.25803412178732</v>
      </c>
      <c r="V76" s="141">
        <f t="shared" si="47"/>
        <v>602.71071921165583</v>
      </c>
      <c r="W76" s="141">
        <f t="shared" si="48"/>
        <v>524.66517136286382</v>
      </c>
      <c r="Y76" s="153">
        <v>966.75664580025091</v>
      </c>
      <c r="AA76" s="153">
        <f t="shared" si="42"/>
        <v>997.91217150065313</v>
      </c>
      <c r="AB76" s="152">
        <f t="shared" si="43"/>
        <v>814.68662831737129</v>
      </c>
      <c r="AC76" s="150">
        <f t="shared" si="44"/>
        <v>183.22554318328184</v>
      </c>
      <c r="AE76" s="133">
        <f t="shared" si="45"/>
        <v>940.98137682458059</v>
      </c>
    </row>
    <row r="77" spans="1:31" ht="24" customHeight="1" thickBot="1">
      <c r="A77" s="155" t="s">
        <v>200</v>
      </c>
      <c r="B77" s="153">
        <f>SUM(B59:B76)</f>
        <v>26192.462708508367</v>
      </c>
      <c r="C77" s="153">
        <f t="shared" ref="C77:S77" si="51">SUM(C59:C76)</f>
        <v>10430.681336210722</v>
      </c>
      <c r="D77" s="153">
        <f t="shared" si="51"/>
        <v>4741.7242472946809</v>
      </c>
      <c r="E77" s="153">
        <f t="shared" si="51"/>
        <v>7883.8239373042725</v>
      </c>
      <c r="F77" s="153">
        <f t="shared" si="51"/>
        <v>9030.0083229796783</v>
      </c>
      <c r="G77" s="153">
        <f>SUM(G59:G76)</f>
        <v>3132.7159593804713</v>
      </c>
      <c r="H77" s="153">
        <f t="shared" si="51"/>
        <v>13960.606076383468</v>
      </c>
      <c r="I77" s="153">
        <f t="shared" si="51"/>
        <v>11510.211855678952</v>
      </c>
      <c r="J77" s="153">
        <f t="shared" si="51"/>
        <v>32722.094917097624</v>
      </c>
      <c r="K77" s="153">
        <f t="shared" si="51"/>
        <v>21793.886442193052</v>
      </c>
      <c r="L77" s="153">
        <f t="shared" si="51"/>
        <v>4998.9268772608921</v>
      </c>
      <c r="M77" s="153">
        <f t="shared" si="51"/>
        <v>10156.966604532248</v>
      </c>
      <c r="N77" s="153">
        <f t="shared" si="51"/>
        <v>22811.718748170326</v>
      </c>
      <c r="O77" s="153">
        <f t="shared" si="51"/>
        <v>6764.4049405377955</v>
      </c>
      <c r="P77" s="153">
        <f t="shared" si="51"/>
        <v>3889.894590485037</v>
      </c>
      <c r="Q77" s="153">
        <f t="shared" si="51"/>
        <v>12851.001988745533</v>
      </c>
      <c r="R77" s="153">
        <f t="shared" si="51"/>
        <v>2068.6866635442625</v>
      </c>
      <c r="S77" s="153">
        <f t="shared" si="51"/>
        <v>966.75664580025091</v>
      </c>
      <c r="T77" s="140" t="s">
        <v>89</v>
      </c>
      <c r="U77" s="140">
        <f>SUM(B59:T76)</f>
        <v>269868.58812033432</v>
      </c>
      <c r="V77" s="141"/>
      <c r="AD77" s="150"/>
      <c r="AE77" s="173">
        <f>SUM(AE59:AE76)</f>
        <v>388906.21535905107</v>
      </c>
    </row>
    <row r="79" spans="1:31" ht="13.5" thickBot="1"/>
    <row r="80" spans="1:31" ht="26.25" thickBot="1">
      <c r="A80" s="20" t="s">
        <v>253</v>
      </c>
      <c r="B80" s="158" t="s">
        <v>19</v>
      </c>
      <c r="C80" s="158" t="s">
        <v>34</v>
      </c>
      <c r="D80" s="158" t="s">
        <v>35</v>
      </c>
      <c r="E80" s="158" t="s">
        <v>20</v>
      </c>
      <c r="F80" s="158" t="s">
        <v>21</v>
      </c>
      <c r="G80" s="158" t="s">
        <v>22</v>
      </c>
      <c r="H80" s="158" t="s">
        <v>36</v>
      </c>
      <c r="I80" s="158" t="s">
        <v>23</v>
      </c>
      <c r="J80" s="158" t="s">
        <v>24</v>
      </c>
      <c r="K80" s="158" t="s">
        <v>25</v>
      </c>
      <c r="L80" s="158" t="s">
        <v>18</v>
      </c>
      <c r="M80" s="158" t="s">
        <v>26</v>
      </c>
      <c r="N80" s="158" t="s">
        <v>27</v>
      </c>
      <c r="O80" s="158" t="s">
        <v>28</v>
      </c>
      <c r="P80" s="158" t="s">
        <v>29</v>
      </c>
      <c r="Q80" s="158" t="s">
        <v>30</v>
      </c>
      <c r="R80" s="158" t="s">
        <v>31</v>
      </c>
      <c r="S80" s="158" t="s">
        <v>32</v>
      </c>
      <c r="T80" s="70" t="s">
        <v>203</v>
      </c>
      <c r="U80" s="156" t="s">
        <v>202</v>
      </c>
      <c r="V80" s="70" t="s">
        <v>198</v>
      </c>
      <c r="W80" s="70" t="s">
        <v>199</v>
      </c>
      <c r="Y80" s="157" t="s">
        <v>201</v>
      </c>
    </row>
    <row r="81" spans="1:25" ht="13.5" thickBot="1">
      <c r="A81" s="23" t="s">
        <v>19</v>
      </c>
      <c r="B81" s="140">
        <f t="shared" ref="B81:S95" si="52">B33*B$55</f>
        <v>5333.2562037141306</v>
      </c>
      <c r="C81" s="140">
        <f t="shared" si="52"/>
        <v>62.97448941400436</v>
      </c>
      <c r="D81" s="140">
        <f t="shared" si="52"/>
        <v>83.786125559122837</v>
      </c>
      <c r="E81" s="140">
        <f t="shared" si="52"/>
        <v>216.90309835122633</v>
      </c>
      <c r="F81" s="140">
        <f t="shared" si="52"/>
        <v>364.54833901822525</v>
      </c>
      <c r="G81" s="140">
        <f t="shared" si="52"/>
        <v>22.031374786435272</v>
      </c>
      <c r="H81" s="140">
        <f t="shared" si="52"/>
        <v>172.90257573217349</v>
      </c>
      <c r="I81" s="140">
        <f t="shared" si="52"/>
        <v>277.14178509890536</v>
      </c>
      <c r="J81" s="140">
        <f t="shared" si="52"/>
        <v>541.07716254409502</v>
      </c>
      <c r="K81" s="140">
        <f t="shared" si="52"/>
        <v>436.15075300633737</v>
      </c>
      <c r="L81" s="140">
        <f t="shared" si="52"/>
        <v>430.29094433562022</v>
      </c>
      <c r="M81" s="140">
        <f t="shared" si="52"/>
        <v>116.62433670925779</v>
      </c>
      <c r="N81" s="140">
        <f t="shared" si="52"/>
        <v>648.27177341986726</v>
      </c>
      <c r="O81" s="140">
        <f t="shared" si="52"/>
        <v>297.81863664796202</v>
      </c>
      <c r="P81" s="140">
        <f t="shared" si="52"/>
        <v>22.69480710809923</v>
      </c>
      <c r="Q81" s="140">
        <f t="shared" si="52"/>
        <v>77.656392316831159</v>
      </c>
      <c r="R81" s="140">
        <f t="shared" si="52"/>
        <v>6.5727975133277727</v>
      </c>
      <c r="S81" s="140">
        <f t="shared" si="52"/>
        <v>150.84267674255534</v>
      </c>
      <c r="T81" s="142">
        <f t="array" ref="T81:T98">TRANSPOSE(B99:S99)</f>
        <v>4162.5532554710235</v>
      </c>
      <c r="U81" s="152">
        <f t="array" ref="U81:U98">TRANSPOSE(B100:S100)</f>
        <v>10632.312501289638</v>
      </c>
      <c r="V81" s="141">
        <f>T81+U81</f>
        <v>14794.865756760661</v>
      </c>
      <c r="W81" s="141">
        <f t="shared" ref="W81:W98" si="53">T81+$AZ$53*U81</f>
        <v>13396.141076544423</v>
      </c>
      <c r="Y81" s="153">
        <f>SUM(B81:S81)</f>
        <v>9261.5442720181763</v>
      </c>
    </row>
    <row r="82" spans="1:25" ht="13.5" thickBot="1">
      <c r="A82" s="23" t="s">
        <v>34</v>
      </c>
      <c r="B82" s="140">
        <f t="shared" si="52"/>
        <v>132.80180555415794</v>
      </c>
      <c r="C82" s="140">
        <f t="shared" si="52"/>
        <v>596.87147051281931</v>
      </c>
      <c r="D82" s="140">
        <f t="shared" si="52"/>
        <v>13.301521244831825</v>
      </c>
      <c r="E82" s="140">
        <f t="shared" si="52"/>
        <v>1.93302512524631</v>
      </c>
      <c r="F82" s="140">
        <f t="shared" si="52"/>
        <v>12.194972946315147</v>
      </c>
      <c r="G82" s="140">
        <f t="shared" si="52"/>
        <v>15.838738598462424</v>
      </c>
      <c r="H82" s="140">
        <f t="shared" si="52"/>
        <v>123.67373969123263</v>
      </c>
      <c r="I82" s="140">
        <f t="shared" si="52"/>
        <v>96.679410193206792</v>
      </c>
      <c r="J82" s="140">
        <f t="shared" si="52"/>
        <v>472.57613918571917</v>
      </c>
      <c r="K82" s="140">
        <f t="shared" si="52"/>
        <v>213.73823121161999</v>
      </c>
      <c r="L82" s="140">
        <f t="shared" si="52"/>
        <v>4.7254259986464229</v>
      </c>
      <c r="M82" s="140">
        <f t="shared" si="52"/>
        <v>28.224802701773275</v>
      </c>
      <c r="N82" s="140">
        <f t="shared" si="52"/>
        <v>99.6526804491658</v>
      </c>
      <c r="O82" s="140">
        <f t="shared" si="52"/>
        <v>13.360607157311817</v>
      </c>
      <c r="P82" s="140">
        <f t="shared" si="52"/>
        <v>70.40086962515808</v>
      </c>
      <c r="Q82" s="140">
        <f t="shared" si="52"/>
        <v>108.57218422562276</v>
      </c>
      <c r="R82" s="140">
        <f t="shared" si="52"/>
        <v>71.960655822554713</v>
      </c>
      <c r="S82" s="140">
        <f t="shared" si="52"/>
        <v>1.198867633393319</v>
      </c>
      <c r="T82" s="142">
        <v>467.08355784925703</v>
      </c>
      <c r="U82" s="152">
        <v>2220.5108357974382</v>
      </c>
      <c r="V82" s="141">
        <f t="shared" ref="V82:V98" si="54">T82+U82</f>
        <v>2687.5943936466952</v>
      </c>
      <c r="W82" s="141">
        <f t="shared" si="53"/>
        <v>2395.4770101197596</v>
      </c>
      <c r="Y82" s="153">
        <f t="shared" ref="Y82:Y98" si="55">SUM(B82:S82)</f>
        <v>2077.7051478772373</v>
      </c>
    </row>
    <row r="83" spans="1:25" ht="13.5" thickBot="1">
      <c r="A83" s="23" t="s">
        <v>35</v>
      </c>
      <c r="B83" s="140">
        <f t="shared" si="52"/>
        <v>80.826207760023578</v>
      </c>
      <c r="C83" s="140">
        <f t="shared" si="52"/>
        <v>8.6318358585697066</v>
      </c>
      <c r="D83" s="140">
        <f t="shared" si="52"/>
        <v>805.19605636679773</v>
      </c>
      <c r="E83" s="140">
        <f t="shared" si="52"/>
        <v>2.2469335071897865</v>
      </c>
      <c r="F83" s="140">
        <f t="shared" si="52"/>
        <v>14.808170073282739</v>
      </c>
      <c r="G83" s="140">
        <f t="shared" si="52"/>
        <v>56.270730654258784</v>
      </c>
      <c r="H83" s="140">
        <f t="shared" si="52"/>
        <v>153.39290460253136</v>
      </c>
      <c r="I83" s="140">
        <f t="shared" si="52"/>
        <v>13.023971775463801</v>
      </c>
      <c r="J83" s="140">
        <f t="shared" si="52"/>
        <v>42.10439713176924</v>
      </c>
      <c r="K83" s="140">
        <f t="shared" si="52"/>
        <v>44.8492779053595</v>
      </c>
      <c r="L83" s="140">
        <f t="shared" si="52"/>
        <v>19.323369519728207</v>
      </c>
      <c r="M83" s="140">
        <f t="shared" si="52"/>
        <v>211.1199434551701</v>
      </c>
      <c r="N83" s="140">
        <f t="shared" si="52"/>
        <v>32.368594720796978</v>
      </c>
      <c r="O83" s="140">
        <f t="shared" si="52"/>
        <v>29.282020141251209</v>
      </c>
      <c r="P83" s="140">
        <f t="shared" si="52"/>
        <v>20.708844078135552</v>
      </c>
      <c r="Q83" s="140">
        <f t="shared" si="52"/>
        <v>103.16607994548718</v>
      </c>
      <c r="R83" s="140">
        <f t="shared" si="52"/>
        <v>22.648741951733079</v>
      </c>
      <c r="S83" s="140">
        <f t="shared" si="52"/>
        <v>0.38263556724075803</v>
      </c>
      <c r="T83" s="142">
        <v>509.03321782728091</v>
      </c>
      <c r="U83" s="152">
        <v>1818.5518029532518</v>
      </c>
      <c r="V83" s="141">
        <f t="shared" si="54"/>
        <v>2327.5850207805329</v>
      </c>
      <c r="W83" s="141">
        <f t="shared" si="53"/>
        <v>2088.3470103539285</v>
      </c>
      <c r="Y83" s="153">
        <f t="shared" si="55"/>
        <v>1660.3507150147893</v>
      </c>
    </row>
    <row r="84" spans="1:25" ht="13.5" thickBot="1">
      <c r="A84" s="23" t="s">
        <v>20</v>
      </c>
      <c r="B84" s="140">
        <f t="shared" si="52"/>
        <v>70.285045193084898</v>
      </c>
      <c r="C84" s="140">
        <f t="shared" si="52"/>
        <v>0.60382157900990485</v>
      </c>
      <c r="D84" s="140">
        <f t="shared" si="52"/>
        <v>13.027766147577701</v>
      </c>
      <c r="E84" s="140">
        <f t="shared" si="52"/>
        <v>1189.0370779614054</v>
      </c>
      <c r="F84" s="140">
        <f t="shared" si="52"/>
        <v>48.440861970957833</v>
      </c>
      <c r="G84" s="140">
        <f t="shared" si="52"/>
        <v>3.0500771784734691E-3</v>
      </c>
      <c r="H84" s="140">
        <f t="shared" si="52"/>
        <v>1.8961962797752402E-6</v>
      </c>
      <c r="I84" s="140">
        <f t="shared" si="52"/>
        <v>0</v>
      </c>
      <c r="J84" s="140">
        <f t="shared" si="52"/>
        <v>53.782618279459115</v>
      </c>
      <c r="K84" s="140">
        <f t="shared" si="52"/>
        <v>23.296073544870826</v>
      </c>
      <c r="L84" s="140">
        <f t="shared" si="52"/>
        <v>0</v>
      </c>
      <c r="M84" s="140">
        <f t="shared" si="52"/>
        <v>21.613813549199886</v>
      </c>
      <c r="N84" s="140">
        <f t="shared" si="52"/>
        <v>18.598884640913695</v>
      </c>
      <c r="O84" s="140">
        <f t="shared" si="52"/>
        <v>0.56303670644559844</v>
      </c>
      <c r="P84" s="140">
        <f t="shared" si="52"/>
        <v>0</v>
      </c>
      <c r="Q84" s="140">
        <f t="shared" si="52"/>
        <v>1.3880258686313942</v>
      </c>
      <c r="R84" s="140">
        <f t="shared" si="52"/>
        <v>0</v>
      </c>
      <c r="S84" s="140">
        <f t="shared" si="52"/>
        <v>1.7196443893216431</v>
      </c>
      <c r="T84" s="142">
        <v>158.81988937034524</v>
      </c>
      <c r="U84" s="152">
        <v>2092.5091510986326</v>
      </c>
      <c r="V84" s="141">
        <f t="shared" si="54"/>
        <v>2251.3290404689778</v>
      </c>
      <c r="W84" s="141">
        <f t="shared" si="53"/>
        <v>1976.0508079240847</v>
      </c>
      <c r="Y84" s="153">
        <f t="shared" si="55"/>
        <v>1442.3597218042526</v>
      </c>
    </row>
    <row r="85" spans="1:25" ht="13.5" thickBot="1">
      <c r="A85" s="23" t="s">
        <v>21</v>
      </c>
      <c r="B85" s="140">
        <f t="shared" si="52"/>
        <v>509.77033865471634</v>
      </c>
      <c r="C85" s="140">
        <f t="shared" si="52"/>
        <v>2.3488529670694183</v>
      </c>
      <c r="D85" s="140">
        <f t="shared" si="52"/>
        <v>36.398278696258259</v>
      </c>
      <c r="E85" s="140">
        <f t="shared" si="52"/>
        <v>31.184596814944825</v>
      </c>
      <c r="F85" s="140">
        <f t="shared" si="52"/>
        <v>1563.8882974811527</v>
      </c>
      <c r="G85" s="140">
        <f t="shared" si="52"/>
        <v>8.1128102133545301</v>
      </c>
      <c r="H85" s="140">
        <f t="shared" si="52"/>
        <v>1.9264042118104265</v>
      </c>
      <c r="I85" s="140">
        <f t="shared" si="52"/>
        <v>5.3756910494577017</v>
      </c>
      <c r="J85" s="140">
        <f t="shared" si="52"/>
        <v>67.384813787814551</v>
      </c>
      <c r="K85" s="140">
        <f t="shared" si="52"/>
        <v>63.139688255174768</v>
      </c>
      <c r="L85" s="140">
        <f t="shared" si="52"/>
        <v>0.43614392649384193</v>
      </c>
      <c r="M85" s="140">
        <f t="shared" si="52"/>
        <v>47.514755344390579</v>
      </c>
      <c r="N85" s="140">
        <f t="shared" si="52"/>
        <v>106.51960117914845</v>
      </c>
      <c r="O85" s="140">
        <f t="shared" si="52"/>
        <v>24.554179185319985</v>
      </c>
      <c r="P85" s="140">
        <f t="shared" si="52"/>
        <v>1.240615006307445</v>
      </c>
      <c r="Q85" s="140">
        <f t="shared" si="52"/>
        <v>89.712050921793633</v>
      </c>
      <c r="R85" s="140">
        <f t="shared" si="52"/>
        <v>0.57182199335036421</v>
      </c>
      <c r="S85" s="140">
        <f t="shared" si="52"/>
        <v>0.97796745988072209</v>
      </c>
      <c r="T85" s="142">
        <v>523.1410628157862</v>
      </c>
      <c r="U85" s="152">
        <v>3181.0942889437251</v>
      </c>
      <c r="V85" s="141">
        <f t="shared" si="54"/>
        <v>3704.2353517595111</v>
      </c>
      <c r="W85" s="141">
        <f t="shared" si="53"/>
        <v>3285.7492424111624</v>
      </c>
      <c r="Y85" s="153">
        <f t="shared" si="55"/>
        <v>2561.0569071484388</v>
      </c>
    </row>
    <row r="86" spans="1:25" ht="13.5" thickBot="1">
      <c r="A86" s="23" t="s">
        <v>22</v>
      </c>
      <c r="B86" s="140">
        <f t="shared" si="52"/>
        <v>6.0720517958993199</v>
      </c>
      <c r="C86" s="140">
        <f t="shared" si="52"/>
        <v>12.328322896297143</v>
      </c>
      <c r="D86" s="140">
        <f t="shared" si="52"/>
        <v>25.528085225147382</v>
      </c>
      <c r="E86" s="140">
        <f t="shared" si="52"/>
        <v>7.8925506851299884E-2</v>
      </c>
      <c r="F86" s="140">
        <f t="shared" si="52"/>
        <v>41.77883093481568</v>
      </c>
      <c r="G86" s="140">
        <f t="shared" si="52"/>
        <v>280.45686939756433</v>
      </c>
      <c r="H86" s="140">
        <f t="shared" si="52"/>
        <v>54.380846911198454</v>
      </c>
      <c r="I86" s="140">
        <f t="shared" si="52"/>
        <v>22.367033647924512</v>
      </c>
      <c r="J86" s="140">
        <f t="shared" si="52"/>
        <v>38.204417882391724</v>
      </c>
      <c r="K86" s="140">
        <f t="shared" si="52"/>
        <v>15.94246572086645</v>
      </c>
      <c r="L86" s="140">
        <f t="shared" si="52"/>
        <v>15.615534748347237</v>
      </c>
      <c r="M86" s="140">
        <f t="shared" si="52"/>
        <v>13.137660077468215</v>
      </c>
      <c r="N86" s="140">
        <f t="shared" si="52"/>
        <v>37.363521773233508</v>
      </c>
      <c r="O86" s="140">
        <f t="shared" si="52"/>
        <v>5.7392000791566655</v>
      </c>
      <c r="P86" s="140">
        <f t="shared" si="52"/>
        <v>4.8116171857955825</v>
      </c>
      <c r="Q86" s="140">
        <f t="shared" si="52"/>
        <v>136.52669308418325</v>
      </c>
      <c r="R86" s="140">
        <f t="shared" si="52"/>
        <v>4.6741168131351882</v>
      </c>
      <c r="S86" s="140">
        <f t="shared" si="52"/>
        <v>2.2753263805977588</v>
      </c>
      <c r="T86" s="142">
        <v>189.68581512439133</v>
      </c>
      <c r="U86" s="152">
        <v>990.72923702543449</v>
      </c>
      <c r="V86" s="141">
        <f t="shared" si="54"/>
        <v>1180.4150521498259</v>
      </c>
      <c r="W86" s="141">
        <f t="shared" si="53"/>
        <v>1050.0805237891147</v>
      </c>
      <c r="Y86" s="153">
        <f t="shared" si="55"/>
        <v>717.28152006087385</v>
      </c>
    </row>
    <row r="87" spans="1:25" ht="13.5" thickBot="1">
      <c r="A87" s="23" t="s">
        <v>36</v>
      </c>
      <c r="B87" s="140">
        <f t="shared" si="52"/>
        <v>215.18402742633393</v>
      </c>
      <c r="C87" s="140">
        <f t="shared" si="52"/>
        <v>76.362466964319239</v>
      </c>
      <c r="D87" s="140">
        <f t="shared" si="52"/>
        <v>130.05244166856914</v>
      </c>
      <c r="E87" s="140">
        <f t="shared" si="52"/>
        <v>3.8712891607860382</v>
      </c>
      <c r="F87" s="140">
        <f t="shared" si="52"/>
        <v>52.762197586584705</v>
      </c>
      <c r="G87" s="140">
        <f t="shared" si="52"/>
        <v>135.05224581994861</v>
      </c>
      <c r="H87" s="140">
        <f t="shared" si="52"/>
        <v>1485.4558603585651</v>
      </c>
      <c r="I87" s="140">
        <f t="shared" si="52"/>
        <v>170.77092153979166</v>
      </c>
      <c r="J87" s="140">
        <f t="shared" si="52"/>
        <v>147.89327049826662</v>
      </c>
      <c r="K87" s="140">
        <f t="shared" si="52"/>
        <v>203.99572932615106</v>
      </c>
      <c r="L87" s="140">
        <f t="shared" si="52"/>
        <v>95.978239396552382</v>
      </c>
      <c r="M87" s="140">
        <f t="shared" si="52"/>
        <v>183.12332436302569</v>
      </c>
      <c r="N87" s="140">
        <f t="shared" si="52"/>
        <v>716.69381365401659</v>
      </c>
      <c r="O87" s="140">
        <f t="shared" si="52"/>
        <v>28.968939945524024</v>
      </c>
      <c r="P87" s="140">
        <f t="shared" si="52"/>
        <v>85.409972076022001</v>
      </c>
      <c r="Q87" s="140">
        <f t="shared" si="52"/>
        <v>313.64220953527177</v>
      </c>
      <c r="R87" s="140">
        <f t="shared" si="52"/>
        <v>35.731478569151115</v>
      </c>
      <c r="S87" s="140">
        <f t="shared" si="52"/>
        <v>4.7898446059203899</v>
      </c>
      <c r="T87" s="142">
        <v>856.51120008437738</v>
      </c>
      <c r="U87" s="152">
        <v>4130.0192676343631</v>
      </c>
      <c r="V87" s="141">
        <f t="shared" si="54"/>
        <v>4986.5304677187405</v>
      </c>
      <c r="W87" s="141">
        <f t="shared" si="53"/>
        <v>4443.2093530780567</v>
      </c>
      <c r="Y87" s="153">
        <f t="shared" si="55"/>
        <v>4085.7382724948002</v>
      </c>
    </row>
    <row r="88" spans="1:25" ht="13.5" thickBot="1">
      <c r="A88" s="23" t="s">
        <v>23</v>
      </c>
      <c r="B88" s="140">
        <f t="shared" si="52"/>
        <v>414.24920952918984</v>
      </c>
      <c r="C88" s="140">
        <f t="shared" si="52"/>
        <v>23.483073770286538</v>
      </c>
      <c r="D88" s="140">
        <f t="shared" si="52"/>
        <v>20.252109668204969</v>
      </c>
      <c r="E88" s="140">
        <f t="shared" si="52"/>
        <v>2.3959029721312222</v>
      </c>
      <c r="F88" s="140">
        <f t="shared" si="52"/>
        <v>14.546166126467186</v>
      </c>
      <c r="G88" s="140">
        <f t="shared" si="52"/>
        <v>7.8910681114757919</v>
      </c>
      <c r="H88" s="140">
        <f t="shared" si="52"/>
        <v>132.27398341942381</v>
      </c>
      <c r="I88" s="140">
        <f t="shared" si="52"/>
        <v>752.86912590990323</v>
      </c>
      <c r="J88" s="140">
        <f t="shared" si="52"/>
        <v>113.08292915583905</v>
      </c>
      <c r="K88" s="140">
        <f t="shared" si="52"/>
        <v>388.30352481709491</v>
      </c>
      <c r="L88" s="140">
        <f t="shared" si="52"/>
        <v>201.12654606019089</v>
      </c>
      <c r="M88" s="140">
        <f t="shared" si="52"/>
        <v>51.702643410471147</v>
      </c>
      <c r="N88" s="140">
        <f t="shared" si="52"/>
        <v>835.73855328080651</v>
      </c>
      <c r="O88" s="140">
        <f t="shared" si="52"/>
        <v>73.292476008334205</v>
      </c>
      <c r="P88" s="140">
        <f t="shared" si="52"/>
        <v>9.3312195922080594</v>
      </c>
      <c r="Q88" s="140">
        <f t="shared" si="52"/>
        <v>48.529996748852327</v>
      </c>
      <c r="R88" s="140">
        <f t="shared" si="52"/>
        <v>3.5453018957300637</v>
      </c>
      <c r="S88" s="140">
        <f t="shared" si="52"/>
        <v>1.128094707151972</v>
      </c>
      <c r="T88" s="142">
        <v>455.66128666641248</v>
      </c>
      <c r="U88" s="152">
        <v>3142.5326588274029</v>
      </c>
      <c r="V88" s="141">
        <f t="shared" si="54"/>
        <v>3598.1939454938156</v>
      </c>
      <c r="W88" s="141">
        <f t="shared" si="53"/>
        <v>3184.7807780615858</v>
      </c>
      <c r="Y88" s="153">
        <f t="shared" si="55"/>
        <v>3093.7419251837619</v>
      </c>
    </row>
    <row r="89" spans="1:25" ht="13.5" thickBot="1">
      <c r="A89" s="23" t="s">
        <v>24</v>
      </c>
      <c r="B89" s="140">
        <f t="shared" si="52"/>
        <v>931.41141357702963</v>
      </c>
      <c r="C89" s="140">
        <f t="shared" si="52"/>
        <v>777.45757727794773</v>
      </c>
      <c r="D89" s="140">
        <f t="shared" si="52"/>
        <v>81.997570528867854</v>
      </c>
      <c r="E89" s="140">
        <f t="shared" si="52"/>
        <v>298.31816599966777</v>
      </c>
      <c r="F89" s="140">
        <f t="shared" si="52"/>
        <v>309.96628569830659</v>
      </c>
      <c r="G89" s="140">
        <f t="shared" si="52"/>
        <v>126.91246492427939</v>
      </c>
      <c r="H89" s="140">
        <f t="shared" si="52"/>
        <v>346.57793570014968</v>
      </c>
      <c r="I89" s="140">
        <f t="shared" si="52"/>
        <v>279.4090574404712</v>
      </c>
      <c r="J89" s="140">
        <f t="shared" si="52"/>
        <v>5638.0108626539886</v>
      </c>
      <c r="K89" s="140">
        <f t="shared" si="52"/>
        <v>970.08382897092542</v>
      </c>
      <c r="L89" s="140">
        <f t="shared" si="52"/>
        <v>32.915883405917008</v>
      </c>
      <c r="M89" s="140">
        <f t="shared" si="52"/>
        <v>154.27385333135459</v>
      </c>
      <c r="N89" s="140">
        <f t="shared" si="52"/>
        <v>673.45311179082012</v>
      </c>
      <c r="O89" s="140">
        <f t="shared" si="52"/>
        <v>233.895511574903</v>
      </c>
      <c r="P89" s="140">
        <f t="shared" si="52"/>
        <v>164.68379272175525</v>
      </c>
      <c r="Q89" s="140">
        <f t="shared" si="52"/>
        <v>294.27961783785395</v>
      </c>
      <c r="R89" s="140">
        <f t="shared" si="52"/>
        <v>59.218941922036535</v>
      </c>
      <c r="S89" s="140">
        <f t="shared" si="52"/>
        <v>17.024844108444793</v>
      </c>
      <c r="T89" s="142">
        <v>5871.6841307012091</v>
      </c>
      <c r="U89" s="152">
        <v>9092.3258031489386</v>
      </c>
      <c r="V89" s="141">
        <f t="shared" si="54"/>
        <v>14964.009933850148</v>
      </c>
      <c r="W89" s="141">
        <f t="shared" si="53"/>
        <v>13767.87687249696</v>
      </c>
      <c r="Y89" s="153">
        <f t="shared" si="55"/>
        <v>11389.890719464718</v>
      </c>
    </row>
    <row r="90" spans="1:25" ht="13.5" thickBot="1">
      <c r="A90" s="23" t="s">
        <v>25</v>
      </c>
      <c r="B90" s="140">
        <f t="shared" si="52"/>
        <v>450.29023598756203</v>
      </c>
      <c r="C90" s="140">
        <f t="shared" si="52"/>
        <v>118.27398138089566</v>
      </c>
      <c r="D90" s="140">
        <f t="shared" si="52"/>
        <v>16.100672433048381</v>
      </c>
      <c r="E90" s="140">
        <f t="shared" si="52"/>
        <v>165.35941955968391</v>
      </c>
      <c r="F90" s="140">
        <f t="shared" si="52"/>
        <v>88.566212382790482</v>
      </c>
      <c r="G90" s="140">
        <f t="shared" si="52"/>
        <v>15.49413878833788</v>
      </c>
      <c r="H90" s="140">
        <f t="shared" si="52"/>
        <v>121.32592116786805</v>
      </c>
      <c r="I90" s="140">
        <f t="shared" si="52"/>
        <v>342.6537339456433</v>
      </c>
      <c r="J90" s="140">
        <f t="shared" si="52"/>
        <v>482.111032500367</v>
      </c>
      <c r="K90" s="140">
        <f t="shared" si="52"/>
        <v>2841.222467169503</v>
      </c>
      <c r="L90" s="140">
        <f t="shared" si="52"/>
        <v>40.289963392561511</v>
      </c>
      <c r="M90" s="140">
        <f t="shared" si="52"/>
        <v>80.334535890684364</v>
      </c>
      <c r="N90" s="140">
        <f t="shared" si="52"/>
        <v>422.65415526123189</v>
      </c>
      <c r="O90" s="140">
        <f t="shared" si="52"/>
        <v>184.482338000357</v>
      </c>
      <c r="P90" s="140">
        <f t="shared" si="52"/>
        <v>18.770957585213353</v>
      </c>
      <c r="Q90" s="140">
        <f t="shared" si="52"/>
        <v>67.22231426143756</v>
      </c>
      <c r="R90" s="140">
        <f t="shared" si="52"/>
        <v>39.957786729456366</v>
      </c>
      <c r="S90" s="140">
        <f t="shared" si="52"/>
        <v>5.3031833775237525</v>
      </c>
      <c r="T90" s="142">
        <v>2077.2587078054717</v>
      </c>
      <c r="U90" s="152">
        <v>6853.583960882559</v>
      </c>
      <c r="V90" s="141">
        <f t="shared" si="54"/>
        <v>8930.8426686880302</v>
      </c>
      <c r="W90" s="141">
        <f t="shared" si="53"/>
        <v>8029.2253551583708</v>
      </c>
      <c r="Y90" s="153">
        <f t="shared" si="55"/>
        <v>5500.4130498141658</v>
      </c>
    </row>
    <row r="91" spans="1:25" ht="13.5" thickBot="1">
      <c r="A91" s="23" t="s">
        <v>18</v>
      </c>
      <c r="B91" s="140">
        <f t="shared" si="52"/>
        <v>278.63064878210014</v>
      </c>
      <c r="C91" s="140">
        <f t="shared" si="52"/>
        <v>4.5175097360329977</v>
      </c>
      <c r="D91" s="140">
        <f t="shared" si="52"/>
        <v>2.4201472579773342</v>
      </c>
      <c r="E91" s="140">
        <f t="shared" si="52"/>
        <v>0</v>
      </c>
      <c r="F91" s="140">
        <f t="shared" si="52"/>
        <v>7.2203934570331159</v>
      </c>
      <c r="G91" s="140">
        <f t="shared" si="52"/>
        <v>1.1975042493938808</v>
      </c>
      <c r="H91" s="140">
        <f t="shared" si="52"/>
        <v>49.457293069103613</v>
      </c>
      <c r="I91" s="140">
        <f t="shared" si="52"/>
        <v>34.739930877833146</v>
      </c>
      <c r="J91" s="140">
        <f t="shared" si="52"/>
        <v>16.229400152127045</v>
      </c>
      <c r="K91" s="140">
        <f t="shared" si="52"/>
        <v>19.020837558085113</v>
      </c>
      <c r="L91" s="140">
        <f t="shared" si="52"/>
        <v>717.81795335973732</v>
      </c>
      <c r="M91" s="140">
        <f t="shared" si="52"/>
        <v>12.512264550685584</v>
      </c>
      <c r="N91" s="140">
        <f t="shared" si="52"/>
        <v>154.59701786897708</v>
      </c>
      <c r="O91" s="140">
        <f t="shared" si="52"/>
        <v>2.4347510317542991</v>
      </c>
      <c r="P91" s="140">
        <f t="shared" si="52"/>
        <v>2.3724802011164097</v>
      </c>
      <c r="Q91" s="140">
        <f t="shared" si="52"/>
        <v>6.0190773171772127</v>
      </c>
      <c r="R91" s="140">
        <f t="shared" si="52"/>
        <v>0.40040891693001024</v>
      </c>
      <c r="S91" s="140">
        <f t="shared" si="52"/>
        <v>0.26630527202186433</v>
      </c>
      <c r="T91" s="142">
        <v>136.14517013432157</v>
      </c>
      <c r="U91" s="152">
        <v>1855.328738336945</v>
      </c>
      <c r="V91" s="141">
        <f t="shared" si="54"/>
        <v>1991.4739084712664</v>
      </c>
      <c r="W91" s="141">
        <f t="shared" si="53"/>
        <v>1747.3977401013503</v>
      </c>
      <c r="Y91" s="153">
        <f t="shared" si="55"/>
        <v>1309.8539236580859</v>
      </c>
    </row>
    <row r="92" spans="1:25" ht="13.5" thickBot="1">
      <c r="A92" s="23" t="s">
        <v>26</v>
      </c>
      <c r="B92" s="140">
        <f t="shared" si="52"/>
        <v>271.86226441546302</v>
      </c>
      <c r="C92" s="140">
        <f t="shared" si="52"/>
        <v>39.110694583571636</v>
      </c>
      <c r="D92" s="140">
        <f t="shared" si="52"/>
        <v>190.56455727947363</v>
      </c>
      <c r="E92" s="140">
        <f t="shared" si="52"/>
        <v>38.161227676509597</v>
      </c>
      <c r="F92" s="140">
        <f t="shared" si="52"/>
        <v>83.623384004885153</v>
      </c>
      <c r="G92" s="140">
        <f t="shared" si="52"/>
        <v>73.286815451690728</v>
      </c>
      <c r="H92" s="140">
        <f t="shared" si="52"/>
        <v>384.79884471038775</v>
      </c>
      <c r="I92" s="140">
        <f t="shared" si="52"/>
        <v>47.794674670088135</v>
      </c>
      <c r="J92" s="140">
        <f t="shared" si="52"/>
        <v>118.22944676597803</v>
      </c>
      <c r="K92" s="140">
        <f t="shared" si="52"/>
        <v>122.28424348269566</v>
      </c>
      <c r="L92" s="140">
        <f t="shared" si="52"/>
        <v>21.402344798709315</v>
      </c>
      <c r="M92" s="140">
        <f t="shared" si="52"/>
        <v>2250.2521582241566</v>
      </c>
      <c r="N92" s="140">
        <f t="shared" si="52"/>
        <v>200.18786531892789</v>
      </c>
      <c r="O92" s="140">
        <f t="shared" si="52"/>
        <v>11.017400168705858</v>
      </c>
      <c r="P92" s="140">
        <f t="shared" si="52"/>
        <v>13.770144165234347</v>
      </c>
      <c r="Q92" s="140">
        <f t="shared" si="52"/>
        <v>178.84045104529801</v>
      </c>
      <c r="R92" s="140">
        <f t="shared" si="52"/>
        <v>1.3097860319046311</v>
      </c>
      <c r="S92" s="140">
        <f t="shared" si="52"/>
        <v>4.9887161049661621</v>
      </c>
      <c r="T92" s="142">
        <v>1542.5848260883211</v>
      </c>
      <c r="U92" s="152">
        <v>3850.2189349498294</v>
      </c>
      <c r="V92" s="141">
        <f t="shared" si="54"/>
        <v>5392.8037610381507</v>
      </c>
      <c r="W92" s="141">
        <f t="shared" si="53"/>
        <v>4886.2915372959515</v>
      </c>
      <c r="Y92" s="153">
        <f t="shared" si="55"/>
        <v>4051.4850188986456</v>
      </c>
    </row>
    <row r="93" spans="1:25" ht="13.5" thickBot="1">
      <c r="A93" s="23" t="s">
        <v>27</v>
      </c>
      <c r="B93" s="140">
        <f t="shared" si="52"/>
        <v>1419.5749133119473</v>
      </c>
      <c r="C93" s="140">
        <f t="shared" si="52"/>
        <v>210.64601419230576</v>
      </c>
      <c r="D93" s="140">
        <f t="shared" si="52"/>
        <v>253.1172578721424</v>
      </c>
      <c r="E93" s="140">
        <f t="shared" si="52"/>
        <v>116.05561986576399</v>
      </c>
      <c r="F93" s="140">
        <f t="shared" si="52"/>
        <v>497.54907742711964</v>
      </c>
      <c r="G93" s="140">
        <f t="shared" si="52"/>
        <v>107.43766804071922</v>
      </c>
      <c r="H93" s="140">
        <f t="shared" si="52"/>
        <v>465.83110319563713</v>
      </c>
      <c r="I93" s="140">
        <f t="shared" si="52"/>
        <v>905.74917967674492</v>
      </c>
      <c r="J93" s="140">
        <f t="shared" si="52"/>
        <v>877.80592610090389</v>
      </c>
      <c r="K93" s="140">
        <f t="shared" si="52"/>
        <v>807.92157077383888</v>
      </c>
      <c r="L93" s="140">
        <f t="shared" si="52"/>
        <v>224.52413131985537</v>
      </c>
      <c r="M93" s="140">
        <f t="shared" si="52"/>
        <v>518.89710299341857</v>
      </c>
      <c r="N93" s="140">
        <f t="shared" si="52"/>
        <v>3598.691867452249</v>
      </c>
      <c r="O93" s="140">
        <f t="shared" si="52"/>
        <v>188.93188498384288</v>
      </c>
      <c r="P93" s="140">
        <f t="shared" si="52"/>
        <v>86.810144691433266</v>
      </c>
      <c r="Q93" s="140">
        <f t="shared" si="52"/>
        <v>432.68638625066751</v>
      </c>
      <c r="R93" s="140">
        <f t="shared" si="52"/>
        <v>32.680981191818155</v>
      </c>
      <c r="S93" s="140">
        <f t="shared" si="52"/>
        <v>20.760238284951477</v>
      </c>
      <c r="T93" s="142">
        <v>6258.7910281270269</v>
      </c>
      <c r="U93" s="152">
        <v>7950.5564165717142</v>
      </c>
      <c r="V93" s="141">
        <f t="shared" si="54"/>
        <v>14209.347444698742</v>
      </c>
      <c r="W93" s="141">
        <f t="shared" si="53"/>
        <v>13163.418868016899</v>
      </c>
      <c r="Y93" s="153">
        <f t="shared" si="55"/>
        <v>10765.671067625357</v>
      </c>
    </row>
    <row r="94" spans="1:25" ht="13.5" thickBot="1">
      <c r="A94" s="23" t="s">
        <v>28</v>
      </c>
      <c r="B94" s="140">
        <f t="shared" si="52"/>
        <v>302.37254749538113</v>
      </c>
      <c r="C94" s="140">
        <f t="shared" si="52"/>
        <v>11.714619411024064</v>
      </c>
      <c r="D94" s="140">
        <f t="shared" si="52"/>
        <v>5.8093937053241351</v>
      </c>
      <c r="E94" s="140">
        <f t="shared" si="52"/>
        <v>14.985605428944305</v>
      </c>
      <c r="F94" s="140">
        <f t="shared" si="52"/>
        <v>22.09755075598089</v>
      </c>
      <c r="G94" s="140">
        <f t="shared" si="52"/>
        <v>4.7343135857349932</v>
      </c>
      <c r="H94" s="140">
        <f t="shared" si="52"/>
        <v>23.479097235214414</v>
      </c>
      <c r="I94" s="140">
        <f t="shared" si="52"/>
        <v>112.13275771056169</v>
      </c>
      <c r="J94" s="140">
        <f t="shared" si="52"/>
        <v>73.961295386839097</v>
      </c>
      <c r="K94" s="140">
        <f t="shared" si="52"/>
        <v>509.20870440231897</v>
      </c>
      <c r="L94" s="140">
        <f t="shared" si="52"/>
        <v>29.908075030416391</v>
      </c>
      <c r="M94" s="140">
        <f t="shared" si="52"/>
        <v>18.190740926196487</v>
      </c>
      <c r="N94" s="140">
        <f t="shared" si="52"/>
        <v>89.385441613607355</v>
      </c>
      <c r="O94" s="140">
        <f t="shared" si="52"/>
        <v>486.15372927845391</v>
      </c>
      <c r="P94" s="140">
        <f t="shared" si="52"/>
        <v>5.4270930770158374</v>
      </c>
      <c r="Q94" s="140">
        <f t="shared" si="52"/>
        <v>34.838673297981714</v>
      </c>
      <c r="R94" s="140">
        <f t="shared" si="52"/>
        <v>8.995713072114162</v>
      </c>
      <c r="S94" s="140">
        <f t="shared" si="52"/>
        <v>4.6048725730863511</v>
      </c>
      <c r="T94" s="142">
        <v>810.32336537773517</v>
      </c>
      <c r="U94" s="152">
        <v>1675.9186002447389</v>
      </c>
      <c r="V94" s="141">
        <f t="shared" si="54"/>
        <v>2486.2419656224738</v>
      </c>
      <c r="W94" s="141">
        <f t="shared" si="53"/>
        <v>2265.7679428817546</v>
      </c>
      <c r="Y94" s="153">
        <f t="shared" si="55"/>
        <v>1758.0002239861958</v>
      </c>
    </row>
    <row r="95" spans="1:25" ht="13.5" thickBot="1">
      <c r="A95" s="23" t="s">
        <v>29</v>
      </c>
      <c r="B95" s="140">
        <f t="shared" si="52"/>
        <v>58.942329782133648</v>
      </c>
      <c r="C95" s="140">
        <f t="shared" si="52"/>
        <v>125.96932589802277</v>
      </c>
      <c r="D95" s="140">
        <f t="shared" si="52"/>
        <v>14.744478039993487</v>
      </c>
      <c r="E95" s="140">
        <f t="shared" ref="E95:S95" si="56">E47*E$55</f>
        <v>3.469757410699541</v>
      </c>
      <c r="F95" s="140">
        <f t="shared" si="56"/>
        <v>14.894776947316997</v>
      </c>
      <c r="G95" s="140">
        <f t="shared" si="56"/>
        <v>35.150309705105343</v>
      </c>
      <c r="H95" s="140">
        <f t="shared" si="56"/>
        <v>112.58300539594742</v>
      </c>
      <c r="I95" s="140">
        <f t="shared" si="56"/>
        <v>22.108927247443368</v>
      </c>
      <c r="J95" s="140">
        <f t="shared" si="56"/>
        <v>124.19129173519775</v>
      </c>
      <c r="K95" s="140">
        <f t="shared" si="56"/>
        <v>45.291372016524456</v>
      </c>
      <c r="L95" s="140">
        <f t="shared" si="56"/>
        <v>5.218876333815837</v>
      </c>
      <c r="M95" s="140">
        <f t="shared" si="56"/>
        <v>16.496781170013168</v>
      </c>
      <c r="N95" s="140">
        <f t="shared" si="56"/>
        <v>59.822601751885422</v>
      </c>
      <c r="O95" s="140">
        <f t="shared" si="56"/>
        <v>0.89598286510451308</v>
      </c>
      <c r="P95" s="140">
        <f t="shared" si="56"/>
        <v>314.53575248020456</v>
      </c>
      <c r="Q95" s="140">
        <f t="shared" si="56"/>
        <v>222.31838380481327</v>
      </c>
      <c r="R95" s="140">
        <f t="shared" si="56"/>
        <v>49.93435038827468</v>
      </c>
      <c r="S95" s="140">
        <f t="shared" si="56"/>
        <v>0.32774282696263102</v>
      </c>
      <c r="T95" s="142">
        <v>364.41214399345995</v>
      </c>
      <c r="U95" s="152">
        <v>1067.2155964460414</v>
      </c>
      <c r="V95" s="141">
        <f t="shared" si="54"/>
        <v>1431.6277404395014</v>
      </c>
      <c r="W95" s="141">
        <f t="shared" si="53"/>
        <v>1291.2311151823235</v>
      </c>
      <c r="Y95" s="153">
        <f t="shared" si="55"/>
        <v>1226.8960457994585</v>
      </c>
    </row>
    <row r="96" spans="1:25" ht="13.5" thickBot="1">
      <c r="A96" s="23" t="s">
        <v>30</v>
      </c>
      <c r="B96" s="140">
        <f t="shared" ref="B96:S98" si="57">B48*B$55</f>
        <v>121.76446771925185</v>
      </c>
      <c r="C96" s="140">
        <f t="shared" si="57"/>
        <v>128.28711517317348</v>
      </c>
      <c r="D96" s="140">
        <f t="shared" si="57"/>
        <v>124.82732750103777</v>
      </c>
      <c r="E96" s="140">
        <f t="shared" si="57"/>
        <v>8.1059741834162438</v>
      </c>
      <c r="F96" s="140">
        <f t="shared" si="57"/>
        <v>41.031972724890359</v>
      </c>
      <c r="G96" s="140">
        <f t="shared" si="57"/>
        <v>96.7812236562322</v>
      </c>
      <c r="H96" s="140">
        <f t="shared" si="57"/>
        <v>407.30104464610412</v>
      </c>
      <c r="I96" s="140">
        <f t="shared" si="57"/>
        <v>50.417823043884077</v>
      </c>
      <c r="J96" s="140">
        <f t="shared" si="57"/>
        <v>247.01568860556719</v>
      </c>
      <c r="K96" s="140">
        <f t="shared" si="57"/>
        <v>83.543978873813643</v>
      </c>
      <c r="L96" s="140">
        <f t="shared" si="57"/>
        <v>15.688482006878825</v>
      </c>
      <c r="M96" s="140">
        <f t="shared" si="57"/>
        <v>121.87403806103265</v>
      </c>
      <c r="N96" s="140">
        <f t="shared" si="57"/>
        <v>200.5874818448647</v>
      </c>
      <c r="O96" s="140">
        <f t="shared" si="57"/>
        <v>90.938672446768862</v>
      </c>
      <c r="P96" s="140">
        <f t="shared" si="57"/>
        <v>190.43211538571828</v>
      </c>
      <c r="Q96" s="140">
        <f t="shared" si="57"/>
        <v>1737.6620121227929</v>
      </c>
      <c r="R96" s="140">
        <f t="shared" si="57"/>
        <v>59.833249589925146</v>
      </c>
      <c r="S96" s="140">
        <f t="shared" si="57"/>
        <v>2.5177325030735762</v>
      </c>
      <c r="T96" s="142">
        <v>1440.166719920863</v>
      </c>
      <c r="U96" s="152">
        <v>3917.591749843431</v>
      </c>
      <c r="V96" s="141">
        <f t="shared" si="54"/>
        <v>5357.7584697642942</v>
      </c>
      <c r="W96" s="141">
        <f t="shared" si="53"/>
        <v>4842.3830735978563</v>
      </c>
      <c r="Y96" s="153">
        <f t="shared" si="55"/>
        <v>3728.6104000884261</v>
      </c>
    </row>
    <row r="97" spans="1:48" ht="13.5" thickBot="1">
      <c r="A97" s="23" t="s">
        <v>31</v>
      </c>
      <c r="B97" s="140">
        <f t="shared" si="57"/>
        <v>16.480951596659452</v>
      </c>
      <c r="C97" s="140">
        <f t="shared" si="57"/>
        <v>20.872265879789754</v>
      </c>
      <c r="D97" s="140">
        <f t="shared" si="57"/>
        <v>1.3822981673316732</v>
      </c>
      <c r="E97" s="140">
        <f t="shared" si="57"/>
        <v>0.36384275944867756</v>
      </c>
      <c r="F97" s="140">
        <f t="shared" si="57"/>
        <v>2.7788731550575885</v>
      </c>
      <c r="G97" s="140">
        <f t="shared" si="57"/>
        <v>4.0426692353444214</v>
      </c>
      <c r="H97" s="140">
        <f t="shared" si="57"/>
        <v>94.135341096393873</v>
      </c>
      <c r="I97" s="140">
        <f t="shared" si="57"/>
        <v>9.1963139247253185</v>
      </c>
      <c r="J97" s="140">
        <f t="shared" si="57"/>
        <v>38.193402190789158</v>
      </c>
      <c r="K97" s="140">
        <f t="shared" si="57"/>
        <v>64.730496962600498</v>
      </c>
      <c r="L97" s="140">
        <f t="shared" si="57"/>
        <v>0</v>
      </c>
      <c r="M97" s="140">
        <f t="shared" si="57"/>
        <v>3.8362900033148368</v>
      </c>
      <c r="N97" s="140">
        <f t="shared" si="57"/>
        <v>53.580524209759098</v>
      </c>
      <c r="O97" s="140">
        <f t="shared" si="57"/>
        <v>1.8089404736500712</v>
      </c>
      <c r="P97" s="140">
        <f t="shared" si="57"/>
        <v>55.80285789692617</v>
      </c>
      <c r="Q97" s="140">
        <f t="shared" si="57"/>
        <v>61.354369953573951</v>
      </c>
      <c r="R97" s="140">
        <f t="shared" si="57"/>
        <v>162.17459366893357</v>
      </c>
      <c r="S97" s="140">
        <f t="shared" si="57"/>
        <v>0.15869708991998477</v>
      </c>
      <c r="T97" s="142">
        <v>77.946440676176181</v>
      </c>
      <c r="U97" s="152">
        <v>560.21904671234313</v>
      </c>
      <c r="V97" s="141">
        <f t="shared" si="54"/>
        <v>638.1654873885193</v>
      </c>
      <c r="W97" s="141">
        <f t="shared" si="53"/>
        <v>564.4663549684816</v>
      </c>
      <c r="Y97" s="153">
        <f t="shared" si="55"/>
        <v>590.89272826421814</v>
      </c>
    </row>
    <row r="98" spans="1:48" ht="13.5" thickBot="1">
      <c r="A98" s="23" t="s">
        <v>32</v>
      </c>
      <c r="B98" s="140">
        <f t="shared" si="57"/>
        <v>18.53783899457229</v>
      </c>
      <c r="C98" s="140">
        <f t="shared" si="57"/>
        <v>5.7398302298911769E-2</v>
      </c>
      <c r="D98" s="140">
        <f t="shared" si="57"/>
        <v>4.5715591545292013E-2</v>
      </c>
      <c r="E98" s="140">
        <f t="shared" si="57"/>
        <v>3.8688814717625343E-2</v>
      </c>
      <c r="F98" s="140">
        <f t="shared" si="57"/>
        <v>0.39792625254275787</v>
      </c>
      <c r="G98" s="140">
        <f t="shared" si="57"/>
        <v>3.5241729918164655E-2</v>
      </c>
      <c r="H98" s="140">
        <f t="shared" si="57"/>
        <v>0.52336459442408889</v>
      </c>
      <c r="I98" s="140">
        <f t="shared" si="57"/>
        <v>0.10232107535427945</v>
      </c>
      <c r="J98" s="140">
        <f t="shared" si="57"/>
        <v>0.47170859182579467</v>
      </c>
      <c r="K98" s="140">
        <f t="shared" si="57"/>
        <v>0.86071688477951092</v>
      </c>
      <c r="L98" s="140">
        <f t="shared" si="57"/>
        <v>6.6824703474254246E-2</v>
      </c>
      <c r="M98" s="140">
        <f t="shared" si="57"/>
        <v>0.48989018821560004</v>
      </c>
      <c r="N98" s="140">
        <f t="shared" si="57"/>
        <v>2.388926341442446</v>
      </c>
      <c r="O98" s="140">
        <f t="shared" si="57"/>
        <v>1.7802935498928822</v>
      </c>
      <c r="P98" s="140">
        <f t="shared" si="57"/>
        <v>1.2313569698089834E-2</v>
      </c>
      <c r="Q98" s="140">
        <f t="shared" si="57"/>
        <v>3.1768313051610897</v>
      </c>
      <c r="R98" s="140">
        <f t="shared" si="57"/>
        <v>8.3206419676743453E-3</v>
      </c>
      <c r="S98" s="140">
        <f t="shared" si="57"/>
        <v>2.1612045685714567</v>
      </c>
      <c r="T98" s="142">
        <v>47.026812377956425</v>
      </c>
      <c r="U98" s="152">
        <v>221.42859419558397</v>
      </c>
      <c r="V98" s="141">
        <f t="shared" si="54"/>
        <v>268.45540657354042</v>
      </c>
      <c r="W98" s="141">
        <f t="shared" si="53"/>
        <v>239.32555927368139</v>
      </c>
      <c r="Y98" s="153">
        <f t="shared" si="55"/>
        <v>31.155525700402205</v>
      </c>
    </row>
    <row r="99" spans="1:48" ht="13.5" thickBot="1">
      <c r="A99" s="23" t="s">
        <v>174</v>
      </c>
      <c r="B99" s="140">
        <f t="shared" ref="B99:S99" si="58">B52*B$55</f>
        <v>4162.5532554710235</v>
      </c>
      <c r="C99" s="140">
        <f t="shared" si="58"/>
        <v>467.08355784925703</v>
      </c>
      <c r="D99" s="140">
        <f t="shared" si="58"/>
        <v>509.03321782728091</v>
      </c>
      <c r="E99" s="140">
        <f t="shared" si="58"/>
        <v>158.81988937034524</v>
      </c>
      <c r="F99" s="140">
        <f t="shared" si="58"/>
        <v>523.1410628157862</v>
      </c>
      <c r="G99" s="140">
        <f t="shared" si="58"/>
        <v>189.68581512439133</v>
      </c>
      <c r="H99" s="140">
        <f t="shared" si="58"/>
        <v>856.51120008437738</v>
      </c>
      <c r="I99" s="140">
        <f t="shared" si="58"/>
        <v>455.66128666641248</v>
      </c>
      <c r="J99" s="140">
        <f t="shared" si="58"/>
        <v>5871.6841307012091</v>
      </c>
      <c r="K99" s="140">
        <f t="shared" si="58"/>
        <v>2077.2587078054717</v>
      </c>
      <c r="L99" s="140">
        <f t="shared" si="58"/>
        <v>136.14517013432157</v>
      </c>
      <c r="M99" s="140">
        <f t="shared" si="58"/>
        <v>1542.5848260883211</v>
      </c>
      <c r="N99" s="140">
        <f t="shared" si="58"/>
        <v>6258.7910281270269</v>
      </c>
      <c r="O99" s="140">
        <f t="shared" si="58"/>
        <v>810.32336537773517</v>
      </c>
      <c r="P99" s="140">
        <f t="shared" si="58"/>
        <v>364.41214399345995</v>
      </c>
      <c r="Q99" s="140">
        <f t="shared" si="58"/>
        <v>1440.166719920863</v>
      </c>
      <c r="R99" s="140">
        <f t="shared" si="58"/>
        <v>77.946440676176181</v>
      </c>
      <c r="S99" s="140">
        <f t="shared" si="58"/>
        <v>47.026812377956425</v>
      </c>
      <c r="T99" s="141"/>
      <c r="U99" s="141"/>
      <c r="V99" s="141">
        <f>SUM(V81:V98)</f>
        <v>91201.475815313403</v>
      </c>
      <c r="W99" s="141"/>
      <c r="X99" s="141"/>
      <c r="Y99" s="141"/>
    </row>
    <row r="100" spans="1:48" ht="13.5" thickBot="1">
      <c r="A100" s="154" t="s">
        <v>248</v>
      </c>
      <c r="B100" s="152">
        <f>SUM(B81:B98)</f>
        <v>10632.312501289638</v>
      </c>
      <c r="C100" s="152">
        <f t="shared" ref="C100:S100" si="59">SUM(C81:C98)</f>
        <v>2220.5108357974382</v>
      </c>
      <c r="D100" s="152">
        <f t="shared" si="59"/>
        <v>1818.5518029532518</v>
      </c>
      <c r="E100" s="152">
        <f t="shared" si="59"/>
        <v>2092.5091510986326</v>
      </c>
      <c r="F100" s="152">
        <f t="shared" si="59"/>
        <v>3181.0942889437251</v>
      </c>
      <c r="G100" s="152">
        <f t="shared" si="59"/>
        <v>990.72923702543449</v>
      </c>
      <c r="H100" s="152">
        <f t="shared" si="59"/>
        <v>4130.0192676343631</v>
      </c>
      <c r="I100" s="152">
        <f t="shared" si="59"/>
        <v>3142.5326588274029</v>
      </c>
      <c r="J100" s="152">
        <f t="shared" si="59"/>
        <v>9092.3258031489386</v>
      </c>
      <c r="K100" s="152">
        <f t="shared" si="59"/>
        <v>6853.583960882559</v>
      </c>
      <c r="L100" s="152">
        <f t="shared" si="59"/>
        <v>1855.328738336945</v>
      </c>
      <c r="M100" s="152">
        <f t="shared" si="59"/>
        <v>3850.2189349498294</v>
      </c>
      <c r="N100" s="152">
        <f t="shared" si="59"/>
        <v>7950.5564165717142</v>
      </c>
      <c r="O100" s="152">
        <f t="shared" si="59"/>
        <v>1675.9186002447389</v>
      </c>
      <c r="P100" s="152">
        <f t="shared" si="59"/>
        <v>1067.2155964460414</v>
      </c>
      <c r="Q100" s="152">
        <f t="shared" si="59"/>
        <v>3917.591749843431</v>
      </c>
      <c r="R100" s="152">
        <f>SUM(R81:R98)</f>
        <v>560.21904671234313</v>
      </c>
      <c r="S100" s="152">
        <f t="shared" si="59"/>
        <v>221.42859419558397</v>
      </c>
      <c r="T100" s="141"/>
      <c r="U100" s="141"/>
      <c r="V100" s="141"/>
      <c r="W100" s="141"/>
      <c r="X100" s="141"/>
      <c r="Y100" s="141"/>
    </row>
    <row r="101" spans="1:48" ht="13.5" thickBot="1">
      <c r="A101" s="17" t="s">
        <v>33</v>
      </c>
      <c r="B101" s="141">
        <f>SUM(B81:B99)</f>
        <v>14794.865756760661</v>
      </c>
      <c r="C101" s="141">
        <f t="shared" ref="C101:S101" si="60">SUM(C81:C99)</f>
        <v>2687.5943936466952</v>
      </c>
      <c r="D101" s="141">
        <f t="shared" si="60"/>
        <v>2327.5850207805329</v>
      </c>
      <c r="E101" s="141">
        <f t="shared" si="60"/>
        <v>2251.3290404689778</v>
      </c>
      <c r="F101" s="141">
        <f t="shared" si="60"/>
        <v>3704.2353517595111</v>
      </c>
      <c r="G101" s="141">
        <f t="shared" si="60"/>
        <v>1180.4150521498259</v>
      </c>
      <c r="H101" s="141">
        <f t="shared" si="60"/>
        <v>4986.5304677187405</v>
      </c>
      <c r="I101" s="141">
        <f t="shared" si="60"/>
        <v>3598.1939454938156</v>
      </c>
      <c r="J101" s="141">
        <f t="shared" si="60"/>
        <v>14964.009933850148</v>
      </c>
      <c r="K101" s="141">
        <f t="shared" si="60"/>
        <v>8930.8426686880302</v>
      </c>
      <c r="L101" s="141">
        <f t="shared" si="60"/>
        <v>1991.4739084712664</v>
      </c>
      <c r="M101" s="141">
        <f t="shared" si="60"/>
        <v>5392.8037610381507</v>
      </c>
      <c r="N101" s="141">
        <f t="shared" si="60"/>
        <v>14209.347444698742</v>
      </c>
      <c r="O101" s="141">
        <f t="shared" si="60"/>
        <v>2486.2419656224738</v>
      </c>
      <c r="P101" s="141">
        <f t="shared" si="60"/>
        <v>1431.6277404395014</v>
      </c>
      <c r="Q101" s="141">
        <f t="shared" si="60"/>
        <v>5357.7584697642942</v>
      </c>
      <c r="R101" s="141">
        <f>SUM(R81:R99)</f>
        <v>638.1654873885193</v>
      </c>
      <c r="S101" s="141">
        <f t="shared" si="60"/>
        <v>268.45540657354042</v>
      </c>
      <c r="T101" s="140" t="s">
        <v>90</v>
      </c>
      <c r="U101" s="140">
        <f>SUM(B81:S99)</f>
        <v>91201.475815313432</v>
      </c>
      <c r="V101" s="140" t="s">
        <v>87</v>
      </c>
      <c r="W101" s="140">
        <f>U101+U77</f>
        <v>361070.06393564772</v>
      </c>
      <c r="X101" s="141" t="s">
        <v>168</v>
      </c>
      <c r="Y101" s="141">
        <f>W101+G26</f>
        <v>408553.66816193826</v>
      </c>
    </row>
    <row r="103" spans="1:48" ht="13.5" thickBot="1">
      <c r="AV103" s="14"/>
    </row>
    <row r="104" spans="1:48" ht="39" thickBot="1">
      <c r="A104" s="20" t="s">
        <v>52</v>
      </c>
      <c r="B104" s="1" t="s">
        <v>0</v>
      </c>
      <c r="C104" s="1" t="s">
        <v>1</v>
      </c>
      <c r="D104" s="1" t="s">
        <v>2</v>
      </c>
      <c r="E104" s="1" t="s">
        <v>3</v>
      </c>
      <c r="F104" s="1" t="s">
        <v>4</v>
      </c>
      <c r="G104" s="1" t="s">
        <v>5</v>
      </c>
      <c r="H104" s="1" t="s">
        <v>6</v>
      </c>
      <c r="I104" s="1" t="s">
        <v>7</v>
      </c>
      <c r="J104" s="1" t="s">
        <v>8</v>
      </c>
      <c r="K104" s="1" t="s">
        <v>9</v>
      </c>
      <c r="L104" s="1" t="s">
        <v>10</v>
      </c>
      <c r="M104" s="1" t="s">
        <v>11</v>
      </c>
      <c r="N104" s="1" t="s">
        <v>12</v>
      </c>
      <c r="O104" s="1" t="s">
        <v>13</v>
      </c>
      <c r="P104" s="1" t="s">
        <v>14</v>
      </c>
      <c r="Q104" s="1" t="s">
        <v>15</v>
      </c>
      <c r="R104" s="1" t="s">
        <v>16</v>
      </c>
      <c r="S104" s="1" t="s">
        <v>17</v>
      </c>
      <c r="T104" s="71"/>
      <c r="U104" s="72"/>
      <c r="V104" s="73"/>
      <c r="W104" s="74" t="s">
        <v>197</v>
      </c>
      <c r="X104" s="74" t="s">
        <v>55</v>
      </c>
    </row>
    <row r="105" spans="1:48" ht="13.5" thickBot="1">
      <c r="A105" s="1" t="s">
        <v>0</v>
      </c>
      <c r="B105" s="123">
        <f t="shared" ref="B105:S119" si="61">IF($A105=B$104,B59+B81+$T59+B$99+$F6,B59+B81)</f>
        <v>40620.828975218428</v>
      </c>
      <c r="C105" s="123">
        <f t="shared" si="61"/>
        <v>464.87670787044556</v>
      </c>
      <c r="D105" s="123">
        <f t="shared" si="61"/>
        <v>341.34014162102449</v>
      </c>
      <c r="E105" s="123">
        <f t="shared" si="61"/>
        <v>983.66344820760605</v>
      </c>
      <c r="F105" s="123">
        <f t="shared" si="61"/>
        <v>1594.862680246076</v>
      </c>
      <c r="G105" s="123">
        <f t="shared" si="61"/>
        <v>108.28256460968674</v>
      </c>
      <c r="H105" s="123">
        <f t="shared" si="61"/>
        <v>952.78404140008388</v>
      </c>
      <c r="I105" s="123">
        <f t="shared" si="61"/>
        <v>1440.30390152677</v>
      </c>
      <c r="J105" s="123">
        <f t="shared" si="61"/>
        <v>3001.0038485043551</v>
      </c>
      <c r="K105" s="123">
        <f t="shared" si="61"/>
        <v>2053.03300447219</v>
      </c>
      <c r="L105" s="123">
        <f t="shared" si="61"/>
        <v>1628.5507239411866</v>
      </c>
      <c r="M105" s="123">
        <f t="shared" si="61"/>
        <v>520.97006363517482</v>
      </c>
      <c r="N105" s="123">
        <f t="shared" si="61"/>
        <v>2711.8711482534345</v>
      </c>
      <c r="O105" s="123">
        <f t="shared" si="61"/>
        <v>1710.6085389178559</v>
      </c>
      <c r="P105" s="123">
        <f t="shared" si="61"/>
        <v>147.27077778893872</v>
      </c>
      <c r="Q105" s="123">
        <f t="shared" si="61"/>
        <v>425.93376167123347</v>
      </c>
      <c r="R105" s="123">
        <f t="shared" si="61"/>
        <v>41.861755937365373</v>
      </c>
      <c r="S105" s="123">
        <f t="shared" si="61"/>
        <v>808.87264265597753</v>
      </c>
      <c r="T105" s="145">
        <f t="shared" ref="T105:T122" si="62">SUM(B105:S105)</f>
        <v>59556.918726477852</v>
      </c>
      <c r="U105" s="145">
        <f t="array" ref="U105:U122">TRANSPOSE(B123:S123)</f>
        <v>58067.34474340859</v>
      </c>
      <c r="V105" s="141">
        <f>0.5*(T105+U105)</f>
        <v>58812.131734943221</v>
      </c>
      <c r="W105" s="150">
        <f t="shared" ref="W105:W122" si="63">AC59</f>
        <v>-4231.1104416121816</v>
      </c>
      <c r="X105" s="150">
        <f t="shared" ref="X105:X122" si="64">J6</f>
        <v>-7392.2077974880813</v>
      </c>
    </row>
    <row r="106" spans="1:48" ht="13.5" thickBot="1">
      <c r="A106" s="2" t="s">
        <v>1</v>
      </c>
      <c r="B106" s="123">
        <f t="shared" si="61"/>
        <v>352.77533740603576</v>
      </c>
      <c r="C106" s="123">
        <f t="shared" si="61"/>
        <v>6982.5555997363263</v>
      </c>
      <c r="D106" s="123">
        <f t="shared" si="61"/>
        <v>39.019366696537617</v>
      </c>
      <c r="E106" s="123">
        <f t="shared" si="61"/>
        <v>6.2310452215751475</v>
      </c>
      <c r="F106" s="123">
        <f t="shared" si="61"/>
        <v>38.081801980777627</v>
      </c>
      <c r="G106" s="123">
        <f t="shared" si="61"/>
        <v>54.840223235329105</v>
      </c>
      <c r="H106" s="123">
        <f t="shared" si="61"/>
        <v>474.5400591683611</v>
      </c>
      <c r="I106" s="123">
        <f t="shared" si="61"/>
        <v>351.89622427100824</v>
      </c>
      <c r="J106" s="123">
        <f t="shared" si="61"/>
        <v>1823.9384475135957</v>
      </c>
      <c r="K106" s="123">
        <f t="shared" si="61"/>
        <v>712.11871800338918</v>
      </c>
      <c r="L106" s="123">
        <f t="shared" si="61"/>
        <v>13.002308576257832</v>
      </c>
      <c r="M106" s="123">
        <f t="shared" si="61"/>
        <v>89.775310126459004</v>
      </c>
      <c r="N106" s="123">
        <f t="shared" si="61"/>
        <v>299.17629867753021</v>
      </c>
      <c r="O106" s="123">
        <f t="shared" si="61"/>
        <v>53.225349115404505</v>
      </c>
      <c r="P106" s="123">
        <f t="shared" si="61"/>
        <v>313.46611144612422</v>
      </c>
      <c r="Q106" s="123">
        <f t="shared" si="61"/>
        <v>414.84162912923517</v>
      </c>
      <c r="R106" s="123">
        <f t="shared" si="61"/>
        <v>314.96875656799421</v>
      </c>
      <c r="S106" s="123">
        <f t="shared" si="61"/>
        <v>4.4883664005429296</v>
      </c>
      <c r="T106" s="145">
        <f t="shared" si="62"/>
        <v>12338.940953272486</v>
      </c>
      <c r="U106" s="145">
        <v>16640.94908450091</v>
      </c>
      <c r="V106" s="141">
        <f t="shared" ref="V106:V122" si="65">0.5*(T106+U106)</f>
        <v>14489.945018886698</v>
      </c>
      <c r="W106" s="150">
        <f t="shared" si="63"/>
        <v>4016.3967553880211</v>
      </c>
      <c r="X106" s="150">
        <f t="shared" si="64"/>
        <v>-626.56220358258361</v>
      </c>
    </row>
    <row r="107" spans="1:48" ht="13.5" thickBot="1">
      <c r="A107" s="2" t="s">
        <v>2</v>
      </c>
      <c r="B107" s="123">
        <f t="shared" si="61"/>
        <v>270.76600895957529</v>
      </c>
      <c r="C107" s="123">
        <f t="shared" si="61"/>
        <v>57.789733569557484</v>
      </c>
      <c r="D107" s="123">
        <f t="shared" si="61"/>
        <v>5864.5118621884303</v>
      </c>
      <c r="E107" s="123">
        <f t="shared" si="61"/>
        <v>9.334848358138867</v>
      </c>
      <c r="F107" s="123">
        <f t="shared" si="61"/>
        <v>59.404255232288769</v>
      </c>
      <c r="G107" s="123">
        <f t="shared" si="61"/>
        <v>252.85122842607905</v>
      </c>
      <c r="H107" s="123">
        <f t="shared" si="61"/>
        <v>770.79313497750422</v>
      </c>
      <c r="I107" s="123">
        <f t="shared" si="61"/>
        <v>61.801081779403752</v>
      </c>
      <c r="J107" s="123">
        <f t="shared" si="61"/>
        <v>212.91892036575911</v>
      </c>
      <c r="K107" s="123">
        <f t="shared" si="61"/>
        <v>193.21432613396541</v>
      </c>
      <c r="L107" s="123">
        <f t="shared" si="61"/>
        <v>67.341584834882894</v>
      </c>
      <c r="M107" s="123">
        <f t="shared" si="61"/>
        <v>864.29157138527262</v>
      </c>
      <c r="N107" s="123">
        <f t="shared" si="61"/>
        <v>124.31325238199112</v>
      </c>
      <c r="O107" s="123">
        <f t="shared" si="61"/>
        <v>153.23618562393762</v>
      </c>
      <c r="P107" s="123">
        <f t="shared" si="61"/>
        <v>122.14622374835014</v>
      </c>
      <c r="Q107" s="123">
        <f t="shared" si="61"/>
        <v>516.04180877214708</v>
      </c>
      <c r="R107" s="123">
        <f t="shared" si="61"/>
        <v>131.15806405106306</v>
      </c>
      <c r="S107" s="123">
        <f t="shared" si="61"/>
        <v>1.8721377958254428</v>
      </c>
      <c r="T107" s="145">
        <f t="shared" si="62"/>
        <v>9733.7862285841711</v>
      </c>
      <c r="U107" s="145">
        <v>9410.9147120184007</v>
      </c>
      <c r="V107" s="141">
        <f t="shared" si="65"/>
        <v>9572.3504703012859</v>
      </c>
      <c r="W107" s="150">
        <f t="shared" si="63"/>
        <v>-639.27369244269539</v>
      </c>
      <c r="X107" s="150">
        <f t="shared" si="64"/>
        <v>-1664.255868680124</v>
      </c>
    </row>
    <row r="108" spans="1:48" ht="13.5" thickBot="1">
      <c r="A108" s="2" t="s">
        <v>3</v>
      </c>
      <c r="B108" s="123">
        <f t="shared" si="61"/>
        <v>295.13939350302888</v>
      </c>
      <c r="C108" s="123">
        <f t="shared" si="61"/>
        <v>5.2851956313725541</v>
      </c>
      <c r="D108" s="123">
        <f t="shared" si="61"/>
        <v>61.676902847690265</v>
      </c>
      <c r="E108" s="123">
        <f t="shared" si="61"/>
        <v>7966.979763602917</v>
      </c>
      <c r="F108" s="123">
        <f t="shared" si="61"/>
        <v>247.04202651710048</v>
      </c>
      <c r="G108" s="123">
        <f t="shared" si="61"/>
        <v>1.7555930800843188E-2</v>
      </c>
      <c r="H108" s="123">
        <f t="shared" si="61"/>
        <v>1.2286288254679556E-5</v>
      </c>
      <c r="I108" s="123">
        <f t="shared" si="61"/>
        <v>0</v>
      </c>
      <c r="J108" s="123">
        <f t="shared" si="61"/>
        <v>350.82188673107771</v>
      </c>
      <c r="K108" s="123">
        <f t="shared" si="61"/>
        <v>128.21007742811793</v>
      </c>
      <c r="L108" s="123">
        <f t="shared" si="61"/>
        <v>0</v>
      </c>
      <c r="M108" s="123">
        <f t="shared" si="61"/>
        <v>112.64789983413259</v>
      </c>
      <c r="N108" s="123">
        <f t="shared" si="61"/>
        <v>90.521279783423452</v>
      </c>
      <c r="O108" s="123">
        <f t="shared" si="61"/>
        <v>3.8077130743523528</v>
      </c>
      <c r="P108" s="123">
        <f t="shared" si="61"/>
        <v>0</v>
      </c>
      <c r="Q108" s="123">
        <f t="shared" si="61"/>
        <v>8.9503375097619831</v>
      </c>
      <c r="R108" s="123">
        <f t="shared" si="61"/>
        <v>0</v>
      </c>
      <c r="S108" s="123">
        <f t="shared" si="61"/>
        <v>10.832805612993731</v>
      </c>
      <c r="T108" s="145">
        <f t="shared" si="62"/>
        <v>9281.932850293053</v>
      </c>
      <c r="U108" s="145">
        <v>11648.070682783007</v>
      </c>
      <c r="V108" s="141">
        <f t="shared" si="65"/>
        <v>10465.001766538029</v>
      </c>
      <c r="W108" s="150">
        <f t="shared" si="63"/>
        <v>1065.8389739011836</v>
      </c>
      <c r="X108" s="150">
        <f t="shared" si="64"/>
        <v>1482.1551853911642</v>
      </c>
    </row>
    <row r="109" spans="1:48" ht="13.5" thickBot="1">
      <c r="A109" s="2" t="s">
        <v>4</v>
      </c>
      <c r="B109" s="123">
        <f t="shared" si="61"/>
        <v>1544.3388172937509</v>
      </c>
      <c r="C109" s="123">
        <f t="shared" si="61"/>
        <v>13.901110547044279</v>
      </c>
      <c r="D109" s="123">
        <f t="shared" si="61"/>
        <v>122.62310885417124</v>
      </c>
      <c r="E109" s="123">
        <f t="shared" si="61"/>
        <v>116.13966799955377</v>
      </c>
      <c r="F109" s="123">
        <f t="shared" si="61"/>
        <v>8987.1125835075818</v>
      </c>
      <c r="G109" s="123">
        <f t="shared" si="61"/>
        <v>32.58935417371174</v>
      </c>
      <c r="H109" s="123">
        <f t="shared" si="61"/>
        <v>8.6226261415641652</v>
      </c>
      <c r="I109" s="123">
        <f t="shared" si="61"/>
        <v>22.762817942653932</v>
      </c>
      <c r="J109" s="123">
        <f t="shared" si="61"/>
        <v>303.47627282312692</v>
      </c>
      <c r="K109" s="123">
        <f t="shared" si="61"/>
        <v>243.52429918790241</v>
      </c>
      <c r="L109" s="123">
        <f t="shared" si="61"/>
        <v>1.3721397019064594</v>
      </c>
      <c r="M109" s="123">
        <f t="shared" si="61"/>
        <v>174.46906612955729</v>
      </c>
      <c r="N109" s="123">
        <f t="shared" si="61"/>
        <v>367.82783263347733</v>
      </c>
      <c r="O109" s="123">
        <f t="shared" si="61"/>
        <v>114.31905106253362</v>
      </c>
      <c r="P109" s="123">
        <f t="shared" si="61"/>
        <v>6.4886907875229172</v>
      </c>
      <c r="Q109" s="123">
        <f t="shared" si="61"/>
        <v>399.77802729486314</v>
      </c>
      <c r="R109" s="123">
        <f t="shared" si="61"/>
        <v>2.937767434077232</v>
      </c>
      <c r="S109" s="123">
        <f t="shared" si="61"/>
        <v>4.2657351943258366</v>
      </c>
      <c r="T109" s="145">
        <f t="shared" si="62"/>
        <v>12466.548968709325</v>
      </c>
      <c r="U109" s="145">
        <v>15566.87921110955</v>
      </c>
      <c r="V109" s="141">
        <f t="shared" si="65"/>
        <v>14016.714089909437</v>
      </c>
      <c r="W109" s="150">
        <f t="shared" si="63"/>
        <v>1860.2554788096568</v>
      </c>
      <c r="X109" s="150">
        <f t="shared" si="64"/>
        <v>-4062.8408235419574</v>
      </c>
    </row>
    <row r="110" spans="1:48" ht="13.5" thickBot="1">
      <c r="A110" s="2" t="s">
        <v>5</v>
      </c>
      <c r="B110" s="123">
        <f t="shared" si="61"/>
        <v>20.802951939969361</v>
      </c>
      <c r="C110" s="123">
        <f t="shared" si="61"/>
        <v>84.80932192192013</v>
      </c>
      <c r="D110" s="123">
        <f t="shared" si="61"/>
        <v>97.818194413866422</v>
      </c>
      <c r="E110" s="123">
        <f t="shared" si="61"/>
        <v>0.33595069889037915</v>
      </c>
      <c r="F110" s="123">
        <f t="shared" si="61"/>
        <v>171.67061069645436</v>
      </c>
      <c r="G110" s="123">
        <f t="shared" si="61"/>
        <v>3002.5528399972482</v>
      </c>
      <c r="H110" s="123">
        <f t="shared" si="61"/>
        <v>280.34394715155247</v>
      </c>
      <c r="I110" s="123">
        <f t="shared" si="61"/>
        <v>108.84611184602126</v>
      </c>
      <c r="J110" s="123">
        <f t="shared" si="61"/>
        <v>198.21214948585322</v>
      </c>
      <c r="K110" s="123">
        <f t="shared" si="61"/>
        <v>70.38792687620429</v>
      </c>
      <c r="L110" s="123">
        <f t="shared" si="61"/>
        <v>55.675452989688438</v>
      </c>
      <c r="M110" s="123">
        <f t="shared" si="61"/>
        <v>55.0986875117095</v>
      </c>
      <c r="N110" s="123">
        <f t="shared" si="61"/>
        <v>146.93070622843095</v>
      </c>
      <c r="O110" s="123">
        <f t="shared" si="61"/>
        <v>30.820006598757928</v>
      </c>
      <c r="P110" s="123">
        <f t="shared" si="61"/>
        <v>29.142802864401329</v>
      </c>
      <c r="Q110" s="123">
        <f t="shared" si="61"/>
        <v>700.59284201024207</v>
      </c>
      <c r="R110" s="123">
        <f t="shared" si="61"/>
        <v>27.792239823447524</v>
      </c>
      <c r="S110" s="123">
        <f t="shared" si="61"/>
        <v>11.419186308512016</v>
      </c>
      <c r="T110" s="145">
        <f t="shared" si="62"/>
        <v>5093.2519293631685</v>
      </c>
      <c r="U110" s="145">
        <v>5834.0688529375966</v>
      </c>
      <c r="V110" s="141">
        <f t="shared" si="65"/>
        <v>5463.6603911503826</v>
      </c>
      <c r="W110" s="150">
        <f t="shared" si="63"/>
        <v>193.92148964530634</v>
      </c>
      <c r="X110" s="150">
        <f t="shared" si="64"/>
        <v>-201.5648813174048</v>
      </c>
    </row>
    <row r="111" spans="1:48" ht="13.5" thickBot="1">
      <c r="A111" s="2" t="s">
        <v>6</v>
      </c>
      <c r="B111" s="123">
        <f t="shared" si="61"/>
        <v>593.2752823476161</v>
      </c>
      <c r="C111" s="123">
        <f t="shared" si="61"/>
        <v>401.51931359305337</v>
      </c>
      <c r="D111" s="123">
        <f t="shared" si="61"/>
        <v>396.78248327152608</v>
      </c>
      <c r="E111" s="123">
        <f t="shared" si="61"/>
        <v>13.002044525312355</v>
      </c>
      <c r="F111" s="123">
        <f t="shared" si="61"/>
        <v>171.56892766882584</v>
      </c>
      <c r="G111" s="123">
        <f t="shared" si="61"/>
        <v>487.81482665136969</v>
      </c>
      <c r="H111" s="123">
        <f t="shared" si="61"/>
        <v>12370.349766304498</v>
      </c>
      <c r="I111" s="123">
        <f t="shared" si="61"/>
        <v>648.97069436590937</v>
      </c>
      <c r="J111" s="123">
        <f t="shared" si="61"/>
        <v>596.50288534573349</v>
      </c>
      <c r="K111" s="123">
        <f t="shared" si="61"/>
        <v>708.56412814014675</v>
      </c>
      <c r="L111" s="123">
        <f t="shared" si="61"/>
        <v>274.305919332759</v>
      </c>
      <c r="M111" s="123">
        <f t="shared" si="61"/>
        <v>606.73170087046867</v>
      </c>
      <c r="N111" s="123">
        <f t="shared" si="61"/>
        <v>2238.8497140905533</v>
      </c>
      <c r="O111" s="123">
        <f t="shared" si="61"/>
        <v>120.65757738487153</v>
      </c>
      <c r="P111" s="123">
        <f t="shared" si="61"/>
        <v>398.21488698973315</v>
      </c>
      <c r="Q111" s="123">
        <f t="shared" si="61"/>
        <v>1252.1540451084011</v>
      </c>
      <c r="R111" s="123">
        <f t="shared" si="61"/>
        <v>163.72759090285814</v>
      </c>
      <c r="S111" s="123">
        <f t="shared" si="61"/>
        <v>18.731041772205629</v>
      </c>
      <c r="T111" s="145">
        <f t="shared" si="62"/>
        <v>21461.722828665843</v>
      </c>
      <c r="U111" s="145">
        <v>24505.142846369992</v>
      </c>
      <c r="V111" s="141">
        <f t="shared" si="65"/>
        <v>22983.432837517918</v>
      </c>
      <c r="W111" s="150">
        <f t="shared" si="63"/>
        <v>2954.8580274250271</v>
      </c>
      <c r="X111" s="150">
        <f t="shared" si="64"/>
        <v>-3929.3845275362764</v>
      </c>
    </row>
    <row r="112" spans="1:48" ht="13.5" thickBot="1">
      <c r="A112" s="2" t="s">
        <v>7</v>
      </c>
      <c r="B112" s="123">
        <f t="shared" si="61"/>
        <v>1291.263390308055</v>
      </c>
      <c r="C112" s="123">
        <f t="shared" si="61"/>
        <v>143.96619830911186</v>
      </c>
      <c r="D112" s="123">
        <f t="shared" si="61"/>
        <v>70.299567163715807</v>
      </c>
      <c r="E112" s="123">
        <f t="shared" si="61"/>
        <v>9.2048295056588714</v>
      </c>
      <c r="F112" s="123">
        <f t="shared" si="61"/>
        <v>54.012341069211196</v>
      </c>
      <c r="G112" s="123">
        <f t="shared" si="61"/>
        <v>32.726677411847618</v>
      </c>
      <c r="H112" s="123">
        <f t="shared" si="61"/>
        <v>611.91586671542336</v>
      </c>
      <c r="I112" s="123">
        <f t="shared" si="61"/>
        <v>7077.328182315774</v>
      </c>
      <c r="J112" s="123">
        <f t="shared" si="61"/>
        <v>526.39257428345991</v>
      </c>
      <c r="K112" s="123">
        <f t="shared" si="61"/>
        <v>1545.5573658849785</v>
      </c>
      <c r="L112" s="123">
        <f t="shared" si="61"/>
        <v>651.39726145712302</v>
      </c>
      <c r="M112" s="123">
        <f t="shared" si="61"/>
        <v>195.81192393692146</v>
      </c>
      <c r="N112" s="123">
        <f t="shared" si="61"/>
        <v>2974.4600922127447</v>
      </c>
      <c r="O112" s="123">
        <f t="shared" si="61"/>
        <v>352.80459034914065</v>
      </c>
      <c r="P112" s="123">
        <f t="shared" si="61"/>
        <v>50.508885405545492</v>
      </c>
      <c r="Q112" s="123">
        <f t="shared" si="61"/>
        <v>223.50412476322271</v>
      </c>
      <c r="R112" s="123">
        <f t="shared" si="61"/>
        <v>18.847624042926746</v>
      </c>
      <c r="S112" s="123">
        <f t="shared" si="61"/>
        <v>5.0843338299087932</v>
      </c>
      <c r="T112" s="145">
        <f t="shared" si="62"/>
        <v>15835.085828964769</v>
      </c>
      <c r="U112" s="145">
        <v>18436.972302261773</v>
      </c>
      <c r="V112" s="141">
        <f t="shared" si="65"/>
        <v>17136.029065613271</v>
      </c>
      <c r="W112" s="150">
        <f t="shared" si="63"/>
        <v>2504.3050060097194</v>
      </c>
      <c r="X112" s="150">
        <f t="shared" si="64"/>
        <v>-2041.2238954695713</v>
      </c>
    </row>
    <row r="113" spans="1:24" ht="13.5" thickBot="1">
      <c r="A113" s="2" t="s">
        <v>8</v>
      </c>
      <c r="B113" s="123">
        <f t="shared" si="61"/>
        <v>2779.5139236615496</v>
      </c>
      <c r="C113" s="123">
        <f t="shared" si="61"/>
        <v>4515.8729513802982</v>
      </c>
      <c r="D113" s="123">
        <f t="shared" si="61"/>
        <v>271.90952705447961</v>
      </c>
      <c r="E113" s="123">
        <f t="shared" si="61"/>
        <v>1092.8818225395871</v>
      </c>
      <c r="F113" s="123">
        <f t="shared" si="61"/>
        <v>1098.155571028477</v>
      </c>
      <c r="G113" s="123">
        <f t="shared" si="61"/>
        <v>501.26681180781452</v>
      </c>
      <c r="H113" s="123">
        <f t="shared" si="61"/>
        <v>1524.4093999649979</v>
      </c>
      <c r="I113" s="123">
        <f t="shared" si="61"/>
        <v>1162.9645362857259</v>
      </c>
      <c r="J113" s="123">
        <f t="shared" si="61"/>
        <v>53884.829376392699</v>
      </c>
      <c r="K113" s="123">
        <f t="shared" si="61"/>
        <v>3679.6897783938675</v>
      </c>
      <c r="L113" s="123">
        <f t="shared" si="61"/>
        <v>101.97951259962824</v>
      </c>
      <c r="M113" s="123">
        <f t="shared" si="61"/>
        <v>557.27947398263007</v>
      </c>
      <c r="N113" s="123">
        <f t="shared" si="61"/>
        <v>2288.6696186431386</v>
      </c>
      <c r="O113" s="123">
        <f t="shared" si="61"/>
        <v>1069.8886324206796</v>
      </c>
      <c r="P113" s="123">
        <f t="shared" si="61"/>
        <v>845.78829217396753</v>
      </c>
      <c r="Q113" s="123">
        <f t="shared" si="61"/>
        <v>1288.6846951610255</v>
      </c>
      <c r="R113" s="123">
        <f t="shared" si="61"/>
        <v>298.77344290667077</v>
      </c>
      <c r="S113" s="123">
        <f t="shared" si="61"/>
        <v>72.98252272996082</v>
      </c>
      <c r="T113" s="145">
        <f t="shared" si="62"/>
        <v>77035.539889127205</v>
      </c>
      <c r="U113" s="145">
        <v>70748.495702473272</v>
      </c>
      <c r="V113" s="141">
        <f t="shared" si="65"/>
        <v>73892.017795800231</v>
      </c>
      <c r="W113" s="150">
        <f t="shared" si="63"/>
        <v>-1691.914354022374</v>
      </c>
      <c r="X113" s="150">
        <f t="shared" si="64"/>
        <v>8470.1844084023323</v>
      </c>
    </row>
    <row r="114" spans="1:24" ht="13.5" thickBot="1">
      <c r="A114" s="2" t="s">
        <v>9</v>
      </c>
      <c r="B114" s="123">
        <f t="shared" si="61"/>
        <v>1517.9896814311553</v>
      </c>
      <c r="C114" s="123">
        <f t="shared" si="61"/>
        <v>797.90322175841561</v>
      </c>
      <c r="D114" s="123">
        <f t="shared" si="61"/>
        <v>60.662944236589389</v>
      </c>
      <c r="E114" s="123">
        <f t="shared" si="61"/>
        <v>691.67947739445037</v>
      </c>
      <c r="F114" s="123">
        <f t="shared" si="61"/>
        <v>357.69250296167263</v>
      </c>
      <c r="G114" s="123">
        <f t="shared" si="61"/>
        <v>70.109904762146655</v>
      </c>
      <c r="H114" s="123">
        <f t="shared" si="61"/>
        <v>614.05458144572572</v>
      </c>
      <c r="I114" s="123">
        <f t="shared" si="61"/>
        <v>1637.5077215802398</v>
      </c>
      <c r="J114" s="123">
        <f t="shared" si="61"/>
        <v>2455.610986758551</v>
      </c>
      <c r="K114" s="123">
        <f t="shared" si="61"/>
        <v>26279.606226835756</v>
      </c>
      <c r="L114" s="123">
        <f t="shared" si="61"/>
        <v>141.31121374116029</v>
      </c>
      <c r="M114" s="123">
        <f t="shared" si="61"/>
        <v>331.11462419892428</v>
      </c>
      <c r="N114" s="123">
        <f t="shared" si="61"/>
        <v>1634.0344622166058</v>
      </c>
      <c r="O114" s="123">
        <f t="shared" si="61"/>
        <v>972.44855071129177</v>
      </c>
      <c r="P114" s="123">
        <f t="shared" si="61"/>
        <v>111.54389404157298</v>
      </c>
      <c r="Q114" s="123">
        <f t="shared" si="61"/>
        <v>338.67153261170733</v>
      </c>
      <c r="R114" s="123">
        <f t="shared" si="61"/>
        <v>233.11774466570603</v>
      </c>
      <c r="S114" s="123">
        <f t="shared" si="61"/>
        <v>26.132987040370239</v>
      </c>
      <c r="T114" s="145">
        <f t="shared" si="62"/>
        <v>38271.192258392039</v>
      </c>
      <c r="U114" s="145">
        <v>42602.235159502008</v>
      </c>
      <c r="V114" s="141">
        <f t="shared" si="65"/>
        <v>40436.71370894702</v>
      </c>
      <c r="W114" s="150">
        <f t="shared" si="63"/>
        <v>1624.7010789731758</v>
      </c>
      <c r="X114" s="150">
        <f t="shared" si="64"/>
        <v>1942.903981657757</v>
      </c>
    </row>
    <row r="115" spans="1:24" ht="13.5" thickBot="1">
      <c r="A115" s="2" t="s">
        <v>10</v>
      </c>
      <c r="B115" s="123">
        <f t="shared" si="61"/>
        <v>1058.7322447044703</v>
      </c>
      <c r="C115" s="123">
        <f t="shared" si="61"/>
        <v>35.168727204794017</v>
      </c>
      <c r="D115" s="123">
        <f t="shared" si="61"/>
        <v>10.329316958592972</v>
      </c>
      <c r="E115" s="123">
        <f t="shared" si="61"/>
        <v>0</v>
      </c>
      <c r="F115" s="123">
        <f t="shared" si="61"/>
        <v>33.127249408504781</v>
      </c>
      <c r="G115" s="123">
        <f t="shared" si="61"/>
        <v>6.1816810940522284</v>
      </c>
      <c r="H115" s="123">
        <f t="shared" si="61"/>
        <v>286.6221646130769</v>
      </c>
      <c r="I115" s="123">
        <f t="shared" si="61"/>
        <v>189.75005811995959</v>
      </c>
      <c r="J115" s="123">
        <f t="shared" si="61"/>
        <v>94.673143858308237</v>
      </c>
      <c r="K115" s="123">
        <f t="shared" si="61"/>
        <v>93.98682874871443</v>
      </c>
      <c r="L115" s="123">
        <f t="shared" si="61"/>
        <v>4678.9848810064686</v>
      </c>
      <c r="M115" s="123">
        <f t="shared" si="61"/>
        <v>58.632601668965755</v>
      </c>
      <c r="N115" s="123">
        <f t="shared" si="61"/>
        <v>677.7904353908674</v>
      </c>
      <c r="O115" s="123">
        <f t="shared" si="61"/>
        <v>14.71403812111455</v>
      </c>
      <c r="P115" s="123">
        <f t="shared" si="61"/>
        <v>16.217808703638418</v>
      </c>
      <c r="Q115" s="123">
        <f t="shared" si="61"/>
        <v>34.718347348038222</v>
      </c>
      <c r="R115" s="123">
        <f t="shared" si="61"/>
        <v>2.6859298902703985</v>
      </c>
      <c r="S115" s="123">
        <f t="shared" si="61"/>
        <v>1.5013824272541221</v>
      </c>
      <c r="T115" s="145">
        <f t="shared" si="62"/>
        <v>7293.8168392670896</v>
      </c>
      <c r="U115" s="145">
        <v>8690.2412914582055</v>
      </c>
      <c r="V115" s="141">
        <f t="shared" si="65"/>
        <v>7992.0290653626471</v>
      </c>
      <c r="W115" s="150">
        <f t="shared" si="63"/>
        <v>305.47482283339832</v>
      </c>
      <c r="X115" s="150">
        <f t="shared" si="64"/>
        <v>-2986.4546762773898</v>
      </c>
    </row>
    <row r="116" spans="1:24" ht="13.5" thickBot="1">
      <c r="A116" s="2" t="s">
        <v>11</v>
      </c>
      <c r="B116" s="123">
        <f t="shared" si="61"/>
        <v>758.4253014737385</v>
      </c>
      <c r="C116" s="123">
        <f t="shared" si="61"/>
        <v>208.74436709932192</v>
      </c>
      <c r="D116" s="123">
        <f t="shared" si="61"/>
        <v>588.67093538236372</v>
      </c>
      <c r="E116" s="123">
        <f t="shared" si="61"/>
        <v>129.84173676719388</v>
      </c>
      <c r="F116" s="123">
        <f t="shared" si="61"/>
        <v>275.42377496433164</v>
      </c>
      <c r="G116" s="123">
        <f t="shared" si="61"/>
        <v>268.27582537896308</v>
      </c>
      <c r="H116" s="123">
        <f t="shared" si="61"/>
        <v>1564.3633156044616</v>
      </c>
      <c r="I116" s="123">
        <f t="shared" si="61"/>
        <v>184.12062569182689</v>
      </c>
      <c r="J116" s="123">
        <f t="shared" si="61"/>
        <v>483.52922166872855</v>
      </c>
      <c r="K116" s="123">
        <f t="shared" si="61"/>
        <v>430.37101808461352</v>
      </c>
      <c r="L116" s="123">
        <f t="shared" si="61"/>
        <v>61.907557729892531</v>
      </c>
      <c r="M116" s="123">
        <f t="shared" si="61"/>
        <v>16251.56930137308</v>
      </c>
      <c r="N116" s="123">
        <f t="shared" si="61"/>
        <v>633.26655202272377</v>
      </c>
      <c r="O116" s="123">
        <f t="shared" si="61"/>
        <v>46.53680026588772</v>
      </c>
      <c r="P116" s="123">
        <f t="shared" si="61"/>
        <v>65.139847576331832</v>
      </c>
      <c r="Q116" s="123">
        <f t="shared" si="61"/>
        <v>723.9384509773771</v>
      </c>
      <c r="R116" s="123">
        <f t="shared" si="61"/>
        <v>6.0889257648331441</v>
      </c>
      <c r="S116" s="123">
        <f t="shared" si="61"/>
        <v>19.778812963301341</v>
      </c>
      <c r="T116" s="145">
        <f t="shared" si="62"/>
        <v>22699.992370788968</v>
      </c>
      <c r="U116" s="145">
        <v>22706.308299750544</v>
      </c>
      <c r="V116" s="141">
        <f t="shared" si="65"/>
        <v>22703.150335269755</v>
      </c>
      <c r="W116" s="150">
        <f t="shared" si="63"/>
        <v>408.84809685920663</v>
      </c>
      <c r="X116" s="150">
        <f t="shared" si="64"/>
        <v>-3235.867439707341</v>
      </c>
    </row>
    <row r="117" spans="1:24" ht="13.5" thickBot="1">
      <c r="A117" s="2" t="s">
        <v>12</v>
      </c>
      <c r="B117" s="123">
        <f t="shared" si="61"/>
        <v>5236.1364736528922</v>
      </c>
      <c r="C117" s="123">
        <f t="shared" si="61"/>
        <v>1583.0866041779277</v>
      </c>
      <c r="D117" s="123">
        <f t="shared" si="61"/>
        <v>1047.4501281971393</v>
      </c>
      <c r="E117" s="123">
        <f t="shared" si="61"/>
        <v>534.89222055998141</v>
      </c>
      <c r="F117" s="123">
        <f t="shared" si="61"/>
        <v>2211.8278498755967</v>
      </c>
      <c r="G117" s="123">
        <f t="shared" si="61"/>
        <v>536.84022785474588</v>
      </c>
      <c r="H117" s="123">
        <f t="shared" si="61"/>
        <v>2610.8947282153281</v>
      </c>
      <c r="I117" s="123">
        <f t="shared" si="61"/>
        <v>4786.6339488371304</v>
      </c>
      <c r="J117" s="123">
        <f t="shared" si="61"/>
        <v>4952.0404819184278</v>
      </c>
      <c r="K117" s="123">
        <f t="shared" si="61"/>
        <v>3865.6261964686673</v>
      </c>
      <c r="L117" s="123">
        <f t="shared" si="61"/>
        <v>862.84105673990939</v>
      </c>
      <c r="M117" s="123">
        <f t="shared" si="61"/>
        <v>2355.5601011614681</v>
      </c>
      <c r="N117" s="123">
        <f t="shared" si="61"/>
        <v>38257.367079865835</v>
      </c>
      <c r="O117" s="123">
        <f t="shared" si="61"/>
        <v>1103.9201582498611</v>
      </c>
      <c r="P117" s="123">
        <f t="shared" si="61"/>
        <v>573.28771747395888</v>
      </c>
      <c r="Q117" s="123">
        <f t="shared" si="61"/>
        <v>2413.7838197435349</v>
      </c>
      <c r="R117" s="123">
        <f t="shared" si="61"/>
        <v>211.81094300524029</v>
      </c>
      <c r="S117" s="123">
        <f t="shared" si="61"/>
        <v>113.21692678839395</v>
      </c>
      <c r="T117" s="145">
        <f t="shared" si="62"/>
        <v>73257.216662786028</v>
      </c>
      <c r="U117" s="145">
        <v>53726.023861517569</v>
      </c>
      <c r="V117" s="141">
        <f t="shared" si="65"/>
        <v>63491.620262151802</v>
      </c>
      <c r="W117" s="150">
        <f t="shared" si="63"/>
        <v>-13900.963499161175</v>
      </c>
      <c r="X117" s="150">
        <f t="shared" si="64"/>
        <v>16718.670041069767</v>
      </c>
    </row>
    <row r="118" spans="1:24" ht="13.5" thickBot="1">
      <c r="A118" s="2" t="s">
        <v>13</v>
      </c>
      <c r="B118" s="123">
        <f t="shared" si="61"/>
        <v>913.89760283368514</v>
      </c>
      <c r="C118" s="123">
        <f t="shared" si="61"/>
        <v>69.129759970612596</v>
      </c>
      <c r="D118" s="123">
        <f t="shared" si="61"/>
        <v>19.523563688755196</v>
      </c>
      <c r="E118" s="123">
        <f t="shared" si="61"/>
        <v>55.668391301264961</v>
      </c>
      <c r="F118" s="123">
        <f t="shared" si="61"/>
        <v>79.370243568282149</v>
      </c>
      <c r="G118" s="123">
        <f t="shared" si="61"/>
        <v>18.96818431799317</v>
      </c>
      <c r="H118" s="123">
        <f t="shared" si="61"/>
        <v>104.80914565599822</v>
      </c>
      <c r="I118" s="123">
        <f t="shared" si="61"/>
        <v>473.55364046257313</v>
      </c>
      <c r="J118" s="123">
        <f t="shared" si="61"/>
        <v>332.19324209004333</v>
      </c>
      <c r="K118" s="123">
        <f t="shared" si="61"/>
        <v>1958.915205044116</v>
      </c>
      <c r="L118" s="123">
        <f t="shared" si="61"/>
        <v>93.869736679777503</v>
      </c>
      <c r="M118" s="123">
        <f t="shared" si="61"/>
        <v>66.625434901443171</v>
      </c>
      <c r="N118" s="123">
        <f t="shared" si="61"/>
        <v>307.89858561461654</v>
      </c>
      <c r="O118" s="123">
        <f t="shared" si="61"/>
        <v>6118.8411257364933</v>
      </c>
      <c r="P118" s="123">
        <f t="shared" si="61"/>
        <v>28.305066662418291</v>
      </c>
      <c r="Q118" s="123">
        <f t="shared" si="61"/>
        <v>154.83063491891119</v>
      </c>
      <c r="R118" s="123">
        <f t="shared" si="61"/>
        <v>46.086554166986609</v>
      </c>
      <c r="S118" s="123">
        <f t="shared" si="61"/>
        <v>20.031875359012243</v>
      </c>
      <c r="T118" s="145">
        <f t="shared" si="62"/>
        <v>10862.517992972984</v>
      </c>
      <c r="U118" s="145">
        <v>12301.916035749171</v>
      </c>
      <c r="V118" s="141">
        <f t="shared" si="65"/>
        <v>11582.217014361078</v>
      </c>
      <c r="W118" s="150">
        <f t="shared" si="63"/>
        <v>1603.561290259102</v>
      </c>
      <c r="X118" s="150">
        <f t="shared" si="64"/>
        <v>-169.44493540282019</v>
      </c>
    </row>
    <row r="119" spans="1:24" ht="13.5" thickBot="1">
      <c r="A119" s="2" t="s">
        <v>14</v>
      </c>
      <c r="B119" s="123">
        <f t="shared" si="61"/>
        <v>132.50861056937788</v>
      </c>
      <c r="C119" s="123">
        <f t="shared" si="61"/>
        <v>506.98484020445335</v>
      </c>
      <c r="D119" s="123">
        <f t="shared" si="61"/>
        <v>36.225143280084453</v>
      </c>
      <c r="E119" s="123">
        <f t="shared" ref="E119:S119" si="66">IF($A119=E$104,E73+E95+$T73+E$99+$F20,E73+E95)</f>
        <v>9.282955326040252</v>
      </c>
      <c r="F119" s="123">
        <f t="shared" si="66"/>
        <v>38.718908172584513</v>
      </c>
      <c r="G119" s="123">
        <f t="shared" si="66"/>
        <v>100.36940321268996</v>
      </c>
      <c r="H119" s="123">
        <f t="shared" si="66"/>
        <v>353.25307309644722</v>
      </c>
      <c r="I119" s="123">
        <f t="shared" si="66"/>
        <v>66.086171899494133</v>
      </c>
      <c r="J119" s="123">
        <f t="shared" si="66"/>
        <v>391.78519242541739</v>
      </c>
      <c r="K119" s="123">
        <f t="shared" si="66"/>
        <v>124.86686726827656</v>
      </c>
      <c r="L119" s="123">
        <f t="shared" si="66"/>
        <v>12.106793059255109</v>
      </c>
      <c r="M119" s="123">
        <f t="shared" si="66"/>
        <v>43.604001805625167</v>
      </c>
      <c r="N119" s="123">
        <f t="shared" si="66"/>
        <v>150.07436145550236</v>
      </c>
      <c r="O119" s="123">
        <f t="shared" si="66"/>
        <v>2.910391253388052</v>
      </c>
      <c r="P119" s="123">
        <f t="shared" si="66"/>
        <v>3614.7135697536523</v>
      </c>
      <c r="Q119" s="123">
        <f t="shared" si="66"/>
        <v>694.8659463408278</v>
      </c>
      <c r="R119" s="123">
        <f t="shared" si="66"/>
        <v>176.99471497731446</v>
      </c>
      <c r="S119" s="123">
        <f t="shared" si="66"/>
        <v>1.0053480458855022</v>
      </c>
      <c r="T119" s="145">
        <f t="shared" si="62"/>
        <v>6456.3562921463154</v>
      </c>
      <c r="U119" s="145">
        <v>7439.0118267520083</v>
      </c>
      <c r="V119" s="141">
        <f t="shared" si="65"/>
        <v>6947.6840594491623</v>
      </c>
      <c r="W119" s="150">
        <f t="shared" si="63"/>
        <v>1302.0164333125258</v>
      </c>
      <c r="X119" s="150">
        <f t="shared" si="64"/>
        <v>-32.188830102683823</v>
      </c>
    </row>
    <row r="120" spans="1:24" ht="13.5" thickBot="1">
      <c r="A120" s="2" t="s">
        <v>15</v>
      </c>
      <c r="B120" s="123">
        <f t="shared" ref="B120:S122" si="67">IF($A120=B$104,B74+B96+$T74+B$99+$F21,B74+B96)</f>
        <v>332.74148554621104</v>
      </c>
      <c r="C120" s="123">
        <f t="shared" si="67"/>
        <v>666.95857455908924</v>
      </c>
      <c r="D120" s="123">
        <f t="shared" si="67"/>
        <v>377.28645024195225</v>
      </c>
      <c r="E120" s="123">
        <f t="shared" si="67"/>
        <v>26.95913992675505</v>
      </c>
      <c r="F120" s="123">
        <f t="shared" si="67"/>
        <v>132.14249541749848</v>
      </c>
      <c r="G120" s="123">
        <f t="shared" si="67"/>
        <v>346.06831095914595</v>
      </c>
      <c r="H120" s="123">
        <f t="shared" si="67"/>
        <v>1616.0269732456134</v>
      </c>
      <c r="I120" s="123">
        <f t="shared" si="67"/>
        <v>189.63970716033472</v>
      </c>
      <c r="J120" s="123">
        <f t="shared" si="67"/>
        <v>985.89358615243987</v>
      </c>
      <c r="K120" s="123">
        <f t="shared" si="67"/>
        <v>287.31484928171079</v>
      </c>
      <c r="L120" s="123">
        <f t="shared" si="67"/>
        <v>44.432989909764792</v>
      </c>
      <c r="M120" s="123">
        <f t="shared" si="67"/>
        <v>399.88380279019123</v>
      </c>
      <c r="N120" s="123">
        <f t="shared" si="67"/>
        <v>620.69192988662985</v>
      </c>
      <c r="O120" s="123">
        <f t="shared" si="67"/>
        <v>374.76945794764583</v>
      </c>
      <c r="P120" s="123">
        <f t="shared" si="67"/>
        <v>878.18616121089406</v>
      </c>
      <c r="Q120" s="123">
        <f t="shared" si="67"/>
        <v>15548.639438215376</v>
      </c>
      <c r="R120" s="123">
        <f t="shared" si="67"/>
        <v>271.19011302428135</v>
      </c>
      <c r="S120" s="123">
        <f t="shared" si="67"/>
        <v>9.7440361339736796</v>
      </c>
      <c r="T120" s="145">
        <f t="shared" si="62"/>
        <v>23108.569501609505</v>
      </c>
      <c r="U120" s="145">
        <v>25452.155452782197</v>
      </c>
      <c r="V120" s="141">
        <f t="shared" si="65"/>
        <v>24280.362477195849</v>
      </c>
      <c r="W120" s="150">
        <f t="shared" si="63"/>
        <v>1965.6232516626769</v>
      </c>
      <c r="X120" s="150">
        <f t="shared" si="64"/>
        <v>-1562.9657448184807</v>
      </c>
    </row>
    <row r="121" spans="1:24" ht="13.5" thickBot="1">
      <c r="A121" s="2" t="s">
        <v>16</v>
      </c>
      <c r="B121" s="123">
        <f t="shared" si="67"/>
        <v>42.322592172724825</v>
      </c>
      <c r="C121" s="123">
        <f t="shared" si="67"/>
        <v>100.18332476122859</v>
      </c>
      <c r="D121" s="123">
        <f t="shared" si="67"/>
        <v>3.9122156234331324</v>
      </c>
      <c r="E121" s="123">
        <f t="shared" si="67"/>
        <v>1.1296439360788848</v>
      </c>
      <c r="F121" s="123">
        <f t="shared" si="67"/>
        <v>8.3627790084266884</v>
      </c>
      <c r="G121" s="123">
        <f t="shared" si="67"/>
        <v>13.465906086659189</v>
      </c>
      <c r="H121" s="123">
        <f t="shared" si="67"/>
        <v>346.94184231924521</v>
      </c>
      <c r="I121" s="123">
        <f t="shared" si="67"/>
        <v>32.176864439367755</v>
      </c>
      <c r="J121" s="123">
        <f t="shared" si="67"/>
        <v>141.57892006083932</v>
      </c>
      <c r="K121" s="123">
        <f t="shared" si="67"/>
        <v>207.60643997500682</v>
      </c>
      <c r="L121" s="123">
        <f t="shared" si="67"/>
        <v>0</v>
      </c>
      <c r="M121" s="123">
        <f t="shared" si="67"/>
        <v>11.755529962641385</v>
      </c>
      <c r="N121" s="123">
        <f t="shared" si="67"/>
        <v>155.13139106646915</v>
      </c>
      <c r="O121" s="123">
        <f t="shared" si="67"/>
        <v>6.918204998508287</v>
      </c>
      <c r="P121" s="123">
        <f t="shared" si="67"/>
        <v>238.18093266783603</v>
      </c>
      <c r="Q121" s="123">
        <f t="shared" si="67"/>
        <v>225.18758234769126</v>
      </c>
      <c r="R121" s="123">
        <f t="shared" si="67"/>
        <v>1414.5539290708075</v>
      </c>
      <c r="S121" s="123">
        <f t="shared" si="67"/>
        <v>0.57088837496113154</v>
      </c>
      <c r="T121" s="145">
        <f t="shared" si="62"/>
        <v>2949.9789868719254</v>
      </c>
      <c r="U121" s="145">
        <v>3362.8673627442954</v>
      </c>
      <c r="V121" s="141">
        <f t="shared" si="65"/>
        <v>3156.4231748081102</v>
      </c>
      <c r="W121" s="150">
        <f t="shared" si="63"/>
        <v>474.23573897612005</v>
      </c>
      <c r="X121" s="150">
        <f t="shared" si="64"/>
        <v>-12.495001879643041</v>
      </c>
    </row>
    <row r="122" spans="1:24" ht="13.5" thickBot="1">
      <c r="A122" s="2" t="s">
        <v>17</v>
      </c>
      <c r="B122" s="123">
        <f t="shared" si="67"/>
        <v>305.88667038631394</v>
      </c>
      <c r="C122" s="123">
        <f t="shared" si="67"/>
        <v>2.2135322059314531</v>
      </c>
      <c r="D122" s="123">
        <f t="shared" si="67"/>
        <v>0.87286029804994103</v>
      </c>
      <c r="E122" s="123">
        <f t="shared" si="67"/>
        <v>0.84369691200029451</v>
      </c>
      <c r="F122" s="123">
        <f t="shared" si="67"/>
        <v>8.302609785862094</v>
      </c>
      <c r="G122" s="123">
        <f t="shared" si="67"/>
        <v>0.84732702731390575</v>
      </c>
      <c r="H122" s="123">
        <f t="shared" si="67"/>
        <v>14.418168063824504</v>
      </c>
      <c r="I122" s="123">
        <f t="shared" si="67"/>
        <v>2.6300137375783046</v>
      </c>
      <c r="J122" s="123">
        <f t="shared" si="67"/>
        <v>13.094566094851189</v>
      </c>
      <c r="K122" s="123">
        <f t="shared" si="67"/>
        <v>19.641903274383129</v>
      </c>
      <c r="L122" s="123">
        <f t="shared" si="67"/>
        <v>1.1621591585471209</v>
      </c>
      <c r="M122" s="123">
        <f t="shared" si="67"/>
        <v>10.487204475880224</v>
      </c>
      <c r="N122" s="123">
        <f t="shared" si="67"/>
        <v>47.149121093602872</v>
      </c>
      <c r="O122" s="123">
        <f t="shared" si="67"/>
        <v>51.489663917445831</v>
      </c>
      <c r="P122" s="123">
        <f t="shared" si="67"/>
        <v>0.41015745712203172</v>
      </c>
      <c r="Q122" s="123">
        <f t="shared" si="67"/>
        <v>87.03842885860044</v>
      </c>
      <c r="R122" s="123">
        <f t="shared" si="67"/>
        <v>0.27126651245244998</v>
      </c>
      <c r="S122" s="123">
        <f t="shared" si="67"/>
        <v>283.53970438578432</v>
      </c>
      <c r="T122" s="146">
        <f t="shared" si="62"/>
        <v>850.29905364554406</v>
      </c>
      <c r="U122" s="145">
        <v>1414.0707338191896</v>
      </c>
      <c r="V122" s="141">
        <f t="shared" si="65"/>
        <v>1132.1848937323668</v>
      </c>
      <c r="W122" s="150">
        <f t="shared" si="63"/>
        <v>183.22554318328184</v>
      </c>
      <c r="X122" s="150">
        <f t="shared" si="64"/>
        <v>-696.45699071670742</v>
      </c>
    </row>
    <row r="123" spans="1:24" ht="18" customHeight="1" thickBot="1">
      <c r="A123" s="18"/>
      <c r="B123" s="145">
        <f t="shared" ref="B123:S123" si="68">SUM(B105:B122)</f>
        <v>58067.34474340859</v>
      </c>
      <c r="C123" s="145">
        <f t="shared" si="68"/>
        <v>16640.94908450091</v>
      </c>
      <c r="D123" s="145">
        <f t="shared" si="68"/>
        <v>9410.9147120184007</v>
      </c>
      <c r="E123" s="145">
        <f t="shared" si="68"/>
        <v>11648.070682783007</v>
      </c>
      <c r="F123" s="145">
        <f t="shared" si="68"/>
        <v>15566.87921110955</v>
      </c>
      <c r="G123" s="145">
        <f t="shared" si="68"/>
        <v>5834.0688529375966</v>
      </c>
      <c r="H123" s="145">
        <f t="shared" si="68"/>
        <v>24505.142846369992</v>
      </c>
      <c r="I123" s="145">
        <f t="shared" si="68"/>
        <v>18436.972302261773</v>
      </c>
      <c r="J123" s="145">
        <f t="shared" si="68"/>
        <v>70748.495702473272</v>
      </c>
      <c r="K123" s="145">
        <f t="shared" si="68"/>
        <v>42602.235159502008</v>
      </c>
      <c r="L123" s="145">
        <f t="shared" si="68"/>
        <v>8690.2412914582055</v>
      </c>
      <c r="M123" s="145">
        <f t="shared" si="68"/>
        <v>22706.308299750544</v>
      </c>
      <c r="N123" s="145">
        <f t="shared" si="68"/>
        <v>53726.023861517569</v>
      </c>
      <c r="O123" s="145">
        <f t="shared" si="68"/>
        <v>12301.916035749171</v>
      </c>
      <c r="P123" s="145">
        <f t="shared" si="68"/>
        <v>7439.0118267520083</v>
      </c>
      <c r="Q123" s="145">
        <f t="shared" si="68"/>
        <v>25452.155452782197</v>
      </c>
      <c r="R123" s="145">
        <f t="shared" si="68"/>
        <v>3362.8673627442954</v>
      </c>
      <c r="S123" s="147">
        <f t="shared" si="68"/>
        <v>1414.0707338191896</v>
      </c>
      <c r="T123" s="148">
        <f>SUM(B105:S122)</f>
        <v>408553.66816193849</v>
      </c>
      <c r="U123" s="148">
        <f>SUM(U105:U122)</f>
        <v>408553.66816193826</v>
      </c>
      <c r="V123" s="131">
        <f>SUM(V105:V122)</f>
        <v>408553.66816193826</v>
      </c>
      <c r="W123" s="24"/>
      <c r="X123" s="24"/>
    </row>
    <row r="124" spans="1:24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24"/>
      <c r="U124" s="24"/>
      <c r="V124" s="24"/>
      <c r="W124" s="24"/>
    </row>
    <row r="125" spans="1:24" ht="13.5" thickBot="1"/>
    <row r="126" spans="1:24" ht="39" thickBot="1">
      <c r="A126" s="20" t="s">
        <v>230</v>
      </c>
      <c r="B126" s="1" t="s">
        <v>0</v>
      </c>
      <c r="C126" s="1" t="s">
        <v>1</v>
      </c>
      <c r="D126" s="1" t="s">
        <v>2</v>
      </c>
      <c r="E126" s="1" t="s">
        <v>3</v>
      </c>
      <c r="F126" s="1" t="s">
        <v>4</v>
      </c>
      <c r="G126" s="1" t="s">
        <v>5</v>
      </c>
      <c r="H126" s="1" t="s">
        <v>6</v>
      </c>
      <c r="I126" s="1" t="s">
        <v>7</v>
      </c>
      <c r="J126" s="1" t="s">
        <v>8</v>
      </c>
      <c r="K126" s="1" t="s">
        <v>9</v>
      </c>
      <c r="L126" s="1" t="s">
        <v>10</v>
      </c>
      <c r="M126" s="1" t="s">
        <v>11</v>
      </c>
      <c r="N126" s="1" t="s">
        <v>12</v>
      </c>
      <c r="O126" s="1" t="s">
        <v>13</v>
      </c>
      <c r="P126" s="1" t="s">
        <v>14</v>
      </c>
      <c r="Q126" s="1" t="s">
        <v>15</v>
      </c>
      <c r="R126" s="1" t="s">
        <v>16</v>
      </c>
      <c r="S126" s="1" t="s">
        <v>17</v>
      </c>
      <c r="T126" s="19" t="s">
        <v>70</v>
      </c>
    </row>
    <row r="127" spans="1:24" ht="13.5" thickBot="1">
      <c r="A127" s="1" t="s">
        <v>0</v>
      </c>
      <c r="B127" s="172">
        <f t="shared" ref="B127:S141" si="69">B105/(B$145+$T127)</f>
        <v>1.2670542586372742</v>
      </c>
      <c r="C127" s="172">
        <f t="shared" si="69"/>
        <v>1.1564540504709502E-2</v>
      </c>
      <c r="D127" s="172">
        <f t="shared" si="69"/>
        <v>9.8011340171015506E-3</v>
      </c>
      <c r="E127" s="172">
        <f t="shared" si="69"/>
        <v>2.3942616297218843E-2</v>
      </c>
      <c r="F127" s="172">
        <f t="shared" si="69"/>
        <v>4.7618081415252707E-2</v>
      </c>
      <c r="G127" s="172">
        <f t="shared" si="69"/>
        <v>2.956329074739009E-3</v>
      </c>
      <c r="H127" s="172">
        <f t="shared" si="69"/>
        <v>2.6524861929496674E-2</v>
      </c>
      <c r="I127" s="172">
        <f t="shared" si="69"/>
        <v>4.3317935809319009E-2</v>
      </c>
      <c r="J127" s="172">
        <f t="shared" si="69"/>
        <v>6.8788066654469696E-2</v>
      </c>
      <c r="K127" s="172">
        <f t="shared" si="69"/>
        <v>5.6934406045412743E-2</v>
      </c>
      <c r="L127" s="172">
        <f t="shared" si="69"/>
        <v>5.6587651783253437E-2</v>
      </c>
      <c r="M127" s="172">
        <f t="shared" si="69"/>
        <v>1.5030232751231781E-2</v>
      </c>
      <c r="N127" s="172">
        <f t="shared" si="69"/>
        <v>5.4716515133462811E-2</v>
      </c>
      <c r="O127" s="172">
        <f t="shared" si="69"/>
        <v>4.9718822764811557E-2</v>
      </c>
      <c r="P127" s="172">
        <f t="shared" si="69"/>
        <v>3.3612316267740165E-3</v>
      </c>
      <c r="Q127" s="172">
        <f t="shared" si="69"/>
        <v>9.5055276827573209E-3</v>
      </c>
      <c r="R127" s="172">
        <f t="shared" si="69"/>
        <v>1.0401026430975437E-3</v>
      </c>
      <c r="S127" s="172">
        <f t="shared" si="69"/>
        <v>2.7393791288112621E-2</v>
      </c>
      <c r="T127" s="21">
        <f t="shared" ref="T127:T144" si="70">N6</f>
        <v>16029.632787354512</v>
      </c>
      <c r="U127" s="25"/>
    </row>
    <row r="128" spans="1:24" ht="13.5" thickBot="1">
      <c r="A128" s="2" t="s">
        <v>1</v>
      </c>
      <c r="B128" s="172">
        <f t="shared" si="69"/>
        <v>8.7758423027544125E-3</v>
      </c>
      <c r="C128" s="172">
        <f t="shared" si="69"/>
        <v>0.14445375883917566</v>
      </c>
      <c r="D128" s="172">
        <f t="shared" si="69"/>
        <v>9.0814963579303933E-4</v>
      </c>
      <c r="E128" s="172">
        <f t="shared" si="69"/>
        <v>1.2658704860947764E-4</v>
      </c>
      <c r="F128" s="172">
        <f t="shared" si="69"/>
        <v>9.1472453247863714E-4</v>
      </c>
      <c r="G128" s="172">
        <f t="shared" si="69"/>
        <v>1.225026372378457E-3</v>
      </c>
      <c r="H128" s="172">
        <f t="shared" si="69"/>
        <v>1.0770410324546188E-2</v>
      </c>
      <c r="I128" s="172">
        <f t="shared" si="69"/>
        <v>8.5022109038322552E-3</v>
      </c>
      <c r="J128" s="172">
        <f t="shared" si="69"/>
        <v>3.5234291983886855E-2</v>
      </c>
      <c r="K128" s="172">
        <f t="shared" si="69"/>
        <v>1.6111715995964535E-2</v>
      </c>
      <c r="L128" s="172">
        <f t="shared" si="69"/>
        <v>3.5218996125239239E-4</v>
      </c>
      <c r="M128" s="172">
        <f t="shared" si="69"/>
        <v>2.0975211271243516E-3</v>
      </c>
      <c r="N128" s="172">
        <f t="shared" si="69"/>
        <v>5.1849054929745684E-3</v>
      </c>
      <c r="O128" s="172">
        <f t="shared" si="69"/>
        <v>1.2510410578656427E-3</v>
      </c>
      <c r="P128" s="172">
        <f t="shared" si="69"/>
        <v>6.0335641327497686E-3</v>
      </c>
      <c r="Q128" s="172">
        <f t="shared" si="69"/>
        <v>7.834850080441727E-3</v>
      </c>
      <c r="R128" s="172">
        <f t="shared" si="69"/>
        <v>6.5093794806357734E-3</v>
      </c>
      <c r="S128" s="172">
        <f t="shared" si="69"/>
        <v>1.1915979983657425E-4</v>
      </c>
      <c r="T128" s="21">
        <f t="shared" si="70"/>
        <v>24168.826259170582</v>
      </c>
      <c r="U128" s="25"/>
    </row>
    <row r="129" spans="1:21" ht="13.5" thickBot="1">
      <c r="A129" s="2" t="s">
        <v>2</v>
      </c>
      <c r="B129" s="172">
        <f t="shared" si="69"/>
        <v>7.7746904553491801E-3</v>
      </c>
      <c r="C129" s="172">
        <f t="shared" si="69"/>
        <v>1.345017357711943E-3</v>
      </c>
      <c r="D129" s="172">
        <f t="shared" si="69"/>
        <v>0.15599625262064376</v>
      </c>
      <c r="E129" s="172">
        <f t="shared" si="69"/>
        <v>2.1287390054584127E-4</v>
      </c>
      <c r="F129" s="172">
        <f t="shared" si="69"/>
        <v>1.6382803968137646E-3</v>
      </c>
      <c r="G129" s="172">
        <f t="shared" si="69"/>
        <v>6.418406758325646E-3</v>
      </c>
      <c r="H129" s="172">
        <f t="shared" si="69"/>
        <v>1.9923443916148455E-2</v>
      </c>
      <c r="I129" s="172">
        <f t="shared" si="69"/>
        <v>1.7158898682602473E-3</v>
      </c>
      <c r="J129" s="172">
        <f t="shared" si="69"/>
        <v>4.58934942176589E-3</v>
      </c>
      <c r="K129" s="172">
        <f t="shared" si="69"/>
        <v>4.9762941524419454E-3</v>
      </c>
      <c r="L129" s="172">
        <f t="shared" si="69"/>
        <v>2.1346707573788189E-3</v>
      </c>
      <c r="M129" s="172">
        <f t="shared" si="69"/>
        <v>2.3091613640507169E-2</v>
      </c>
      <c r="N129" s="172">
        <f t="shared" si="69"/>
        <v>2.3755848269289832E-3</v>
      </c>
      <c r="O129" s="172">
        <f t="shared" si="69"/>
        <v>4.1222460686256603E-3</v>
      </c>
      <c r="P129" s="172">
        <f t="shared" si="69"/>
        <v>2.6221843782404156E-3</v>
      </c>
      <c r="Q129" s="172">
        <f t="shared" si="69"/>
        <v>1.0846594181703579E-2</v>
      </c>
      <c r="R129" s="172">
        <f t="shared" si="69"/>
        <v>3.0491205376630384E-3</v>
      </c>
      <c r="S129" s="172">
        <f t="shared" si="69"/>
        <v>5.7970037395303836E-5</v>
      </c>
      <c r="T129" s="21">
        <f t="shared" si="70"/>
        <v>18796.963913132968</v>
      </c>
      <c r="U129" s="25"/>
    </row>
    <row r="130" spans="1:21" ht="13.5" thickBot="1">
      <c r="A130" s="2" t="s">
        <v>3</v>
      </c>
      <c r="B130" s="172">
        <f t="shared" si="69"/>
        <v>7.183767238391388E-3</v>
      </c>
      <c r="C130" s="172">
        <f t="shared" si="69"/>
        <v>1.0737160340011626E-4</v>
      </c>
      <c r="D130" s="172">
        <f t="shared" si="69"/>
        <v>1.4064934296792802E-3</v>
      </c>
      <c r="E130" s="172">
        <f t="shared" si="69"/>
        <v>0.15899250791240788</v>
      </c>
      <c r="F130" s="172">
        <f t="shared" si="69"/>
        <v>5.8103283843707705E-3</v>
      </c>
      <c r="G130" s="172">
        <f t="shared" si="69"/>
        <v>3.8455729395279144E-7</v>
      </c>
      <c r="H130" s="172">
        <f t="shared" si="69"/>
        <v>2.7336056045327837E-10</v>
      </c>
      <c r="I130" s="172">
        <f t="shared" si="69"/>
        <v>0</v>
      </c>
      <c r="J130" s="172">
        <f t="shared" si="69"/>
        <v>6.6630619365282947E-3</v>
      </c>
      <c r="K130" s="172">
        <f t="shared" si="69"/>
        <v>2.8437689145381835E-3</v>
      </c>
      <c r="L130" s="172">
        <f t="shared" si="69"/>
        <v>0</v>
      </c>
      <c r="M130" s="172">
        <f t="shared" si="69"/>
        <v>2.578556441263096E-3</v>
      </c>
      <c r="N130" s="172">
        <f t="shared" si="69"/>
        <v>1.5450705867019671E-3</v>
      </c>
      <c r="O130" s="172">
        <f t="shared" si="69"/>
        <v>8.7673516945576771E-5</v>
      </c>
      <c r="P130" s="172">
        <f t="shared" si="69"/>
        <v>0</v>
      </c>
      <c r="Q130" s="172">
        <f t="shared" si="69"/>
        <v>1.6625807002657955E-4</v>
      </c>
      <c r="R130" s="172">
        <f t="shared" si="69"/>
        <v>0</v>
      </c>
      <c r="S130" s="172">
        <f t="shared" si="69"/>
        <v>2.8098816455781993E-4</v>
      </c>
      <c r="T130" s="21">
        <f t="shared" si="70"/>
        <v>25054.576055848131</v>
      </c>
      <c r="U130" s="25"/>
    </row>
    <row r="131" spans="1:21" ht="13.5" thickBot="1">
      <c r="A131" s="2" t="s">
        <v>4</v>
      </c>
      <c r="B131" s="172">
        <f t="shared" si="69"/>
        <v>4.6109582000678863E-2</v>
      </c>
      <c r="C131" s="172">
        <f t="shared" si="69"/>
        <v>3.3390454717708391E-4</v>
      </c>
      <c r="D131" s="172">
        <f t="shared" si="69"/>
        <v>3.3817617045547302E-3</v>
      </c>
      <c r="E131" s="172">
        <f t="shared" si="69"/>
        <v>2.7315579419540338E-3</v>
      </c>
      <c r="F131" s="172">
        <f t="shared" si="69"/>
        <v>0.25731628755887315</v>
      </c>
      <c r="G131" s="172">
        <f t="shared" si="69"/>
        <v>8.562422922714514E-4</v>
      </c>
      <c r="H131" s="172">
        <f t="shared" si="69"/>
        <v>2.308357560412762E-4</v>
      </c>
      <c r="I131" s="172">
        <f t="shared" si="69"/>
        <v>6.56308119488174E-4</v>
      </c>
      <c r="J131" s="172">
        <f t="shared" si="69"/>
        <v>6.7348865390578867E-3</v>
      </c>
      <c r="K131" s="172">
        <f t="shared" si="69"/>
        <v>6.4951678414839169E-3</v>
      </c>
      <c r="L131" s="172">
        <f t="shared" si="69"/>
        <v>4.5415855485774903E-5</v>
      </c>
      <c r="M131" s="172">
        <f t="shared" si="69"/>
        <v>4.8336066469189696E-3</v>
      </c>
      <c r="N131" s="172">
        <f t="shared" si="69"/>
        <v>7.2129135790327033E-3</v>
      </c>
      <c r="O131" s="172">
        <f t="shared" si="69"/>
        <v>3.1897783977453877E-3</v>
      </c>
      <c r="P131" s="172">
        <f t="shared" si="69"/>
        <v>1.4340263447555024E-4</v>
      </c>
      <c r="Q131" s="172">
        <f t="shared" si="69"/>
        <v>8.645234263985814E-3</v>
      </c>
      <c r="R131" s="172">
        <f t="shared" si="69"/>
        <v>7.0481755842003412E-5</v>
      </c>
      <c r="S131" s="172">
        <f t="shared" si="69"/>
        <v>1.3777715824345475E-4</v>
      </c>
      <c r="T131" s="21">
        <f t="shared" si="70"/>
        <v>17463.163076008859</v>
      </c>
      <c r="U131" s="25"/>
    </row>
    <row r="132" spans="1:21" ht="13.5" thickBot="1">
      <c r="A132" s="2" t="s">
        <v>5</v>
      </c>
      <c r="B132" s="172">
        <f t="shared" si="69"/>
        <v>5.6796190487557027E-4</v>
      </c>
      <c r="C132" s="172">
        <f t="shared" si="69"/>
        <v>1.8944790857626619E-3</v>
      </c>
      <c r="D132" s="172">
        <f t="shared" si="69"/>
        <v>2.4830291077534553E-3</v>
      </c>
      <c r="E132" s="172">
        <f t="shared" si="69"/>
        <v>7.358897294162741E-6</v>
      </c>
      <c r="F132" s="172">
        <f t="shared" si="69"/>
        <v>4.5104188452112096E-3</v>
      </c>
      <c r="G132" s="172">
        <f t="shared" si="69"/>
        <v>7.2885495275601467E-2</v>
      </c>
      <c r="H132" s="172">
        <f t="shared" si="69"/>
        <v>6.9240352444946132E-3</v>
      </c>
      <c r="I132" s="172">
        <f t="shared" si="69"/>
        <v>2.8781788055244053E-3</v>
      </c>
      <c r="J132" s="172">
        <f t="shared" si="69"/>
        <v>4.1127191070216632E-3</v>
      </c>
      <c r="K132" s="172">
        <f t="shared" si="69"/>
        <v>1.7325096543177668E-3</v>
      </c>
      <c r="L132" s="172">
        <f t="shared" si="69"/>
        <v>1.6695607367852015E-3</v>
      </c>
      <c r="M132" s="172">
        <f t="shared" si="69"/>
        <v>1.404518811471309E-3</v>
      </c>
      <c r="N132" s="172">
        <f t="shared" si="69"/>
        <v>2.7143887056700062E-3</v>
      </c>
      <c r="O132" s="172">
        <f t="shared" si="69"/>
        <v>7.9078866114602351E-4</v>
      </c>
      <c r="P132" s="172">
        <f t="shared" si="69"/>
        <v>6.0234014007937663E-4</v>
      </c>
      <c r="Q132" s="172">
        <f t="shared" si="69"/>
        <v>1.4188599537582412E-2</v>
      </c>
      <c r="R132" s="172">
        <f t="shared" si="69"/>
        <v>6.2014347313851055E-4</v>
      </c>
      <c r="S132" s="172">
        <f t="shared" si="69"/>
        <v>3.3491576544470602E-4</v>
      </c>
      <c r="T132" s="21">
        <f t="shared" si="70"/>
        <v>20597.739156767158</v>
      </c>
      <c r="U132" s="25"/>
    </row>
    <row r="133" spans="1:21" ht="13.5" thickBot="1">
      <c r="A133" s="2" t="s">
        <v>6</v>
      </c>
      <c r="B133" s="172">
        <f t="shared" si="69"/>
        <v>1.651638174725235E-2</v>
      </c>
      <c r="C133" s="172">
        <f t="shared" si="69"/>
        <v>9.1130931458265566E-3</v>
      </c>
      <c r="D133" s="172">
        <f t="shared" si="69"/>
        <v>1.0256024857565811E-2</v>
      </c>
      <c r="E133" s="172">
        <f t="shared" si="69"/>
        <v>2.8928559258929455E-4</v>
      </c>
      <c r="F133" s="172">
        <f t="shared" si="69"/>
        <v>4.5930604529770486E-3</v>
      </c>
      <c r="G133" s="172">
        <f t="shared" si="69"/>
        <v>1.2048225356173557E-2</v>
      </c>
      <c r="H133" s="172">
        <f t="shared" si="69"/>
        <v>0.31095684916830324</v>
      </c>
      <c r="I133" s="172">
        <f t="shared" si="69"/>
        <v>1.7487406324901044E-2</v>
      </c>
      <c r="J133" s="172">
        <f t="shared" si="69"/>
        <v>1.2561139872948785E-2</v>
      </c>
      <c r="K133" s="172">
        <f t="shared" si="69"/>
        <v>1.7749260753459936E-2</v>
      </c>
      <c r="L133" s="172">
        <f t="shared" si="69"/>
        <v>8.4038751123330056E-3</v>
      </c>
      <c r="M133" s="172">
        <f t="shared" si="69"/>
        <v>1.575000888082137E-2</v>
      </c>
      <c r="N133" s="172">
        <f t="shared" si="69"/>
        <v>4.19076964137097E-2</v>
      </c>
      <c r="O133" s="172">
        <f t="shared" si="69"/>
        <v>3.153061456071572E-3</v>
      </c>
      <c r="P133" s="172">
        <f t="shared" si="69"/>
        <v>8.3525795390112598E-3</v>
      </c>
      <c r="Q133" s="172">
        <f t="shared" si="69"/>
        <v>2.5727319911173593E-2</v>
      </c>
      <c r="R133" s="172">
        <f t="shared" si="69"/>
        <v>3.7118975917486631E-3</v>
      </c>
      <c r="S133" s="172">
        <f t="shared" si="69"/>
        <v>5.6099877202939641E-4</v>
      </c>
      <c r="T133" s="21">
        <f t="shared" si="70"/>
        <v>19890.781951564495</v>
      </c>
      <c r="U133" s="25"/>
    </row>
    <row r="134" spans="1:21" ht="13.5" thickBot="1">
      <c r="A134" s="2" t="s">
        <v>7</v>
      </c>
      <c r="B134" s="172">
        <f t="shared" si="69"/>
        <v>3.8835460068528005E-2</v>
      </c>
      <c r="C134" s="172">
        <f t="shared" si="69"/>
        <v>3.4783862304368926E-3</v>
      </c>
      <c r="D134" s="172">
        <f t="shared" si="69"/>
        <v>1.9518479542133432E-3</v>
      </c>
      <c r="E134" s="172">
        <f t="shared" si="69"/>
        <v>2.1773931738601867E-4</v>
      </c>
      <c r="F134" s="172">
        <f t="shared" si="69"/>
        <v>1.5573088571719639E-3</v>
      </c>
      <c r="G134" s="172">
        <f t="shared" si="69"/>
        <v>8.6537982574209189E-4</v>
      </c>
      <c r="H134" s="172">
        <f t="shared" si="69"/>
        <v>1.6488913121665786E-2</v>
      </c>
      <c r="I134" s="172">
        <f t="shared" si="69"/>
        <v>0.20549776298549852</v>
      </c>
      <c r="J134" s="172">
        <f t="shared" si="69"/>
        <v>1.1745340525074019E-2</v>
      </c>
      <c r="K134" s="172">
        <f t="shared" si="69"/>
        <v>4.1491528026044416E-2</v>
      </c>
      <c r="L134" s="172">
        <f t="shared" si="69"/>
        <v>2.1735273705442835E-2</v>
      </c>
      <c r="M134" s="172">
        <f t="shared" si="69"/>
        <v>5.4617028979829048E-3</v>
      </c>
      <c r="N134" s="172">
        <f t="shared" si="69"/>
        <v>5.8607121974162533E-2</v>
      </c>
      <c r="O134" s="172">
        <f t="shared" si="69"/>
        <v>9.9113594572902228E-3</v>
      </c>
      <c r="P134" s="172">
        <f t="shared" si="69"/>
        <v>1.1222984816304383E-3</v>
      </c>
      <c r="Q134" s="172">
        <f t="shared" si="69"/>
        <v>4.8588496044527406E-3</v>
      </c>
      <c r="R134" s="172">
        <f t="shared" si="69"/>
        <v>4.5483861386376619E-4</v>
      </c>
      <c r="S134" s="172">
        <f t="shared" si="69"/>
        <v>1.6551685761360255E-4</v>
      </c>
      <c r="T134" s="21">
        <f t="shared" si="70"/>
        <v>17219.964050935203</v>
      </c>
      <c r="U134" s="25"/>
    </row>
    <row r="135" spans="1:21" ht="13.5" thickBot="1">
      <c r="A135" s="2" t="s">
        <v>8</v>
      </c>
      <c r="B135" s="172">
        <f t="shared" si="69"/>
        <v>6.3711144237001402E-2</v>
      </c>
      <c r="C135" s="172">
        <f t="shared" si="69"/>
        <v>8.723626959450026E-2</v>
      </c>
      <c r="D135" s="172">
        <f t="shared" si="69"/>
        <v>5.8608592820987918E-3</v>
      </c>
      <c r="E135" s="172">
        <f t="shared" si="69"/>
        <v>2.0756798672795347E-2</v>
      </c>
      <c r="F135" s="172">
        <f t="shared" si="69"/>
        <v>2.4370778988120928E-2</v>
      </c>
      <c r="G135" s="172">
        <f t="shared" si="69"/>
        <v>1.0400823561953093E-2</v>
      </c>
      <c r="H135" s="172">
        <f t="shared" si="69"/>
        <v>3.2100967433711387E-2</v>
      </c>
      <c r="I135" s="172">
        <f t="shared" si="69"/>
        <v>2.5949101800788552E-2</v>
      </c>
      <c r="J135" s="172">
        <f t="shared" si="69"/>
        <v>0.97627432737080022</v>
      </c>
      <c r="K135" s="172">
        <f t="shared" si="69"/>
        <v>7.7260318857769322E-2</v>
      </c>
      <c r="L135" s="172">
        <f t="shared" si="69"/>
        <v>2.5275735547854671E-3</v>
      </c>
      <c r="M135" s="172">
        <f t="shared" si="69"/>
        <v>1.2054754153597566E-2</v>
      </c>
      <c r="N135" s="172">
        <f t="shared" si="69"/>
        <v>3.7439539180551901E-2</v>
      </c>
      <c r="O135" s="172">
        <f t="shared" si="69"/>
        <v>2.3272009042782194E-2</v>
      </c>
      <c r="P135" s="172">
        <f t="shared" si="69"/>
        <v>1.5271878916086086E-2</v>
      </c>
      <c r="Q135" s="172">
        <f t="shared" si="69"/>
        <v>2.285850179796892E-2</v>
      </c>
      <c r="R135" s="172">
        <f t="shared" si="69"/>
        <v>5.7661284560921898E-3</v>
      </c>
      <c r="S135" s="172">
        <f t="shared" si="69"/>
        <v>1.7759407561388149E-3</v>
      </c>
      <c r="T135" s="21">
        <f t="shared" si="70"/>
        <v>27597.176257573872</v>
      </c>
      <c r="U135" s="25"/>
    </row>
    <row r="136" spans="1:21" ht="13.5" thickBot="1">
      <c r="A136" s="2" t="s">
        <v>9</v>
      </c>
      <c r="B136" s="172">
        <f t="shared" si="69"/>
        <v>4.2096664158386081E-2</v>
      </c>
      <c r="C136" s="172">
        <f t="shared" si="69"/>
        <v>1.8052594007472108E-2</v>
      </c>
      <c r="D136" s="172">
        <f t="shared" si="69"/>
        <v>1.5623927102855974E-3</v>
      </c>
      <c r="E136" s="172">
        <f t="shared" si="69"/>
        <v>1.5341825198890128E-2</v>
      </c>
      <c r="F136" s="172">
        <f t="shared" si="69"/>
        <v>9.5402095401737243E-3</v>
      </c>
      <c r="G136" s="172">
        <f t="shared" si="69"/>
        <v>1.7256664921719937E-3</v>
      </c>
      <c r="H136" s="172">
        <f t="shared" si="69"/>
        <v>1.5381832709404637E-2</v>
      </c>
      <c r="I136" s="172">
        <f t="shared" si="69"/>
        <v>4.3959997229806487E-2</v>
      </c>
      <c r="J136" s="172">
        <f t="shared" si="69"/>
        <v>5.1559044173125346E-2</v>
      </c>
      <c r="K136" s="172">
        <f t="shared" si="69"/>
        <v>0.65600658967221515</v>
      </c>
      <c r="L136" s="172">
        <f t="shared" si="69"/>
        <v>4.310948158480845E-3</v>
      </c>
      <c r="M136" s="172">
        <f t="shared" si="69"/>
        <v>8.5643804286500876E-3</v>
      </c>
      <c r="N136" s="172">
        <f t="shared" si="69"/>
        <v>3.0507027630031009E-2</v>
      </c>
      <c r="O136" s="172">
        <f t="shared" si="69"/>
        <v>2.5320220646713333E-2</v>
      </c>
      <c r="P136" s="172">
        <f t="shared" si="69"/>
        <v>2.3328279759840106E-3</v>
      </c>
      <c r="Q136" s="172">
        <f t="shared" si="69"/>
        <v>6.9386519127285114E-3</v>
      </c>
      <c r="R136" s="172">
        <f t="shared" si="69"/>
        <v>5.2684274276384967E-3</v>
      </c>
      <c r="S136" s="172">
        <f t="shared" si="69"/>
        <v>7.7943900016824415E-4</v>
      </c>
      <c r="T136" s="21">
        <f t="shared" si="70"/>
        <v>20029.986467031384</v>
      </c>
      <c r="U136" s="25"/>
    </row>
    <row r="137" spans="1:21" ht="13.5" thickBot="1">
      <c r="A137" s="2" t="s">
        <v>10</v>
      </c>
      <c r="B137" s="172">
        <f t="shared" si="69"/>
        <v>3.6788029205532112E-2</v>
      </c>
      <c r="C137" s="172">
        <f t="shared" si="69"/>
        <v>9.5260565451963557E-4</v>
      </c>
      <c r="D137" s="172">
        <f t="shared" si="69"/>
        <v>3.2743053061893212E-4</v>
      </c>
      <c r="E137" s="172">
        <f t="shared" si="69"/>
        <v>0</v>
      </c>
      <c r="F137" s="172">
        <f t="shared" si="69"/>
        <v>1.0964644268273197E-3</v>
      </c>
      <c r="G137" s="172">
        <f t="shared" si="69"/>
        <v>1.8537239461470512E-4</v>
      </c>
      <c r="H137" s="172">
        <f t="shared" si="69"/>
        <v>8.781206332309676E-3</v>
      </c>
      <c r="I137" s="172">
        <f t="shared" si="69"/>
        <v>6.3314196925472943E-3</v>
      </c>
      <c r="J137" s="172">
        <f t="shared" si="69"/>
        <v>2.3464843934303372E-3</v>
      </c>
      <c r="K137" s="172">
        <f t="shared" si="69"/>
        <v>2.867234210144703E-3</v>
      </c>
      <c r="L137" s="172">
        <f t="shared" si="69"/>
        <v>0.18349497320791924</v>
      </c>
      <c r="M137" s="172">
        <f t="shared" si="69"/>
        <v>1.8683828401049756E-3</v>
      </c>
      <c r="N137" s="172">
        <f t="shared" si="69"/>
        <v>1.4644732675434643E-2</v>
      </c>
      <c r="O137" s="172">
        <f t="shared" si="69"/>
        <v>4.72730360205588E-4</v>
      </c>
      <c r="P137" s="172">
        <f t="shared" si="69"/>
        <v>4.000986764923278E-4</v>
      </c>
      <c r="Q137" s="172">
        <f t="shared" si="69"/>
        <v>8.360013969369261E-4</v>
      </c>
      <c r="R137" s="172">
        <f t="shared" si="69"/>
        <v>7.2656106481951583E-5</v>
      </c>
      <c r="S137" s="172">
        <f t="shared" si="69"/>
        <v>5.7200785120284698E-5</v>
      </c>
      <c r="T137" s="21">
        <f t="shared" si="70"/>
        <v>12749.62686771992</v>
      </c>
      <c r="U137" s="25"/>
    </row>
    <row r="138" spans="1:21" ht="13.5" thickBot="1">
      <c r="A138" s="2" t="s">
        <v>11</v>
      </c>
      <c r="B138" s="172">
        <f t="shared" si="69"/>
        <v>2.1880928677614257E-2</v>
      </c>
      <c r="C138" s="172">
        <f t="shared" si="69"/>
        <v>4.8771284615143334E-3</v>
      </c>
      <c r="D138" s="172">
        <f t="shared" si="69"/>
        <v>1.5727750045575802E-2</v>
      </c>
      <c r="E138" s="172">
        <f t="shared" si="69"/>
        <v>2.9721303919452977E-3</v>
      </c>
      <c r="F138" s="172">
        <f t="shared" si="69"/>
        <v>7.6305228137033649E-3</v>
      </c>
      <c r="G138" s="172">
        <f t="shared" si="69"/>
        <v>6.838610145253804E-3</v>
      </c>
      <c r="H138" s="172">
        <f t="shared" si="69"/>
        <v>4.0608948037909702E-2</v>
      </c>
      <c r="I138" s="172">
        <f t="shared" si="69"/>
        <v>5.1356022386227253E-3</v>
      </c>
      <c r="J138" s="172">
        <f t="shared" si="69"/>
        <v>1.0459430439167016E-2</v>
      </c>
      <c r="K138" s="172">
        <f t="shared" si="69"/>
        <v>1.1131677234913418E-2</v>
      </c>
      <c r="L138" s="172">
        <f t="shared" si="69"/>
        <v>1.9727423863669675E-3</v>
      </c>
      <c r="M138" s="172">
        <f t="shared" si="69"/>
        <v>0.43612348032279924</v>
      </c>
      <c r="N138" s="172">
        <f t="shared" si="69"/>
        <v>1.2139818599303442E-2</v>
      </c>
      <c r="O138" s="172">
        <f t="shared" si="69"/>
        <v>1.2574841017968328E-3</v>
      </c>
      <c r="P138" s="172">
        <f t="shared" si="69"/>
        <v>1.4033697421296926E-3</v>
      </c>
      <c r="Q138" s="172">
        <f t="shared" si="69"/>
        <v>1.5269332169068436E-2</v>
      </c>
      <c r="R138" s="172">
        <f t="shared" si="69"/>
        <v>1.420988585191457E-4</v>
      </c>
      <c r="S138" s="172">
        <f t="shared" si="69"/>
        <v>6.1559088773186941E-4</v>
      </c>
      <c r="T138" s="21">
        <f t="shared" si="70"/>
        <v>18631.844001318605</v>
      </c>
      <c r="U138" s="25"/>
    </row>
    <row r="139" spans="1:21" ht="13.5" thickBot="1">
      <c r="A139" s="2" t="s">
        <v>12</v>
      </c>
      <c r="B139" s="172">
        <f t="shared" si="69"/>
        <v>0.10564777046506277</v>
      </c>
      <c r="C139" s="172">
        <f t="shared" si="69"/>
        <v>2.743584457104279E-2</v>
      </c>
      <c r="D139" s="172">
        <f t="shared" si="69"/>
        <v>2.0016422898049894E-2</v>
      </c>
      <c r="E139" s="172">
        <f t="shared" si="69"/>
        <v>9.1298558639497929E-3</v>
      </c>
      <c r="F139" s="172">
        <f t="shared" si="69"/>
        <v>4.3372800308854043E-2</v>
      </c>
      <c r="G139" s="172">
        <f t="shared" si="69"/>
        <v>9.9175528971647275E-3</v>
      </c>
      <c r="H139" s="172">
        <f t="shared" si="69"/>
        <v>4.887178578784121E-2</v>
      </c>
      <c r="I139" s="172">
        <f t="shared" si="69"/>
        <v>9.4313196677140124E-2</v>
      </c>
      <c r="J139" s="172">
        <f t="shared" si="69"/>
        <v>8.1008683881766047E-2</v>
      </c>
      <c r="K139" s="172">
        <f t="shared" si="69"/>
        <v>7.2170304794593007E-2</v>
      </c>
      <c r="L139" s="172">
        <f t="shared" si="69"/>
        <v>1.8643043568560464E-2</v>
      </c>
      <c r="M139" s="172">
        <f t="shared" si="69"/>
        <v>4.5156454634336922E-2</v>
      </c>
      <c r="N139" s="172">
        <f t="shared" si="69"/>
        <v>0.57045082410784254</v>
      </c>
      <c r="O139" s="172">
        <f t="shared" si="69"/>
        <v>2.1266617220789635E-2</v>
      </c>
      <c r="P139" s="172">
        <f t="shared" si="69"/>
        <v>9.3495008609705485E-3</v>
      </c>
      <c r="Q139" s="172">
        <f t="shared" si="69"/>
        <v>3.8737062369952939E-2</v>
      </c>
      <c r="R139" s="172">
        <f t="shared" si="69"/>
        <v>3.6676803123479292E-3</v>
      </c>
      <c r="S139" s="172">
        <f t="shared" si="69"/>
        <v>2.4073070699027594E-3</v>
      </c>
      <c r="T139" s="21">
        <f t="shared" si="70"/>
        <v>33532.572364759493</v>
      </c>
      <c r="U139" s="25"/>
    </row>
    <row r="140" spans="1:21" ht="13.5" thickBot="1">
      <c r="A140" s="2" t="s">
        <v>13</v>
      </c>
      <c r="B140" s="172">
        <f t="shared" si="69"/>
        <v>2.6562426123055899E-2</v>
      </c>
      <c r="C140" s="172">
        <f t="shared" si="69"/>
        <v>1.6248680277533936E-3</v>
      </c>
      <c r="D140" s="172">
        <f t="shared" si="69"/>
        <v>5.2520841166749566E-4</v>
      </c>
      <c r="E140" s="172">
        <f t="shared" si="69"/>
        <v>1.2817782098548988E-3</v>
      </c>
      <c r="F140" s="172">
        <f t="shared" si="69"/>
        <v>2.214622024979965E-3</v>
      </c>
      <c r="G140" s="172">
        <f t="shared" si="69"/>
        <v>4.866911703322388E-4</v>
      </c>
      <c r="H140" s="172">
        <f t="shared" si="69"/>
        <v>2.7389052935945543E-3</v>
      </c>
      <c r="I140" s="172">
        <f t="shared" si="69"/>
        <v>1.3303569401656936E-2</v>
      </c>
      <c r="J140" s="172">
        <f t="shared" si="69"/>
        <v>7.2258026673105869E-3</v>
      </c>
      <c r="K140" s="172">
        <f t="shared" si="69"/>
        <v>5.1005438985578168E-2</v>
      </c>
      <c r="L140" s="172">
        <f t="shared" si="69"/>
        <v>3.0158325041551282E-3</v>
      </c>
      <c r="M140" s="172">
        <f t="shared" si="69"/>
        <v>1.8003048057706091E-3</v>
      </c>
      <c r="N140" s="172">
        <f t="shared" si="69"/>
        <v>5.9315533955550002E-3</v>
      </c>
      <c r="O140" s="172">
        <f t="shared" si="69"/>
        <v>0.16648983894037803</v>
      </c>
      <c r="P140" s="172">
        <f t="shared" si="69"/>
        <v>6.1318252906134582E-4</v>
      </c>
      <c r="Q140" s="172">
        <f t="shared" si="69"/>
        <v>3.2834093306098534E-3</v>
      </c>
      <c r="R140" s="172">
        <f t="shared" si="69"/>
        <v>1.0819937701524022E-3</v>
      </c>
      <c r="S140" s="172">
        <f t="shared" si="69"/>
        <v>6.2847115972475341E-4</v>
      </c>
      <c r="T140" s="21">
        <f t="shared" si="70"/>
        <v>18376.019715917086</v>
      </c>
      <c r="U140" s="25"/>
    </row>
    <row r="141" spans="1:21" ht="13.5" thickBot="1">
      <c r="A141" s="2" t="s">
        <v>14</v>
      </c>
      <c r="B141" s="172">
        <f t="shared" si="69"/>
        <v>3.0243076009552209E-3</v>
      </c>
      <c r="C141" s="172">
        <f t="shared" si="69"/>
        <v>9.7583931277088094E-3</v>
      </c>
      <c r="D141" s="172">
        <f t="shared" si="69"/>
        <v>7.7766632396477394E-4</v>
      </c>
      <c r="E141" s="172">
        <f t="shared" ref="E141:S141" si="71">E119/(E$145+$T141)</f>
        <v>1.7568221395395379E-4</v>
      </c>
      <c r="F141" s="172">
        <f t="shared" si="71"/>
        <v>8.5570319464786508E-4</v>
      </c>
      <c r="G141" s="172">
        <f t="shared" si="71"/>
        <v>2.0744923085165659E-3</v>
      </c>
      <c r="H141" s="172">
        <f t="shared" si="71"/>
        <v>7.409502976503001E-3</v>
      </c>
      <c r="I141" s="172">
        <f t="shared" si="71"/>
        <v>1.4684230266428979E-3</v>
      </c>
      <c r="J141" s="172">
        <f t="shared" si="71"/>
        <v>7.0742242180455448E-3</v>
      </c>
      <c r="K141" s="172">
        <f t="shared" si="71"/>
        <v>2.611464515738991E-3</v>
      </c>
      <c r="L141" s="172">
        <f t="shared" si="71"/>
        <v>2.9867856799221904E-4</v>
      </c>
      <c r="M141" s="172">
        <f t="shared" si="71"/>
        <v>9.3940251699355787E-4</v>
      </c>
      <c r="N141" s="172">
        <f t="shared" si="71"/>
        <v>2.4474977029340598E-3</v>
      </c>
      <c r="O141" s="172">
        <f t="shared" si="71"/>
        <v>6.3048820573172789E-5</v>
      </c>
      <c r="P141" s="172">
        <f t="shared" si="71"/>
        <v>6.5048176721417258E-2</v>
      </c>
      <c r="Q141" s="172">
        <f t="shared" si="71"/>
        <v>1.2284526936344298E-2</v>
      </c>
      <c r="R141" s="172">
        <f t="shared" si="71"/>
        <v>3.4035495520683182E-3</v>
      </c>
      <c r="S141" s="172">
        <f t="shared" si="71"/>
        <v>2.4352678614437345E-5</v>
      </c>
      <c r="T141" s="21">
        <f t="shared" si="70"/>
        <v>27784.895380192109</v>
      </c>
      <c r="U141" s="25"/>
    </row>
    <row r="142" spans="1:21" ht="13.5" thickBot="1">
      <c r="A142" s="2" t="s">
        <v>15</v>
      </c>
      <c r="B142" s="172">
        <f t="shared" ref="B142:S144" si="72">B120/(B$145+$T142)</f>
        <v>7.4257635498325364E-3</v>
      </c>
      <c r="C142" s="172">
        <f t="shared" si="72"/>
        <v>1.2596422525155205E-2</v>
      </c>
      <c r="D142" s="172">
        <f t="shared" si="72"/>
        <v>7.9301191230357407E-3</v>
      </c>
      <c r="E142" s="172">
        <f t="shared" si="72"/>
        <v>5.0078274354572268E-4</v>
      </c>
      <c r="F142" s="172">
        <f t="shared" si="72"/>
        <v>2.857592841813058E-3</v>
      </c>
      <c r="G142" s="172">
        <f t="shared" si="72"/>
        <v>7.0086709175585351E-3</v>
      </c>
      <c r="H142" s="172">
        <f t="shared" si="72"/>
        <v>3.32036166701647E-2</v>
      </c>
      <c r="I142" s="172">
        <f t="shared" si="72"/>
        <v>4.1226568731144329E-3</v>
      </c>
      <c r="J142" s="172">
        <f t="shared" si="72"/>
        <v>1.7487637120463837E-2</v>
      </c>
      <c r="K142" s="172">
        <f t="shared" si="72"/>
        <v>5.8864638345895968E-3</v>
      </c>
      <c r="L142" s="172">
        <f t="shared" si="72"/>
        <v>1.069925398875493E-3</v>
      </c>
      <c r="M142" s="172">
        <f t="shared" si="72"/>
        <v>8.4343615200852141E-3</v>
      </c>
      <c r="N142" s="172">
        <f t="shared" si="72"/>
        <v>9.9610337114197315E-3</v>
      </c>
      <c r="O142" s="172">
        <f t="shared" si="72"/>
        <v>7.9475327069307277E-3</v>
      </c>
      <c r="P142" s="172">
        <f t="shared" si="72"/>
        <v>1.5525442870427444E-2</v>
      </c>
      <c r="Q142" s="172">
        <f t="shared" si="72"/>
        <v>0.27013462157520407</v>
      </c>
      <c r="R142" s="172">
        <f t="shared" si="72"/>
        <v>5.1170349204900135E-3</v>
      </c>
      <c r="S142" s="172">
        <f t="shared" si="72"/>
        <v>2.3047868714507318E-4</v>
      </c>
      <c r="T142" s="21">
        <f t="shared" si="70"/>
        <v>28779.427360233265</v>
      </c>
      <c r="U142" s="25"/>
    </row>
    <row r="143" spans="1:21" ht="13.5" thickBot="1">
      <c r="A143" s="2" t="s">
        <v>16</v>
      </c>
      <c r="B143" s="172">
        <f t="shared" si="72"/>
        <v>1.0515526402536507E-3</v>
      </c>
      <c r="C143" s="172">
        <f t="shared" si="72"/>
        <v>2.0704633869354327E-3</v>
      </c>
      <c r="D143" s="172">
        <f t="shared" si="72"/>
        <v>9.094993198841354E-5</v>
      </c>
      <c r="E143" s="172">
        <f t="shared" si="72"/>
        <v>2.2926384522505298E-5</v>
      </c>
      <c r="F143" s="172">
        <f t="shared" si="72"/>
        <v>2.0063649062053893E-4</v>
      </c>
      <c r="G143" s="172">
        <f t="shared" si="72"/>
        <v>3.0047213979826523E-4</v>
      </c>
      <c r="H143" s="172">
        <f t="shared" si="72"/>
        <v>7.8655807605801029E-3</v>
      </c>
      <c r="I143" s="172">
        <f t="shared" si="72"/>
        <v>7.7650532431841233E-4</v>
      </c>
      <c r="J143" s="172">
        <f t="shared" si="72"/>
        <v>2.7323788613990629E-3</v>
      </c>
      <c r="K143" s="172">
        <f t="shared" si="72"/>
        <v>4.6918756188516529E-3</v>
      </c>
      <c r="L143" s="172">
        <f t="shared" si="72"/>
        <v>0</v>
      </c>
      <c r="M143" s="172">
        <f t="shared" si="72"/>
        <v>2.7434188779680942E-4</v>
      </c>
      <c r="N143" s="172">
        <f t="shared" si="72"/>
        <v>2.686227353359924E-3</v>
      </c>
      <c r="O143" s="172">
        <f t="shared" si="72"/>
        <v>1.6242166168251444E-4</v>
      </c>
      <c r="P143" s="172">
        <f t="shared" si="72"/>
        <v>4.580140185523226E-3</v>
      </c>
      <c r="Q143" s="172">
        <f t="shared" si="72"/>
        <v>4.2490218750367379E-3</v>
      </c>
      <c r="R143" s="172">
        <f t="shared" si="72"/>
        <v>2.9204497903245398E-2</v>
      </c>
      <c r="S143" s="172">
        <f t="shared" si="72"/>
        <v>1.5136487384272295E-5</v>
      </c>
      <c r="T143" s="21">
        <f t="shared" si="70"/>
        <v>24218.083354098904</v>
      </c>
      <c r="U143" s="25"/>
    </row>
    <row r="144" spans="1:21" ht="13.5" thickBot="1">
      <c r="A144" s="2" t="s">
        <v>17</v>
      </c>
      <c r="B144" s="172">
        <f t="shared" si="72"/>
        <v>1.0359350983690313E-2</v>
      </c>
      <c r="C144" s="172">
        <f t="shared" si="72"/>
        <v>5.8766159233055648E-5</v>
      </c>
      <c r="D144" s="172">
        <f t="shared" si="72"/>
        <v>2.7027788355996112E-5</v>
      </c>
      <c r="E144" s="172">
        <f t="shared" si="72"/>
        <v>2.1884344205503329E-5</v>
      </c>
      <c r="F144" s="172">
        <f t="shared" si="72"/>
        <v>2.6816244567219626E-4</v>
      </c>
      <c r="G144" s="172">
        <f t="shared" si="72"/>
        <v>2.4851436194126042E-5</v>
      </c>
      <c r="H144" s="172">
        <f t="shared" si="72"/>
        <v>4.3182726711556293E-4</v>
      </c>
      <c r="I144" s="172">
        <f t="shared" si="72"/>
        <v>8.5618219394609636E-5</v>
      </c>
      <c r="J144" s="172">
        <f t="shared" si="72"/>
        <v>3.1864030924013244E-4</v>
      </c>
      <c r="K144" s="172">
        <f t="shared" si="72"/>
        <v>5.8583679798777596E-4</v>
      </c>
      <c r="L144" s="172">
        <f t="shared" si="72"/>
        <v>4.4276804561515644E-5</v>
      </c>
      <c r="M144" s="172">
        <f t="shared" si="72"/>
        <v>3.2640116093474495E-4</v>
      </c>
      <c r="N144" s="172">
        <f t="shared" si="72"/>
        <v>1.0025215819580685E-3</v>
      </c>
      <c r="O144" s="172">
        <f t="shared" si="72"/>
        <v>1.6154138449886307E-3</v>
      </c>
      <c r="P144" s="172">
        <f t="shared" si="72"/>
        <v>9.935298303394995E-6</v>
      </c>
      <c r="Q144" s="172">
        <f t="shared" si="72"/>
        <v>2.0587467594210657E-3</v>
      </c>
      <c r="R144" s="172">
        <f t="shared" si="72"/>
        <v>7.1923379833958041E-6</v>
      </c>
      <c r="S144" s="172">
        <f t="shared" si="72"/>
        <v>1.0503059689674521E-2</v>
      </c>
      <c r="T144" s="21">
        <f t="shared" si="70"/>
        <v>13497.957393526482</v>
      </c>
      <c r="U144" s="25"/>
    </row>
    <row r="145" spans="1:20" ht="13.5" thickBot="1">
      <c r="A145" s="19" t="s">
        <v>70</v>
      </c>
      <c r="B145" s="26">
        <f t="array" ref="B145:S145">TRANSPOSE(T127:T144)</f>
        <v>16029.632787354512</v>
      </c>
      <c r="C145" s="26">
        <v>24168.826259170582</v>
      </c>
      <c r="D145" s="21">
        <v>18796.963913132968</v>
      </c>
      <c r="E145" s="21">
        <v>25054.576055848131</v>
      </c>
      <c r="F145" s="21">
        <v>17463.163076008859</v>
      </c>
      <c r="G145" s="21">
        <v>20597.739156767158</v>
      </c>
      <c r="H145" s="21">
        <v>19890.781951564495</v>
      </c>
      <c r="I145" s="21">
        <v>17219.964050935203</v>
      </c>
      <c r="J145" s="21">
        <v>27597.176257573872</v>
      </c>
      <c r="K145" s="21">
        <v>20029.986467031384</v>
      </c>
      <c r="L145" s="21">
        <v>12749.62686771992</v>
      </c>
      <c r="M145" s="21">
        <v>18631.844001318605</v>
      </c>
      <c r="N145" s="21">
        <v>33532.572364759493</v>
      </c>
      <c r="O145" s="21">
        <v>18376.019715917086</v>
      </c>
      <c r="P145" s="21">
        <v>27784.895380192109</v>
      </c>
      <c r="Q145" s="21">
        <v>28779.427360233265</v>
      </c>
      <c r="R145" s="21">
        <v>24218.083354098904</v>
      </c>
      <c r="S145" s="21">
        <v>13497.957393526482</v>
      </c>
    </row>
    <row r="146" spans="1:20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8" spans="1:20" ht="13.5" thickBot="1">
      <c r="T148" s="24"/>
    </row>
    <row r="149" spans="1:20" ht="39" thickBot="1">
      <c r="A149" s="20"/>
      <c r="B149" s="23" t="s">
        <v>0</v>
      </c>
      <c r="C149" s="23" t="s">
        <v>1</v>
      </c>
      <c r="D149" s="23" t="s">
        <v>2</v>
      </c>
      <c r="E149" s="23" t="s">
        <v>3</v>
      </c>
      <c r="F149" s="23" t="s">
        <v>4</v>
      </c>
      <c r="G149" s="23" t="s">
        <v>5</v>
      </c>
      <c r="H149" s="23" t="s">
        <v>6</v>
      </c>
      <c r="I149" s="23" t="s">
        <v>7</v>
      </c>
      <c r="J149" s="23" t="s">
        <v>8</v>
      </c>
      <c r="K149" s="23" t="s">
        <v>9</v>
      </c>
      <c r="L149" s="23" t="s">
        <v>10</v>
      </c>
      <c r="M149" s="23" t="s">
        <v>11</v>
      </c>
      <c r="N149" s="23" t="s">
        <v>12</v>
      </c>
      <c r="O149" s="23" t="s">
        <v>13</v>
      </c>
      <c r="P149" s="23" t="s">
        <v>14</v>
      </c>
      <c r="Q149" s="23" t="s">
        <v>15</v>
      </c>
      <c r="R149" s="23" t="s">
        <v>16</v>
      </c>
      <c r="S149" s="23" t="s">
        <v>17</v>
      </c>
    </row>
    <row r="150" spans="1:20" ht="13.5" thickBot="1">
      <c r="A150" s="22" t="s">
        <v>0</v>
      </c>
      <c r="B150" s="28">
        <f t="shared" ref="B150:S164" si="73">IF($A127=B$126,SUMPRODUCT(B$127:B$144,$T$127:$T$144)+SUMPRODUCT($B127:$S127,$B$145:$S$145),"")</f>
        <v>61725.375553376667</v>
      </c>
      <c r="C150" s="29" t="str">
        <f t="shared" si="73"/>
        <v/>
      </c>
      <c r="D150" s="29" t="str">
        <f t="shared" si="73"/>
        <v/>
      </c>
      <c r="E150" s="29" t="str">
        <f t="shared" si="73"/>
        <v/>
      </c>
      <c r="F150" s="29" t="str">
        <f t="shared" si="73"/>
        <v/>
      </c>
      <c r="G150" s="29" t="str">
        <f t="shared" si="73"/>
        <v/>
      </c>
      <c r="H150" s="29" t="str">
        <f t="shared" si="73"/>
        <v/>
      </c>
      <c r="I150" s="29" t="str">
        <f t="shared" si="73"/>
        <v/>
      </c>
      <c r="J150" s="29" t="str">
        <f t="shared" si="73"/>
        <v/>
      </c>
      <c r="K150" s="29" t="str">
        <f t="shared" si="73"/>
        <v/>
      </c>
      <c r="L150" s="29" t="str">
        <f t="shared" si="73"/>
        <v/>
      </c>
      <c r="M150" s="29" t="str">
        <f t="shared" si="73"/>
        <v/>
      </c>
      <c r="N150" s="29" t="str">
        <f t="shared" si="73"/>
        <v/>
      </c>
      <c r="O150" s="29" t="str">
        <f t="shared" si="73"/>
        <v/>
      </c>
      <c r="P150" s="29" t="str">
        <f t="shared" si="73"/>
        <v/>
      </c>
      <c r="Q150" s="29" t="str">
        <f t="shared" si="73"/>
        <v/>
      </c>
      <c r="R150" s="29" t="str">
        <f t="shared" si="73"/>
        <v/>
      </c>
      <c r="S150" s="30" t="str">
        <f t="shared" si="73"/>
        <v/>
      </c>
      <c r="T150" s="5">
        <f>SUM(B150:S150)</f>
        <v>61725.375553376667</v>
      </c>
    </row>
    <row r="151" spans="1:20" ht="13.5" thickBot="1">
      <c r="A151" s="15" t="s">
        <v>1</v>
      </c>
      <c r="B151" s="31" t="str">
        <f t="shared" si="73"/>
        <v/>
      </c>
      <c r="C151" s="3">
        <f t="shared" si="73"/>
        <v>14639.093755975626</v>
      </c>
      <c r="D151" s="3" t="str">
        <f t="shared" si="73"/>
        <v/>
      </c>
      <c r="E151" s="3" t="str">
        <f t="shared" si="73"/>
        <v/>
      </c>
      <c r="F151" s="3" t="str">
        <f t="shared" si="73"/>
        <v/>
      </c>
      <c r="G151" s="3" t="str">
        <f t="shared" si="73"/>
        <v/>
      </c>
      <c r="H151" s="3" t="str">
        <f t="shared" si="73"/>
        <v/>
      </c>
      <c r="I151" s="3" t="str">
        <f t="shared" si="73"/>
        <v/>
      </c>
      <c r="J151" s="3" t="str">
        <f t="shared" si="73"/>
        <v/>
      </c>
      <c r="K151" s="3" t="str">
        <f t="shared" si="73"/>
        <v/>
      </c>
      <c r="L151" s="3" t="str">
        <f t="shared" si="73"/>
        <v/>
      </c>
      <c r="M151" s="3" t="str">
        <f t="shared" si="73"/>
        <v/>
      </c>
      <c r="N151" s="3" t="str">
        <f t="shared" si="73"/>
        <v/>
      </c>
      <c r="O151" s="3" t="str">
        <f t="shared" si="73"/>
        <v/>
      </c>
      <c r="P151" s="3" t="str">
        <f t="shared" si="73"/>
        <v/>
      </c>
      <c r="Q151" s="3" t="str">
        <f t="shared" si="73"/>
        <v/>
      </c>
      <c r="R151" s="3" t="str">
        <f t="shared" si="73"/>
        <v/>
      </c>
      <c r="S151" s="32" t="str">
        <f t="shared" si="73"/>
        <v/>
      </c>
      <c r="T151" s="5">
        <f t="shared" ref="T151:T167" si="74">SUM(B151:S151)</f>
        <v>14639.093755975626</v>
      </c>
    </row>
    <row r="152" spans="1:20" ht="13.5" thickBot="1">
      <c r="A152" s="15" t="s">
        <v>2</v>
      </c>
      <c r="B152" s="31" t="str">
        <f t="shared" si="73"/>
        <v/>
      </c>
      <c r="C152" s="3" t="str">
        <f t="shared" si="73"/>
        <v/>
      </c>
      <c r="D152" s="3">
        <f t="shared" si="73"/>
        <v>9898.0795868927253</v>
      </c>
      <c r="E152" s="3" t="str">
        <f t="shared" si="73"/>
        <v/>
      </c>
      <c r="F152" s="3" t="str">
        <f t="shared" si="73"/>
        <v/>
      </c>
      <c r="G152" s="3" t="str">
        <f t="shared" si="73"/>
        <v/>
      </c>
      <c r="H152" s="3" t="str">
        <f t="shared" si="73"/>
        <v/>
      </c>
      <c r="I152" s="3" t="str">
        <f t="shared" si="73"/>
        <v/>
      </c>
      <c r="J152" s="3" t="str">
        <f t="shared" si="73"/>
        <v/>
      </c>
      <c r="K152" s="3" t="str">
        <f t="shared" si="73"/>
        <v/>
      </c>
      <c r="L152" s="3" t="str">
        <f t="shared" si="73"/>
        <v/>
      </c>
      <c r="M152" s="3" t="str">
        <f t="shared" si="73"/>
        <v/>
      </c>
      <c r="N152" s="3" t="str">
        <f t="shared" si="73"/>
        <v/>
      </c>
      <c r="O152" s="3" t="str">
        <f t="shared" si="73"/>
        <v/>
      </c>
      <c r="P152" s="3" t="str">
        <f t="shared" si="73"/>
        <v/>
      </c>
      <c r="Q152" s="3" t="str">
        <f t="shared" si="73"/>
        <v/>
      </c>
      <c r="R152" s="3" t="str">
        <f t="shared" si="73"/>
        <v/>
      </c>
      <c r="S152" s="32" t="str">
        <f t="shared" si="73"/>
        <v/>
      </c>
      <c r="T152" s="5">
        <f t="shared" si="74"/>
        <v>9898.0795868927253</v>
      </c>
    </row>
    <row r="153" spans="1:20" ht="13.5" thickBot="1">
      <c r="A153" s="15" t="s">
        <v>3</v>
      </c>
      <c r="B153" s="31" t="str">
        <f t="shared" si="73"/>
        <v/>
      </c>
      <c r="C153" s="3" t="str">
        <f t="shared" si="73"/>
        <v/>
      </c>
      <c r="D153" s="3" t="str">
        <f t="shared" si="73"/>
        <v/>
      </c>
      <c r="E153" s="3">
        <f t="shared" si="73"/>
        <v>10297.081428677348</v>
      </c>
      <c r="F153" s="3" t="str">
        <f t="shared" si="73"/>
        <v/>
      </c>
      <c r="G153" s="3" t="str">
        <f t="shared" si="73"/>
        <v/>
      </c>
      <c r="H153" s="3" t="str">
        <f t="shared" si="73"/>
        <v/>
      </c>
      <c r="I153" s="3" t="str">
        <f t="shared" si="73"/>
        <v/>
      </c>
      <c r="J153" s="3" t="str">
        <f t="shared" si="73"/>
        <v/>
      </c>
      <c r="K153" s="3" t="str">
        <f t="shared" si="73"/>
        <v/>
      </c>
      <c r="L153" s="3" t="str">
        <f t="shared" si="73"/>
        <v/>
      </c>
      <c r="M153" s="3" t="str">
        <f t="shared" si="73"/>
        <v/>
      </c>
      <c r="N153" s="3" t="str">
        <f t="shared" si="73"/>
        <v/>
      </c>
      <c r="O153" s="3" t="str">
        <f t="shared" si="73"/>
        <v/>
      </c>
      <c r="P153" s="3" t="str">
        <f t="shared" si="73"/>
        <v/>
      </c>
      <c r="Q153" s="3" t="str">
        <f t="shared" si="73"/>
        <v/>
      </c>
      <c r="R153" s="3" t="str">
        <f t="shared" si="73"/>
        <v/>
      </c>
      <c r="S153" s="32" t="str">
        <f t="shared" si="73"/>
        <v/>
      </c>
      <c r="T153" s="5">
        <f t="shared" si="74"/>
        <v>10297.081428677348</v>
      </c>
    </row>
    <row r="154" spans="1:20" ht="13.5" thickBot="1">
      <c r="A154" s="15" t="s">
        <v>4</v>
      </c>
      <c r="B154" s="31" t="str">
        <f t="shared" si="73"/>
        <v/>
      </c>
      <c r="C154" s="3" t="str">
        <f t="shared" si="73"/>
        <v/>
      </c>
      <c r="D154" s="3" t="str">
        <f t="shared" si="73"/>
        <v/>
      </c>
      <c r="E154" s="3" t="str">
        <f t="shared" si="73"/>
        <v/>
      </c>
      <c r="F154" s="3">
        <f t="shared" si="73"/>
        <v>14665.531776363261</v>
      </c>
      <c r="G154" s="3" t="str">
        <f t="shared" si="73"/>
        <v/>
      </c>
      <c r="H154" s="3" t="str">
        <f t="shared" si="73"/>
        <v/>
      </c>
      <c r="I154" s="3" t="str">
        <f t="shared" si="73"/>
        <v/>
      </c>
      <c r="J154" s="3" t="str">
        <f t="shared" si="73"/>
        <v/>
      </c>
      <c r="K154" s="3" t="str">
        <f t="shared" si="73"/>
        <v/>
      </c>
      <c r="L154" s="3" t="str">
        <f t="shared" si="73"/>
        <v/>
      </c>
      <c r="M154" s="3" t="str">
        <f t="shared" si="73"/>
        <v/>
      </c>
      <c r="N154" s="3" t="str">
        <f t="shared" si="73"/>
        <v/>
      </c>
      <c r="O154" s="3" t="str">
        <f t="shared" si="73"/>
        <v/>
      </c>
      <c r="P154" s="3" t="str">
        <f t="shared" si="73"/>
        <v/>
      </c>
      <c r="Q154" s="3" t="str">
        <f t="shared" si="73"/>
        <v/>
      </c>
      <c r="R154" s="3" t="str">
        <f t="shared" si="73"/>
        <v/>
      </c>
      <c r="S154" s="32" t="str">
        <f t="shared" si="73"/>
        <v/>
      </c>
      <c r="T154" s="5">
        <f t="shared" si="74"/>
        <v>14665.531776363261</v>
      </c>
    </row>
    <row r="155" spans="1:20" ht="13.5" thickBot="1">
      <c r="A155" s="15" t="s">
        <v>5</v>
      </c>
      <c r="B155" s="31" t="str">
        <f t="shared" si="73"/>
        <v/>
      </c>
      <c r="C155" s="3" t="str">
        <f t="shared" si="73"/>
        <v/>
      </c>
      <c r="D155" s="3" t="str">
        <f t="shared" si="73"/>
        <v/>
      </c>
      <c r="E155" s="3" t="str">
        <f t="shared" si="73"/>
        <v/>
      </c>
      <c r="F155" s="3" t="str">
        <f t="shared" si="73"/>
        <v/>
      </c>
      <c r="G155" s="3">
        <f t="shared" si="73"/>
        <v>5643.1740037820164</v>
      </c>
      <c r="H155" s="3" t="str">
        <f t="shared" si="73"/>
        <v/>
      </c>
      <c r="I155" s="3" t="str">
        <f t="shared" si="73"/>
        <v/>
      </c>
      <c r="J155" s="3" t="str">
        <f t="shared" si="73"/>
        <v/>
      </c>
      <c r="K155" s="3" t="str">
        <f t="shared" si="73"/>
        <v/>
      </c>
      <c r="L155" s="3" t="str">
        <f t="shared" si="73"/>
        <v/>
      </c>
      <c r="M155" s="3" t="str">
        <f t="shared" si="73"/>
        <v/>
      </c>
      <c r="N155" s="3" t="str">
        <f t="shared" si="73"/>
        <v/>
      </c>
      <c r="O155" s="3" t="str">
        <f t="shared" si="73"/>
        <v/>
      </c>
      <c r="P155" s="3" t="str">
        <f t="shared" si="73"/>
        <v/>
      </c>
      <c r="Q155" s="3" t="str">
        <f t="shared" si="73"/>
        <v/>
      </c>
      <c r="R155" s="3" t="str">
        <f t="shared" si="73"/>
        <v/>
      </c>
      <c r="S155" s="32" t="str">
        <f t="shared" si="73"/>
        <v/>
      </c>
      <c r="T155" s="5">
        <f t="shared" si="74"/>
        <v>5643.1740037820164</v>
      </c>
    </row>
    <row r="156" spans="1:20" ht="13.5" thickBot="1">
      <c r="A156" s="15" t="s">
        <v>6</v>
      </c>
      <c r="B156" s="31" t="str">
        <f t="shared" si="73"/>
        <v/>
      </c>
      <c r="C156" s="3" t="str">
        <f t="shared" si="73"/>
        <v/>
      </c>
      <c r="D156" s="3" t="str">
        <f t="shared" si="73"/>
        <v/>
      </c>
      <c r="E156" s="3" t="str">
        <f t="shared" si="73"/>
        <v/>
      </c>
      <c r="F156" s="3" t="str">
        <f t="shared" si="73"/>
        <v/>
      </c>
      <c r="G156" s="3" t="str">
        <f t="shared" si="73"/>
        <v/>
      </c>
      <c r="H156" s="3">
        <f t="shared" si="73"/>
        <v>23920.883924332411</v>
      </c>
      <c r="I156" s="3" t="str">
        <f t="shared" si="73"/>
        <v/>
      </c>
      <c r="J156" s="3" t="str">
        <f t="shared" si="73"/>
        <v/>
      </c>
      <c r="K156" s="3" t="str">
        <f t="shared" si="73"/>
        <v/>
      </c>
      <c r="L156" s="3" t="str">
        <f t="shared" si="73"/>
        <v/>
      </c>
      <c r="M156" s="3" t="str">
        <f t="shared" si="73"/>
        <v/>
      </c>
      <c r="N156" s="3" t="str">
        <f t="shared" si="73"/>
        <v/>
      </c>
      <c r="O156" s="3" t="str">
        <f t="shared" si="73"/>
        <v/>
      </c>
      <c r="P156" s="3" t="str">
        <f t="shared" si="73"/>
        <v/>
      </c>
      <c r="Q156" s="3" t="str">
        <f t="shared" si="73"/>
        <v/>
      </c>
      <c r="R156" s="3" t="str">
        <f t="shared" si="73"/>
        <v/>
      </c>
      <c r="S156" s="32" t="str">
        <f t="shared" si="73"/>
        <v/>
      </c>
      <c r="T156" s="5">
        <f t="shared" si="74"/>
        <v>23920.883924332411</v>
      </c>
    </row>
    <row r="157" spans="1:20" ht="13.5" thickBot="1">
      <c r="A157" s="15" t="s">
        <v>7</v>
      </c>
      <c r="B157" s="31" t="str">
        <f t="shared" si="73"/>
        <v/>
      </c>
      <c r="C157" s="3" t="str">
        <f t="shared" si="73"/>
        <v/>
      </c>
      <c r="D157" s="3" t="str">
        <f t="shared" si="73"/>
        <v/>
      </c>
      <c r="E157" s="3" t="str">
        <f t="shared" si="73"/>
        <v/>
      </c>
      <c r="F157" s="3" t="str">
        <f t="shared" si="73"/>
        <v/>
      </c>
      <c r="G157" s="3" t="str">
        <f t="shared" si="73"/>
        <v/>
      </c>
      <c r="H157" s="3" t="str">
        <f t="shared" si="73"/>
        <v/>
      </c>
      <c r="I157" s="3">
        <f t="shared" si="73"/>
        <v>18774.978832247245</v>
      </c>
      <c r="J157" s="3" t="str">
        <f t="shared" si="73"/>
        <v/>
      </c>
      <c r="K157" s="3" t="str">
        <f t="shared" si="73"/>
        <v/>
      </c>
      <c r="L157" s="3" t="str">
        <f t="shared" si="73"/>
        <v/>
      </c>
      <c r="M157" s="3" t="str">
        <f t="shared" si="73"/>
        <v/>
      </c>
      <c r="N157" s="3" t="str">
        <f t="shared" si="73"/>
        <v/>
      </c>
      <c r="O157" s="3" t="str">
        <f t="shared" si="73"/>
        <v/>
      </c>
      <c r="P157" s="3" t="str">
        <f t="shared" si="73"/>
        <v/>
      </c>
      <c r="Q157" s="3" t="str">
        <f t="shared" si="73"/>
        <v/>
      </c>
      <c r="R157" s="3" t="str">
        <f t="shared" si="73"/>
        <v/>
      </c>
      <c r="S157" s="32" t="str">
        <f t="shared" si="73"/>
        <v/>
      </c>
      <c r="T157" s="5">
        <f t="shared" si="74"/>
        <v>18774.978832247245</v>
      </c>
    </row>
    <row r="158" spans="1:20" ht="13.5" thickBot="1">
      <c r="A158" s="15" t="s">
        <v>8</v>
      </c>
      <c r="B158" s="31" t="str">
        <f t="shared" si="73"/>
        <v/>
      </c>
      <c r="C158" s="3" t="str">
        <f t="shared" si="73"/>
        <v/>
      </c>
      <c r="D158" s="3" t="str">
        <f t="shared" si="73"/>
        <v/>
      </c>
      <c r="E158" s="3" t="str">
        <f t="shared" si="73"/>
        <v/>
      </c>
      <c r="F158" s="3" t="str">
        <f t="shared" si="73"/>
        <v/>
      </c>
      <c r="G158" s="3" t="str">
        <f t="shared" si="73"/>
        <v/>
      </c>
      <c r="H158" s="3" t="str">
        <f t="shared" si="73"/>
        <v/>
      </c>
      <c r="I158" s="3" t="str">
        <f t="shared" si="73"/>
        <v/>
      </c>
      <c r="J158" s="3">
        <f t="shared" si="73"/>
        <v>71842.036961443635</v>
      </c>
      <c r="K158" s="3" t="str">
        <f t="shared" si="73"/>
        <v/>
      </c>
      <c r="L158" s="3" t="str">
        <f t="shared" si="73"/>
        <v/>
      </c>
      <c r="M158" s="3" t="str">
        <f t="shared" si="73"/>
        <v/>
      </c>
      <c r="N158" s="3" t="str">
        <f t="shared" si="73"/>
        <v/>
      </c>
      <c r="O158" s="3" t="str">
        <f t="shared" si="73"/>
        <v/>
      </c>
      <c r="P158" s="3" t="str">
        <f t="shared" si="73"/>
        <v/>
      </c>
      <c r="Q158" s="3" t="str">
        <f t="shared" si="73"/>
        <v/>
      </c>
      <c r="R158" s="3" t="str">
        <f t="shared" si="73"/>
        <v/>
      </c>
      <c r="S158" s="32" t="str">
        <f t="shared" si="73"/>
        <v/>
      </c>
      <c r="T158" s="5">
        <f t="shared" si="74"/>
        <v>71842.036961443635</v>
      </c>
    </row>
    <row r="159" spans="1:20" ht="13.5" thickBot="1">
      <c r="A159" s="15" t="s">
        <v>9</v>
      </c>
      <c r="B159" s="31" t="str">
        <f t="shared" si="73"/>
        <v/>
      </c>
      <c r="C159" s="3" t="str">
        <f t="shared" si="73"/>
        <v/>
      </c>
      <c r="D159" s="3" t="str">
        <f t="shared" si="73"/>
        <v/>
      </c>
      <c r="E159" s="3" t="str">
        <f t="shared" si="73"/>
        <v/>
      </c>
      <c r="F159" s="3" t="str">
        <f t="shared" si="73"/>
        <v/>
      </c>
      <c r="G159" s="3" t="str">
        <f t="shared" si="73"/>
        <v/>
      </c>
      <c r="H159" s="3" t="str">
        <f t="shared" si="73"/>
        <v/>
      </c>
      <c r="I159" s="3" t="str">
        <f t="shared" si="73"/>
        <v/>
      </c>
      <c r="J159" s="3" t="str">
        <f t="shared" si="73"/>
        <v/>
      </c>
      <c r="K159" s="3">
        <f t="shared" si="73"/>
        <v>41378.288184792851</v>
      </c>
      <c r="L159" s="3" t="str">
        <f t="shared" si="73"/>
        <v/>
      </c>
      <c r="M159" s="3" t="str">
        <f t="shared" si="73"/>
        <v/>
      </c>
      <c r="N159" s="3" t="str">
        <f t="shared" si="73"/>
        <v/>
      </c>
      <c r="O159" s="3" t="str">
        <f t="shared" si="73"/>
        <v/>
      </c>
      <c r="P159" s="3" t="str">
        <f t="shared" si="73"/>
        <v/>
      </c>
      <c r="Q159" s="3" t="str">
        <f t="shared" si="73"/>
        <v/>
      </c>
      <c r="R159" s="3" t="str">
        <f t="shared" si="73"/>
        <v/>
      </c>
      <c r="S159" s="32" t="str">
        <f t="shared" si="73"/>
        <v/>
      </c>
      <c r="T159" s="5">
        <f t="shared" si="74"/>
        <v>41378.288184792851</v>
      </c>
    </row>
    <row r="160" spans="1:20" ht="13.5" thickBot="1">
      <c r="A160" s="15" t="s">
        <v>10</v>
      </c>
      <c r="B160" s="31" t="str">
        <f t="shared" si="73"/>
        <v/>
      </c>
      <c r="C160" s="3" t="str">
        <f t="shared" si="73"/>
        <v/>
      </c>
      <c r="D160" s="3" t="str">
        <f t="shared" si="73"/>
        <v/>
      </c>
      <c r="E160" s="3" t="str">
        <f t="shared" si="73"/>
        <v/>
      </c>
      <c r="F160" s="3" t="str">
        <f t="shared" si="73"/>
        <v/>
      </c>
      <c r="G160" s="3" t="str">
        <f t="shared" si="73"/>
        <v/>
      </c>
      <c r="H160" s="3" t="str">
        <f t="shared" si="73"/>
        <v/>
      </c>
      <c r="I160" s="3" t="str">
        <f t="shared" si="73"/>
        <v/>
      </c>
      <c r="J160" s="3" t="str">
        <f t="shared" si="73"/>
        <v/>
      </c>
      <c r="K160" s="3" t="str">
        <f t="shared" si="73"/>
        <v/>
      </c>
      <c r="L160" s="3">
        <f t="shared" si="73"/>
        <v>8744.4419056500628</v>
      </c>
      <c r="M160" s="3" t="str">
        <f t="shared" si="73"/>
        <v/>
      </c>
      <c r="N160" s="3" t="str">
        <f t="shared" si="73"/>
        <v/>
      </c>
      <c r="O160" s="3" t="str">
        <f t="shared" si="73"/>
        <v/>
      </c>
      <c r="P160" s="3" t="str">
        <f t="shared" si="73"/>
        <v/>
      </c>
      <c r="Q160" s="3" t="str">
        <f t="shared" si="73"/>
        <v/>
      </c>
      <c r="R160" s="3" t="str">
        <f t="shared" si="73"/>
        <v/>
      </c>
      <c r="S160" s="32" t="str">
        <f t="shared" si="73"/>
        <v/>
      </c>
      <c r="T160" s="5">
        <f t="shared" si="74"/>
        <v>8744.4419056500628</v>
      </c>
    </row>
    <row r="161" spans="1:20" ht="13.5" thickBot="1">
      <c r="A161" s="15" t="s">
        <v>11</v>
      </c>
      <c r="B161" s="31" t="str">
        <f t="shared" si="73"/>
        <v/>
      </c>
      <c r="C161" s="3" t="str">
        <f t="shared" si="73"/>
        <v/>
      </c>
      <c r="D161" s="3" t="str">
        <f t="shared" si="73"/>
        <v/>
      </c>
      <c r="E161" s="3" t="str">
        <f t="shared" si="73"/>
        <v/>
      </c>
      <c r="F161" s="3" t="str">
        <f t="shared" si="73"/>
        <v/>
      </c>
      <c r="G161" s="3" t="str">
        <f t="shared" si="73"/>
        <v/>
      </c>
      <c r="H161" s="3" t="str">
        <f t="shared" si="73"/>
        <v/>
      </c>
      <c r="I161" s="3" t="str">
        <f t="shared" si="73"/>
        <v/>
      </c>
      <c r="J161" s="3" t="str">
        <f t="shared" si="73"/>
        <v/>
      </c>
      <c r="K161" s="3" t="str">
        <f t="shared" si="73"/>
        <v/>
      </c>
      <c r="L161" s="3" t="str">
        <f t="shared" si="73"/>
        <v/>
      </c>
      <c r="M161" s="3">
        <f t="shared" si="73"/>
        <v>23383.895722853653</v>
      </c>
      <c r="N161" s="3" t="str">
        <f t="shared" si="73"/>
        <v/>
      </c>
      <c r="O161" s="3" t="str">
        <f t="shared" si="73"/>
        <v/>
      </c>
      <c r="P161" s="3" t="str">
        <f t="shared" si="73"/>
        <v/>
      </c>
      <c r="Q161" s="3" t="str">
        <f t="shared" si="73"/>
        <v/>
      </c>
      <c r="R161" s="3" t="str">
        <f t="shared" si="73"/>
        <v/>
      </c>
      <c r="S161" s="32" t="str">
        <f t="shared" si="73"/>
        <v/>
      </c>
      <c r="T161" s="5">
        <f t="shared" si="74"/>
        <v>23383.895722853653</v>
      </c>
    </row>
    <row r="162" spans="1:20" ht="13.5" thickBot="1">
      <c r="A162" s="15" t="s">
        <v>12</v>
      </c>
      <c r="B162" s="31" t="str">
        <f t="shared" si="73"/>
        <v/>
      </c>
      <c r="C162" s="3" t="str">
        <f t="shared" si="73"/>
        <v/>
      </c>
      <c r="D162" s="3" t="str">
        <f t="shared" si="73"/>
        <v/>
      </c>
      <c r="E162" s="3" t="str">
        <f t="shared" si="73"/>
        <v/>
      </c>
      <c r="F162" s="3" t="str">
        <f t="shared" si="73"/>
        <v/>
      </c>
      <c r="G162" s="3" t="str">
        <f t="shared" si="73"/>
        <v/>
      </c>
      <c r="H162" s="3" t="str">
        <f t="shared" si="73"/>
        <v/>
      </c>
      <c r="I162" s="3" t="str">
        <f t="shared" si="73"/>
        <v/>
      </c>
      <c r="J162" s="3" t="str">
        <f t="shared" si="73"/>
        <v/>
      </c>
      <c r="K162" s="3" t="str">
        <f t="shared" si="73"/>
        <v/>
      </c>
      <c r="L162" s="3" t="str">
        <f t="shared" si="73"/>
        <v/>
      </c>
      <c r="M162" s="3" t="str">
        <f t="shared" si="73"/>
        <v/>
      </c>
      <c r="N162" s="3">
        <f t="shared" si="73"/>
        <v>57133.628749621974</v>
      </c>
      <c r="O162" s="3" t="str">
        <f t="shared" si="73"/>
        <v/>
      </c>
      <c r="P162" s="3" t="str">
        <f t="shared" si="73"/>
        <v/>
      </c>
      <c r="Q162" s="3" t="str">
        <f t="shared" si="73"/>
        <v/>
      </c>
      <c r="R162" s="3" t="str">
        <f t="shared" si="73"/>
        <v/>
      </c>
      <c r="S162" s="32" t="str">
        <f t="shared" si="73"/>
        <v/>
      </c>
      <c r="T162" s="5">
        <f t="shared" si="74"/>
        <v>57133.628749621974</v>
      </c>
    </row>
    <row r="163" spans="1:20" ht="13.5" thickBot="1">
      <c r="A163" s="15" t="s">
        <v>13</v>
      </c>
      <c r="B163" s="31" t="str">
        <f t="shared" si="73"/>
        <v/>
      </c>
      <c r="C163" s="3" t="str">
        <f t="shared" si="73"/>
        <v/>
      </c>
      <c r="D163" s="3" t="str">
        <f t="shared" si="73"/>
        <v/>
      </c>
      <c r="E163" s="3" t="str">
        <f t="shared" si="73"/>
        <v/>
      </c>
      <c r="F163" s="3" t="str">
        <f t="shared" si="73"/>
        <v/>
      </c>
      <c r="G163" s="3" t="str">
        <f t="shared" si="73"/>
        <v/>
      </c>
      <c r="H163" s="3" t="str">
        <f t="shared" si="73"/>
        <v/>
      </c>
      <c r="I163" s="3" t="str">
        <f t="shared" si="73"/>
        <v/>
      </c>
      <c r="J163" s="3" t="str">
        <f t="shared" si="73"/>
        <v/>
      </c>
      <c r="K163" s="3" t="str">
        <f t="shared" si="73"/>
        <v/>
      </c>
      <c r="L163" s="3" t="str">
        <f t="shared" si="73"/>
        <v/>
      </c>
      <c r="M163" s="3" t="str">
        <f t="shared" si="73"/>
        <v/>
      </c>
      <c r="N163" s="3" t="str">
        <f t="shared" si="73"/>
        <v/>
      </c>
      <c r="O163" s="3">
        <f t="shared" si="73"/>
        <v>11956.789614712779</v>
      </c>
      <c r="P163" s="3" t="str">
        <f t="shared" si="73"/>
        <v/>
      </c>
      <c r="Q163" s="3" t="str">
        <f t="shared" si="73"/>
        <v/>
      </c>
      <c r="R163" s="3" t="str">
        <f t="shared" si="73"/>
        <v/>
      </c>
      <c r="S163" s="32" t="str">
        <f t="shared" si="73"/>
        <v/>
      </c>
      <c r="T163" s="5">
        <f t="shared" si="74"/>
        <v>11956.789614712779</v>
      </c>
    </row>
    <row r="164" spans="1:20" ht="13.5" thickBot="1">
      <c r="A164" s="15" t="s">
        <v>14</v>
      </c>
      <c r="B164" s="31" t="str">
        <f t="shared" si="73"/>
        <v/>
      </c>
      <c r="C164" s="3" t="str">
        <f t="shared" si="73"/>
        <v/>
      </c>
      <c r="D164" s="3" t="str">
        <f t="shared" si="73"/>
        <v/>
      </c>
      <c r="E164" s="3" t="str">
        <f t="shared" ref="E164:S164" si="75">IF($A141=E$126,SUMPRODUCT(E$127:E$144,$T$127:$T$144)+SUMPRODUCT($B141:$S141,$B$145:$S$145),"")</f>
        <v/>
      </c>
      <c r="F164" s="3" t="str">
        <f t="shared" si="75"/>
        <v/>
      </c>
      <c r="G164" s="3" t="str">
        <f t="shared" si="75"/>
        <v/>
      </c>
      <c r="H164" s="3" t="str">
        <f t="shared" si="75"/>
        <v/>
      </c>
      <c r="I164" s="3" t="str">
        <f t="shared" si="75"/>
        <v/>
      </c>
      <c r="J164" s="3" t="str">
        <f t="shared" si="75"/>
        <v/>
      </c>
      <c r="K164" s="3" t="str">
        <f t="shared" si="75"/>
        <v/>
      </c>
      <c r="L164" s="3" t="str">
        <f t="shared" si="75"/>
        <v/>
      </c>
      <c r="M164" s="3" t="str">
        <f t="shared" si="75"/>
        <v/>
      </c>
      <c r="N164" s="3" t="str">
        <f t="shared" si="75"/>
        <v/>
      </c>
      <c r="O164" s="3" t="str">
        <f t="shared" si="75"/>
        <v/>
      </c>
      <c r="P164" s="3">
        <f t="shared" si="75"/>
        <v>6768.2299373508813</v>
      </c>
      <c r="Q164" s="3" t="str">
        <f t="shared" si="75"/>
        <v/>
      </c>
      <c r="R164" s="3" t="str">
        <f t="shared" si="75"/>
        <v/>
      </c>
      <c r="S164" s="32" t="str">
        <f t="shared" si="75"/>
        <v/>
      </c>
      <c r="T164" s="5">
        <f t="shared" si="74"/>
        <v>6768.2299373508813</v>
      </c>
    </row>
    <row r="165" spans="1:20" ht="13.5" thickBot="1">
      <c r="A165" s="15" t="s">
        <v>15</v>
      </c>
      <c r="B165" s="31" t="str">
        <f t="shared" ref="B165:S167" si="76">IF($A142=B$126,SUMPRODUCT(B$127:B$144,$T$127:$T$144)+SUMPRODUCT($B142:$S142,$B$145:$S$145),"")</f>
        <v/>
      </c>
      <c r="C165" s="3" t="str">
        <f t="shared" si="76"/>
        <v/>
      </c>
      <c r="D165" s="3" t="str">
        <f t="shared" si="76"/>
        <v/>
      </c>
      <c r="E165" s="3" t="str">
        <f t="shared" si="76"/>
        <v/>
      </c>
      <c r="F165" s="3" t="str">
        <f t="shared" si="76"/>
        <v/>
      </c>
      <c r="G165" s="3" t="str">
        <f t="shared" si="76"/>
        <v/>
      </c>
      <c r="H165" s="3" t="str">
        <f t="shared" si="76"/>
        <v/>
      </c>
      <c r="I165" s="3" t="str">
        <f t="shared" si="76"/>
        <v/>
      </c>
      <c r="J165" s="3" t="str">
        <f t="shared" si="76"/>
        <v/>
      </c>
      <c r="K165" s="3" t="str">
        <f t="shared" si="76"/>
        <v/>
      </c>
      <c r="L165" s="3" t="str">
        <f t="shared" si="76"/>
        <v/>
      </c>
      <c r="M165" s="3" t="str">
        <f t="shared" si="76"/>
        <v/>
      </c>
      <c r="N165" s="3" t="str">
        <f t="shared" si="76"/>
        <v/>
      </c>
      <c r="O165" s="3" t="str">
        <f t="shared" si="76"/>
        <v/>
      </c>
      <c r="P165" s="3" t="str">
        <f t="shared" si="76"/>
        <v/>
      </c>
      <c r="Q165" s="3">
        <f t="shared" si="76"/>
        <v>23353.881682966436</v>
      </c>
      <c r="R165" s="3" t="str">
        <f t="shared" si="76"/>
        <v/>
      </c>
      <c r="S165" s="32" t="str">
        <f t="shared" si="76"/>
        <v/>
      </c>
      <c r="T165" s="5">
        <f t="shared" si="74"/>
        <v>23353.881682966436</v>
      </c>
    </row>
    <row r="166" spans="1:20" ht="13.5" thickBot="1">
      <c r="A166" s="15" t="s">
        <v>16</v>
      </c>
      <c r="B166" s="31" t="str">
        <f t="shared" si="76"/>
        <v/>
      </c>
      <c r="C166" s="3" t="str">
        <f t="shared" si="76"/>
        <v/>
      </c>
      <c r="D166" s="3" t="str">
        <f t="shared" si="76"/>
        <v/>
      </c>
      <c r="E166" s="3" t="str">
        <f t="shared" si="76"/>
        <v/>
      </c>
      <c r="F166" s="3" t="str">
        <f t="shared" si="76"/>
        <v/>
      </c>
      <c r="G166" s="3" t="str">
        <f t="shared" si="76"/>
        <v/>
      </c>
      <c r="H166" s="3" t="str">
        <f t="shared" si="76"/>
        <v/>
      </c>
      <c r="I166" s="3" t="str">
        <f t="shared" si="76"/>
        <v/>
      </c>
      <c r="J166" s="3" t="str">
        <f t="shared" si="76"/>
        <v/>
      </c>
      <c r="K166" s="3" t="str">
        <f t="shared" si="76"/>
        <v/>
      </c>
      <c r="L166" s="3" t="str">
        <f t="shared" si="76"/>
        <v/>
      </c>
      <c r="M166" s="3" t="str">
        <f t="shared" si="76"/>
        <v/>
      </c>
      <c r="N166" s="3" t="str">
        <f t="shared" si="76"/>
        <v/>
      </c>
      <c r="O166" s="3" t="str">
        <f t="shared" si="76"/>
        <v/>
      </c>
      <c r="P166" s="3" t="str">
        <f t="shared" si="76"/>
        <v/>
      </c>
      <c r="Q166" s="3" t="str">
        <f t="shared" si="76"/>
        <v/>
      </c>
      <c r="R166" s="3">
        <f t="shared" si="76"/>
        <v>3160.5636439529953</v>
      </c>
      <c r="S166" s="32" t="str">
        <f t="shared" si="76"/>
        <v/>
      </c>
      <c r="T166" s="5">
        <f t="shared" si="74"/>
        <v>3160.5636439529953</v>
      </c>
    </row>
    <row r="167" spans="1:20" ht="13.5" thickBot="1">
      <c r="A167" s="15" t="s">
        <v>17</v>
      </c>
      <c r="B167" s="33" t="str">
        <f t="shared" si="76"/>
        <v/>
      </c>
      <c r="C167" s="34" t="str">
        <f t="shared" si="76"/>
        <v/>
      </c>
      <c r="D167" s="34" t="str">
        <f t="shared" si="76"/>
        <v/>
      </c>
      <c r="E167" s="34" t="str">
        <f t="shared" si="76"/>
        <v/>
      </c>
      <c r="F167" s="34" t="str">
        <f t="shared" si="76"/>
        <v/>
      </c>
      <c r="G167" s="34" t="str">
        <f t="shared" si="76"/>
        <v/>
      </c>
      <c r="H167" s="34" t="str">
        <f t="shared" si="76"/>
        <v/>
      </c>
      <c r="I167" s="34" t="str">
        <f t="shared" si="76"/>
        <v/>
      </c>
      <c r="J167" s="34" t="str">
        <f t="shared" si="76"/>
        <v/>
      </c>
      <c r="K167" s="34" t="str">
        <f t="shared" si="76"/>
        <v/>
      </c>
      <c r="L167" s="34" t="str">
        <f t="shared" si="76"/>
        <v/>
      </c>
      <c r="M167" s="34" t="str">
        <f t="shared" si="76"/>
        <v/>
      </c>
      <c r="N167" s="34" t="str">
        <f t="shared" si="76"/>
        <v/>
      </c>
      <c r="O167" s="34" t="str">
        <f t="shared" si="76"/>
        <v/>
      </c>
      <c r="P167" s="34" t="str">
        <f t="shared" si="76"/>
        <v/>
      </c>
      <c r="Q167" s="34" t="str">
        <f t="shared" si="76"/>
        <v/>
      </c>
      <c r="R167" s="34" t="str">
        <f t="shared" si="76"/>
        <v/>
      </c>
      <c r="S167" s="35">
        <f t="shared" si="76"/>
        <v>1267.7128969457153</v>
      </c>
      <c r="T167" s="5">
        <f t="shared" si="74"/>
        <v>1267.7128969457153</v>
      </c>
    </row>
    <row r="168" spans="1:20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27">
        <f>SUM(T150:T167)</f>
        <v>408553.66816193826</v>
      </c>
    </row>
  </sheetData>
  <conditionalFormatting sqref="AI6:AI23">
    <cfRule type="cellIs" dxfId="7" priority="5" operator="equal">
      <formula>1</formula>
    </cfRule>
  </conditionalFormatting>
  <conditionalFormatting sqref="AJ5:BA5">
    <cfRule type="cellIs" dxfId="6" priority="4" operator="equal">
      <formula>1</formula>
    </cfRule>
  </conditionalFormatting>
  <conditionalFormatting sqref="B150:S167">
    <cfRule type="containsBlanks" dxfId="5" priority="6">
      <formula>LEN(TRIM(B150))=0</formula>
    </cfRule>
  </conditionalFormatting>
  <conditionalFormatting sqref="AJ6:BA23">
    <cfRule type="expression" dxfId="4" priority="1">
      <formula>BC6="d"</formula>
    </cfRule>
    <cfRule type="expression" dxfId="3" priority="2">
      <formula>BC6="i"</formula>
    </cfRule>
    <cfRule type="expression" dxfId="2" priority="3">
      <formula>BC6="t"</formula>
    </cfRule>
  </conditionalFormatting>
  <hyperlinks>
    <hyperlink ref="B29" r:id="rId1"/>
    <hyperlink ref="A2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Dates 2014</vt:lpstr>
      <vt:lpstr>Graphics 2014</vt:lpstr>
      <vt:lpstr>Tables 2014</vt:lpstr>
      <vt:lpstr>Paper 2014</vt:lpstr>
      <vt:lpstr>Dates 2013</vt:lpstr>
      <vt:lpstr>Graphics 2013</vt:lpstr>
      <vt:lpstr>Dates 2012</vt:lpstr>
      <vt:lpstr>Graphics 2012</vt:lpstr>
      <vt:lpstr>Dates 2011</vt:lpstr>
      <vt:lpstr>Graphics 2011</vt:lpstr>
      <vt:lpstr>X-M-GDP-Pop</vt:lpstr>
      <vt:lpstr>IntTrad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calvoe</dc:creator>
  <cp:lastModifiedBy>ecalvo</cp:lastModifiedBy>
  <cp:lastPrinted>2016-08-25T16:10:03Z</cp:lastPrinted>
  <dcterms:created xsi:type="dcterms:W3CDTF">2016-07-06T16:55:39Z</dcterms:created>
  <dcterms:modified xsi:type="dcterms:W3CDTF">2021-06-07T09:26:56Z</dcterms:modified>
</cp:coreProperties>
</file>