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juridif2\disco\FGUV\TRANSPARENCIA\CONTRACTES MENORS\2022\"/>
    </mc:Choice>
  </mc:AlternateContent>
  <bookViews>
    <workbookView xWindow="0" yWindow="0" windowWidth="28800" windowHeight="12330" tabRatio="506"/>
  </bookViews>
  <sheets>
    <sheet name="CONTRACTES MENORS" sheetId="1" r:id="rId1"/>
  </sheets>
  <definedNames>
    <definedName name="_xlnm._FilterDatabase" localSheetId="0" hidden="1">'CONTRACTES MENORS'!$A$5:$J$1051</definedName>
    <definedName name="_xlnm.Print_Area" localSheetId="0">'CONTRACTES MENORS'!$A$3:$J$1051</definedName>
    <definedName name="_xlnm.Print_Titles" localSheetId="0">'CONTRACTES MENORS'!$2:$5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1" i="1" l="1"/>
  <c r="J295" i="1"/>
  <c r="J104" i="1"/>
  <c r="G675" i="1" l="1"/>
  <c r="G34" i="1"/>
  <c r="F387" i="1" l="1"/>
  <c r="G387" i="1" s="1"/>
  <c r="F386" i="1"/>
  <c r="G386" i="1" s="1"/>
  <c r="J435" i="1"/>
  <c r="F436" i="1"/>
  <c r="G436" i="1" s="1"/>
  <c r="F435" i="1"/>
  <c r="G435" i="1" s="1"/>
  <c r="F682" i="1"/>
  <c r="G682" i="1" s="1"/>
  <c r="F683" i="1"/>
  <c r="G683" i="1" s="1"/>
  <c r="F315" i="1" l="1"/>
  <c r="G315" i="1" s="1"/>
  <c r="F959" i="1"/>
  <c r="G959" i="1" s="1"/>
  <c r="F961" i="1"/>
  <c r="G961" i="1" s="1"/>
  <c r="F962" i="1"/>
  <c r="G962" i="1" s="1"/>
  <c r="F954" i="1"/>
  <c r="G954" i="1" s="1"/>
  <c r="F952" i="1"/>
  <c r="G952" i="1" s="1"/>
  <c r="F953" i="1"/>
  <c r="G953" i="1" s="1"/>
  <c r="F956" i="1"/>
  <c r="G956" i="1" s="1"/>
  <c r="F958" i="1"/>
  <c r="G958" i="1" s="1"/>
  <c r="F955" i="1"/>
  <c r="G955" i="1" s="1"/>
  <c r="F739" i="1" l="1"/>
  <c r="G739" i="1" s="1"/>
  <c r="F737" i="1"/>
  <c r="G737" i="1" s="1"/>
  <c r="F738" i="1"/>
  <c r="G738" i="1" s="1"/>
  <c r="F740" i="1"/>
  <c r="G740" i="1" s="1"/>
  <c r="F1013" i="1" l="1"/>
  <c r="E1013" i="1"/>
  <c r="F1014" i="1"/>
  <c r="G1014" i="1" s="1"/>
  <c r="J639" i="1"/>
  <c r="J100" i="1"/>
  <c r="G1013" i="1" l="1"/>
  <c r="G1021" i="1" l="1"/>
  <c r="G1020" i="1"/>
  <c r="F13" i="1"/>
  <c r="G13" i="1" s="1"/>
  <c r="J510" i="1" l="1"/>
  <c r="J948" i="1" l="1"/>
  <c r="J151" i="1"/>
  <c r="J18" i="1"/>
  <c r="J993" i="1"/>
  <c r="G1009" i="1"/>
  <c r="F1008" i="1"/>
  <c r="E1008" i="1"/>
  <c r="J462" i="1"/>
  <c r="J982" i="1"/>
  <c r="J990" i="1"/>
  <c r="J569" i="1"/>
  <c r="F525" i="1"/>
  <c r="G525" i="1" s="1"/>
  <c r="F933" i="1"/>
  <c r="G933" i="1" s="1"/>
  <c r="F1038" i="1"/>
  <c r="G1038" i="1" s="1"/>
  <c r="F1037" i="1"/>
  <c r="G1037" i="1" s="1"/>
  <c r="G199" i="1"/>
  <c r="J575" i="1"/>
  <c r="G1008" i="1" l="1"/>
  <c r="J918" i="1"/>
  <c r="J747" i="1"/>
  <c r="J107" i="1"/>
  <c r="J438" i="1"/>
  <c r="F943" i="1" l="1"/>
  <c r="G943" i="1" s="1"/>
  <c r="F945" i="1"/>
  <c r="G945" i="1" s="1"/>
  <c r="F946" i="1"/>
  <c r="G946" i="1" s="1"/>
  <c r="F939" i="1"/>
  <c r="G939" i="1" s="1"/>
  <c r="F937" i="1"/>
  <c r="G937" i="1" s="1"/>
  <c r="F938" i="1"/>
  <c r="G938" i="1" s="1"/>
  <c r="F941" i="1"/>
  <c r="G941" i="1" s="1"/>
  <c r="F942" i="1"/>
  <c r="G942" i="1" s="1"/>
  <c r="F940" i="1"/>
  <c r="G940" i="1" s="1"/>
  <c r="F926" i="1"/>
  <c r="G926" i="1" s="1"/>
  <c r="F928" i="1"/>
  <c r="G928" i="1" s="1"/>
  <c r="F929" i="1"/>
  <c r="G929" i="1" s="1"/>
  <c r="F921" i="1"/>
  <c r="G921" i="1" s="1"/>
  <c r="F919" i="1"/>
  <c r="G919" i="1" s="1"/>
  <c r="F920" i="1"/>
  <c r="G920" i="1" s="1"/>
  <c r="F923" i="1"/>
  <c r="G923" i="1" s="1"/>
  <c r="F925" i="1"/>
  <c r="G925" i="1" s="1"/>
  <c r="F922" i="1"/>
  <c r="G922" i="1" s="1"/>
  <c r="F735" i="1"/>
  <c r="G735" i="1" s="1"/>
  <c r="F733" i="1"/>
  <c r="G733" i="1" s="1"/>
  <c r="F734" i="1"/>
  <c r="G734" i="1" s="1"/>
  <c r="F736" i="1"/>
  <c r="G736" i="1" s="1"/>
  <c r="J985" i="1"/>
  <c r="J984" i="1"/>
  <c r="J17" i="1"/>
  <c r="J572" i="1" l="1"/>
  <c r="F300" i="1"/>
  <c r="G300" i="1" s="1"/>
  <c r="F299" i="1"/>
  <c r="G299" i="1" s="1"/>
  <c r="E211" i="1"/>
  <c r="G210" i="1"/>
  <c r="F211" i="1" l="1"/>
  <c r="G211" i="1" s="1"/>
  <c r="J248" i="1"/>
  <c r="F807" i="1" l="1"/>
  <c r="G807" i="1" s="1"/>
  <c r="J290" i="1"/>
  <c r="J206" i="1" l="1"/>
  <c r="J571" i="1" l="1"/>
  <c r="F934" i="1"/>
  <c r="G934" i="1" s="1"/>
  <c r="F633" i="1" l="1"/>
  <c r="G633" i="1" s="1"/>
  <c r="F917" i="1"/>
  <c r="G917" i="1" s="1"/>
  <c r="F910" i="1" l="1"/>
  <c r="G910" i="1" s="1"/>
  <c r="F908" i="1"/>
  <c r="G908" i="1" s="1"/>
  <c r="F905" i="1"/>
  <c r="G905" i="1" s="1"/>
  <c r="F904" i="1"/>
  <c r="G904" i="1" s="1"/>
  <c r="F906" i="1"/>
  <c r="G906" i="1" s="1"/>
  <c r="F914" i="1"/>
  <c r="G914" i="1" s="1"/>
  <c r="F913" i="1"/>
  <c r="G913" i="1" s="1"/>
  <c r="F911" i="1"/>
  <c r="G911" i="1" s="1"/>
  <c r="F907" i="1"/>
  <c r="G907" i="1" s="1"/>
  <c r="F731" i="1"/>
  <c r="G731" i="1" s="1"/>
  <c r="F729" i="1"/>
  <c r="G729" i="1" s="1"/>
  <c r="F730" i="1"/>
  <c r="G730" i="1" s="1"/>
  <c r="F732" i="1"/>
  <c r="G732" i="1" s="1"/>
  <c r="J752" i="1"/>
  <c r="J874" i="1"/>
  <c r="J695" i="1" l="1"/>
  <c r="J77" i="1"/>
  <c r="J974" i="1" l="1"/>
  <c r="J231" i="1"/>
  <c r="G231" i="1"/>
  <c r="J981" i="1"/>
  <c r="J205" i="1" l="1"/>
  <c r="J14" i="1"/>
  <c r="G298" i="1" l="1"/>
  <c r="J1018" i="1"/>
  <c r="J986" i="1" l="1"/>
  <c r="F393" i="1" l="1"/>
  <c r="G393" i="1" s="1"/>
  <c r="F569" i="1" l="1"/>
  <c r="G569" i="1" s="1"/>
  <c r="F32" i="1"/>
  <c r="G32" i="1" s="1"/>
  <c r="F773" i="1"/>
  <c r="G773" i="1" s="1"/>
  <c r="J570" i="1" l="1"/>
  <c r="J882" i="1" l="1"/>
  <c r="J978" i="1"/>
  <c r="F881" i="1"/>
  <c r="G881" i="1" s="1"/>
  <c r="J55" i="1"/>
  <c r="J973" i="1"/>
  <c r="J977" i="1"/>
  <c r="J652" i="1"/>
  <c r="G226" i="1" l="1"/>
  <c r="J303" i="1" l="1"/>
  <c r="F628" i="1"/>
  <c r="G628" i="1" s="1"/>
  <c r="F882" i="1"/>
  <c r="G882" i="1" s="1"/>
  <c r="J106" i="1" l="1"/>
  <c r="F106" i="1"/>
  <c r="G106" i="1" s="1"/>
  <c r="F105" i="1"/>
  <c r="G105" i="1" s="1"/>
  <c r="J883" i="1"/>
  <c r="F883" i="1"/>
  <c r="G883" i="1" s="1"/>
  <c r="F893" i="1" l="1"/>
  <c r="G893" i="1" s="1"/>
  <c r="F895" i="1"/>
  <c r="G895" i="1" s="1"/>
  <c r="F896" i="1"/>
  <c r="G896" i="1" s="1"/>
  <c r="F888" i="1"/>
  <c r="G888" i="1" s="1"/>
  <c r="F886" i="1"/>
  <c r="G886" i="1" s="1"/>
  <c r="F887" i="1"/>
  <c r="G887" i="1" s="1"/>
  <c r="F890" i="1"/>
  <c r="G890" i="1" s="1"/>
  <c r="F892" i="1"/>
  <c r="G892" i="1" s="1"/>
  <c r="F889" i="1"/>
  <c r="G889" i="1" s="1"/>
  <c r="F979" i="1" l="1"/>
  <c r="G979" i="1" s="1"/>
  <c r="F978" i="1"/>
  <c r="G978" i="1" s="1"/>
  <c r="F975" i="1"/>
  <c r="G975" i="1" s="1"/>
  <c r="F976" i="1"/>
  <c r="G976" i="1" s="1"/>
  <c r="F727" i="1"/>
  <c r="G727" i="1" s="1"/>
  <c r="F725" i="1"/>
  <c r="G725" i="1" s="1"/>
  <c r="F726" i="1"/>
  <c r="G726" i="1" s="1"/>
  <c r="F971" i="1"/>
  <c r="G971" i="1" s="1"/>
  <c r="F970" i="1"/>
  <c r="F967" i="1"/>
  <c r="G967" i="1" s="1"/>
  <c r="F968" i="1"/>
  <c r="E423" i="1"/>
  <c r="E424" i="1"/>
  <c r="E425" i="1"/>
  <c r="F728" i="1"/>
  <c r="G728" i="1" s="1"/>
  <c r="J1010" i="1"/>
  <c r="G968" i="1" l="1"/>
  <c r="G970" i="1"/>
  <c r="J209" i="1"/>
  <c r="F423" i="1" l="1"/>
  <c r="G423" i="1" s="1"/>
  <c r="F424" i="1"/>
  <c r="G424" i="1" s="1"/>
  <c r="F425" i="1"/>
  <c r="G425" i="1" s="1"/>
  <c r="F875" i="1" l="1"/>
  <c r="G875" i="1" s="1"/>
  <c r="F877" i="1"/>
  <c r="G877" i="1" s="1"/>
  <c r="F878" i="1"/>
  <c r="G878" i="1" s="1"/>
  <c r="F864" i="1"/>
  <c r="G864" i="1" s="1"/>
  <c r="F862" i="1"/>
  <c r="G862" i="1" s="1"/>
  <c r="F863" i="1"/>
  <c r="G863" i="1" s="1"/>
  <c r="F866" i="1"/>
  <c r="G866" i="1" s="1"/>
  <c r="F865" i="1"/>
  <c r="G865" i="1" s="1"/>
  <c r="F874" i="1"/>
  <c r="G874" i="1" l="1"/>
  <c r="E880" i="1"/>
  <c r="G37" i="1"/>
  <c r="F880" i="1" l="1"/>
  <c r="G880" i="1" l="1"/>
</calcChain>
</file>

<file path=xl/sharedStrings.xml><?xml version="1.0" encoding="utf-8"?>
<sst xmlns="http://schemas.openxmlformats.org/spreadsheetml/2006/main" count="4983" uniqueCount="1885">
  <si>
    <t>AAA</t>
  </si>
  <si>
    <t>AAM</t>
  </si>
  <si>
    <t>ACI</t>
  </si>
  <si>
    <t>ARX</t>
  </si>
  <si>
    <t>ATE</t>
  </si>
  <si>
    <t>CDE</t>
  </si>
  <si>
    <t>CIG</t>
  </si>
  <si>
    <t>CMG</t>
  </si>
  <si>
    <t>CUD</t>
  </si>
  <si>
    <t>DAE</t>
  </si>
  <si>
    <t>OCU</t>
  </si>
  <si>
    <t>TEN</t>
  </si>
  <si>
    <t>UVD</t>
  </si>
  <si>
    <t>UVO</t>
  </si>
  <si>
    <t>VOL</t>
  </si>
  <si>
    <t>INF</t>
  </si>
  <si>
    <t>EPL</t>
  </si>
  <si>
    <t>LNM</t>
  </si>
  <si>
    <t>DAE.CM-001</t>
  </si>
  <si>
    <t>SEGURINTER SISTEMAS DE SEGURIDAD SL</t>
  </si>
  <si>
    <t>1/1/2022 al 31/12/2022</t>
  </si>
  <si>
    <t>DAE.CM-002</t>
  </si>
  <si>
    <t>VALENCIANA DE COPIAS SL</t>
  </si>
  <si>
    <t xml:space="preserve">1/1/2022 al 28/2/2022 </t>
  </si>
  <si>
    <t>DAE.CM-003</t>
  </si>
  <si>
    <t>DAE.CM-004</t>
  </si>
  <si>
    <t>DAE.CM-005</t>
  </si>
  <si>
    <t>RICOH ESPAÑA SLU</t>
  </si>
  <si>
    <t>DAE.CM-006</t>
  </si>
  <si>
    <t>VODAFONE ESPAÑA SAU</t>
  </si>
  <si>
    <t>8/1/2022 al 7/2/2022</t>
  </si>
  <si>
    <t>DAE.CM-007</t>
  </si>
  <si>
    <t>CURENERGIA COMERCIALIZADOR DE ULTIMO RECURSO SAU</t>
  </si>
  <si>
    <t>13/1/2022 al 10/2/2022</t>
  </si>
  <si>
    <t>DAE.CM-008</t>
  </si>
  <si>
    <t>EDEN SPRINGS ESPAÑA SAU</t>
  </si>
  <si>
    <t>DAE.CM-009</t>
  </si>
  <si>
    <t>ADOBE SYSTEMS SOFTWARE</t>
  </si>
  <si>
    <t>13/1/2022 al 13/1/2023</t>
  </si>
  <si>
    <t>DAE.CM-010</t>
  </si>
  <si>
    <t>DAE.CM-011</t>
  </si>
  <si>
    <t>MULTICONVERSION SL</t>
  </si>
  <si>
    <t>16/1/2022 al 30/4/2022</t>
  </si>
  <si>
    <t>DAE.CM-012</t>
  </si>
  <si>
    <t>MARVIPLAS SL</t>
  </si>
  <si>
    <t>16/1/2022 al 21/1/2022</t>
  </si>
  <si>
    <t>DAE.CM-013</t>
  </si>
  <si>
    <t>AUCATEL INSPECCION Y CONTROL SLU</t>
  </si>
  <si>
    <t>17/1/2022 al 1/2/2022</t>
  </si>
  <si>
    <t>DAE.CM-014</t>
  </si>
  <si>
    <t>UMAN CONSULTORIA Y DESARROLLO SLL</t>
  </si>
  <si>
    <t>DAE.CM-015</t>
  </si>
  <si>
    <t>AMAZON EU SARL</t>
  </si>
  <si>
    <t>19/1/2022 al 20/1/2022</t>
  </si>
  <si>
    <t>DAE.CM-016</t>
  </si>
  <si>
    <t>DONGGUAN YUNHUA E-COMMERCE CO LTD</t>
  </si>
  <si>
    <t>DAE.CM-017</t>
  </si>
  <si>
    <t>GUANGZHOU SHOUJIA ELECTRONIC TECHNOLOGY CO LTD</t>
  </si>
  <si>
    <t>DAE.CM-018</t>
  </si>
  <si>
    <t>OCA INSPECCION, CONTROL Y PREVENCION SAU</t>
  </si>
  <si>
    <t>DAE.CM-019</t>
  </si>
  <si>
    <t>21/1/2022 al 20/1/2023</t>
  </si>
  <si>
    <t>DAE.CM-020</t>
  </si>
  <si>
    <t>DANIEL MARQUINA BERGAD</t>
  </si>
  <si>
    <t>21/1/2022 al 31/3/2022</t>
  </si>
  <si>
    <t>DAE.CM-021</t>
  </si>
  <si>
    <t>EMPRESA MIXTA VALENCIANA DE AGUAS SA</t>
  </si>
  <si>
    <t>DAE.CM-022</t>
  </si>
  <si>
    <t>DAE.CM-023</t>
  </si>
  <si>
    <t>DAE.CM-024</t>
  </si>
  <si>
    <t>QUIRON PREVENCION SLU</t>
  </si>
  <si>
    <t>1/2/2022 al 30/4/2022</t>
  </si>
  <si>
    <t>DAE.CM-025</t>
  </si>
  <si>
    <t>SOCIEDAD ESTATAL CORREOS Y TELEGRAFOS SA</t>
  </si>
  <si>
    <t>DAE.CM-026</t>
  </si>
  <si>
    <t>DAE.CM-027</t>
  </si>
  <si>
    <t>PC COMPONENTES Y MULTIMEDIA SLU</t>
  </si>
  <si>
    <t>7/2/2022 al 10/2/2022</t>
  </si>
  <si>
    <t>DAE.CM-028</t>
  </si>
  <si>
    <t>8/2/2022 al 7/3/2022</t>
  </si>
  <si>
    <t>DAE.CM-029</t>
  </si>
  <si>
    <t>GESIS DIGITAL SLU</t>
  </si>
  <si>
    <t>8/2/2022 al 11/2/2022</t>
  </si>
  <si>
    <t>DAE.CM-030</t>
  </si>
  <si>
    <t>10/2/2022 al 10/3/2022</t>
  </si>
  <si>
    <t>DAE.CM-031</t>
  </si>
  <si>
    <t>DAE.CM-032</t>
  </si>
  <si>
    <t>14/2/2022 al 3/3/2022</t>
  </si>
  <si>
    <t>DAE.CM-033</t>
  </si>
  <si>
    <t>GESTION DEL CONOCIMIENTO DIGITAL IEDUCANDO SL</t>
  </si>
  <si>
    <t>16/2/2022 al 15/2/2023</t>
  </si>
  <si>
    <t>DAE.CM-034</t>
  </si>
  <si>
    <t>DAE.CM-035</t>
  </si>
  <si>
    <t>RENFE VIAJEROS SME SA</t>
  </si>
  <si>
    <t>28/2/2022 al 1/3/2022</t>
  </si>
  <si>
    <t>DAE.CM-036</t>
  </si>
  <si>
    <t>DAE.CM-037</t>
  </si>
  <si>
    <t>CHUBB EUROPEAN GROUP LIMITED</t>
  </si>
  <si>
    <t>24/2/2022 al 23/2/2023</t>
  </si>
  <si>
    <t>FORM APPROVALS LLC</t>
  </si>
  <si>
    <t>INF.CM-001</t>
  </si>
  <si>
    <t>UNIVERSITAT DE VALÈNCIA</t>
  </si>
  <si>
    <t>INF.CM-002</t>
  </si>
  <si>
    <t>FUNDACIÓ GENERAL DE LA UNIVERSITAT DE VALÈNCIA</t>
  </si>
  <si>
    <t>INF.CM-003</t>
  </si>
  <si>
    <t>INF.CM-004</t>
  </si>
  <si>
    <t>INFORMATICA ORDENATA SL</t>
  </si>
  <si>
    <t>INMEDIATA</t>
  </si>
  <si>
    <t>MERCADONA SA</t>
  </si>
  <si>
    <t xml:space="preserve">INFORMATICA ORDENATA SL </t>
  </si>
  <si>
    <t>15/02/2022-24/02/2022</t>
  </si>
  <si>
    <t>27/02/22</t>
  </si>
  <si>
    <t>27/03/22</t>
  </si>
  <si>
    <t>22/03/22</t>
  </si>
  <si>
    <t>GINKO EDUCACIÓN SL</t>
  </si>
  <si>
    <t>De 30/03/2022 a 22/11/2022</t>
  </si>
  <si>
    <t>CLEMENTE PIANOS, S.L.</t>
  </si>
  <si>
    <t>PRIMOTI, S.L.</t>
  </si>
  <si>
    <t>BOIX BROKERS CONSULTORES CORREDURIA DE SEGUROS S.L.</t>
  </si>
  <si>
    <t>HERTOCAR, S.L.</t>
  </si>
  <si>
    <t>ALFONSO CUADROS MARTÍNEZ</t>
  </si>
  <si>
    <t xml:space="preserve">ANVI LOGÍSTICA CULTURAL, S.L. </t>
  </si>
  <si>
    <t>SCRIBD INC</t>
  </si>
  <si>
    <t>Del 12/01/2022 al 12/01/2023</t>
  </si>
  <si>
    <t>Del 13/01/2022 al 20/01/2022</t>
  </si>
  <si>
    <t>Suscripciones</t>
  </si>
  <si>
    <t>Gastos diversos - Prevención y Salud</t>
  </si>
  <si>
    <t>Conservación y Mantenimiento</t>
  </si>
  <si>
    <t>Del 14/01/2022 al 28/01/2022</t>
  </si>
  <si>
    <t>Seguros</t>
  </si>
  <si>
    <t>Actividades musicales</t>
  </si>
  <si>
    <t>Alquiler de bienes muebles</t>
  </si>
  <si>
    <t>Asistencia técnica</t>
  </si>
  <si>
    <t>Auditoria</t>
  </si>
  <si>
    <t>Conserjería</t>
  </si>
  <si>
    <t>Conservación y Mantenimento Aplicaciones y Equipos Informáticos</t>
  </si>
  <si>
    <t>Desplazamientos</t>
  </si>
  <si>
    <t>Difusión</t>
  </si>
  <si>
    <t>Diseño y material gráfico</t>
  </si>
  <si>
    <t>Documentación libros</t>
  </si>
  <si>
    <t>Equipos informáticos, aplicaciones y software</t>
  </si>
  <si>
    <t>Fotografia/Audiovisual</t>
  </si>
  <si>
    <t>Gastos diversos</t>
  </si>
  <si>
    <t>Gastos diversos - Correos</t>
  </si>
  <si>
    <t>Gastos diversos - Fotocopias y Encuadernaciones</t>
  </si>
  <si>
    <t>Limpieza</t>
  </si>
  <si>
    <t>Manipulación documentos</t>
  </si>
  <si>
    <t>Material actividades</t>
  </si>
  <si>
    <t>Material de oficina</t>
  </si>
  <si>
    <t>Material informático</t>
  </si>
  <si>
    <t>Mensajería</t>
  </si>
  <si>
    <t>Notaria</t>
  </si>
  <si>
    <t>Otros gastos inmovilizado</t>
  </si>
  <si>
    <t>Profesores/Docentes/Conferenciantes…</t>
  </si>
  <si>
    <t>Publicidad</t>
  </si>
  <si>
    <t>Restauración</t>
  </si>
  <si>
    <t>Servicio de prevención de riesgos laborales</t>
  </si>
  <si>
    <t>Servicio de seguridad</t>
  </si>
  <si>
    <t>Servicios Profesionales</t>
  </si>
  <si>
    <t>Servicios Web</t>
  </si>
  <si>
    <t>Suministros. Agua</t>
  </si>
  <si>
    <t>Suministros. Electricidad</t>
  </si>
  <si>
    <t>Suministros. Teléfono</t>
  </si>
  <si>
    <t>Del 01/02/2022 al 01/02/2023</t>
  </si>
  <si>
    <t>Del 11/03/2022 al 13/03/2022</t>
  </si>
  <si>
    <t>PALAU DE LES ARTS "REINA SOFÍA", FCV</t>
  </si>
  <si>
    <t>Del 07/03/2022 al 08/03/2022</t>
  </si>
  <si>
    <t>ÁNGELES SÁNCHEZ ROBLEDO</t>
  </si>
  <si>
    <t>AXA SEGUROS GENERALES SA DE SEGUROS Y REASEGUROS</t>
  </si>
  <si>
    <t>Del 15/02/2022 al 17/02/2022</t>
  </si>
  <si>
    <t>Del 07/03/2022 al 09/03/2022</t>
  </si>
  <si>
    <t>Del 31/03/2022 al 03/04/2022</t>
  </si>
  <si>
    <t>Traslados</t>
  </si>
  <si>
    <t>Del 11/02/2022 al 17/02/2022</t>
  </si>
  <si>
    <t>Del 01/03/2022 al 30/04/2022</t>
  </si>
  <si>
    <t>Del 01/01/2022 al 28/02/2022</t>
  </si>
  <si>
    <t>STRIPE PAYMENTS EUROPE, LIMITED</t>
  </si>
  <si>
    <t>DIBERETIF SAU</t>
  </si>
  <si>
    <t>Del 01/01/2022 al 31/01/2022</t>
  </si>
  <si>
    <t>E-NCICLE S.L.</t>
  </si>
  <si>
    <t>SOCIEDAD ESTATAL CORREOS Y TELÉGRAFOS</t>
  </si>
  <si>
    <t>PHOTOTYPE S.L.</t>
  </si>
  <si>
    <t>ARSYS INTERNET S.L.U.</t>
  </si>
  <si>
    <t>FACEBOOK SPAIN S.L.</t>
  </si>
  <si>
    <t>GESIS DIGITAL S.L.U</t>
  </si>
  <si>
    <t>LEROY MERLÍN ESPAÑA S.L.U</t>
  </si>
  <si>
    <t>Del 10/01/2022 al 30/01/2022</t>
  </si>
  <si>
    <t>Servicios web</t>
  </si>
  <si>
    <t>Del 29/01/2022 al 28/01/2023</t>
  </si>
  <si>
    <t>Del 09/02/2022 al 16/02/2022</t>
  </si>
  <si>
    <t>3 DIAS</t>
  </si>
  <si>
    <t>MKTO SPECIAL IMPORT SL</t>
  </si>
  <si>
    <t>Del 22/02/2022 al 03/03/2022</t>
  </si>
  <si>
    <t>5 DIAS</t>
  </si>
  <si>
    <t>REPRESENTACIÓN Y ORGANIZACIÓN DE EVENTOS DEPORTIVOS S.L</t>
  </si>
  <si>
    <t>SHENZHENSHI DONGLANHAI GUANGDIANKEJI YOUXIAN GONGSI</t>
  </si>
  <si>
    <t>1 DIA</t>
  </si>
  <si>
    <t>15 DIAS</t>
  </si>
  <si>
    <t>REPRESENTACIONES COGRAF S.L.</t>
  </si>
  <si>
    <t>ASOCIACION CULTURAL DE TEATRE L'ULTIM TOC TEATRE SOLIDARI</t>
  </si>
  <si>
    <t>14/2/2022 al 21/3/2022</t>
  </si>
  <si>
    <t>BIMENSUAL</t>
  </si>
  <si>
    <t>2 DIAS</t>
  </si>
  <si>
    <t>AAA.CM-002</t>
  </si>
  <si>
    <t>AAA.CM-003</t>
  </si>
  <si>
    <t>AAA.CM-004</t>
  </si>
  <si>
    <t xml:space="preserve">MAPFRE-CAJA SALUD DE SEGUROS Y REASEGUROS, S.A. </t>
  </si>
  <si>
    <t>AAA.CM-005</t>
  </si>
  <si>
    <t>AAA.CM-006</t>
  </si>
  <si>
    <t>LOGINLE SL</t>
  </si>
  <si>
    <t>AAA.CM-007</t>
  </si>
  <si>
    <t>AAA.CM-001</t>
  </si>
  <si>
    <t>1 SETMANA</t>
  </si>
  <si>
    <t>CIG.CM-001</t>
  </si>
  <si>
    <t>PABLO SERNA TORRES</t>
  </si>
  <si>
    <t>CIG.CM-002</t>
  </si>
  <si>
    <t>CIG.CM-003</t>
  </si>
  <si>
    <t>TELEFÓNICA DE ESPAÑA SAU</t>
  </si>
  <si>
    <t>CIG.CM-004</t>
  </si>
  <si>
    <t>E. FAYOS SL</t>
  </si>
  <si>
    <t>CIG.CM-005</t>
  </si>
  <si>
    <t>BROLLADOR D'AIGUA SL</t>
  </si>
  <si>
    <t>CIG.CM-006</t>
  </si>
  <si>
    <t>VIAJES GANDIA SL</t>
  </si>
  <si>
    <t>CIG.CM-007</t>
  </si>
  <si>
    <t>HOTELES GANDIA SA</t>
  </si>
  <si>
    <t>CIG.CM-008</t>
  </si>
  <si>
    <t>CIG.CM-009</t>
  </si>
  <si>
    <t>JOSÉ RAÚL FENOLLAR MARTÍNEZ</t>
  </si>
  <si>
    <t>CIG.CM-010</t>
  </si>
  <si>
    <t>GONZÁLEZ SIGNES SL</t>
  </si>
  <si>
    <t>CIG.CM-011</t>
  </si>
  <si>
    <t>CIG.CM-012</t>
  </si>
  <si>
    <t>CIG.CM-013</t>
  </si>
  <si>
    <t xml:space="preserve">COURIERSAFOR SL ( ENVIALIA) </t>
  </si>
  <si>
    <t>CIG.CM-014</t>
  </si>
  <si>
    <t>REPRODUCCIONES GRÀFICAS ARECO SL</t>
  </si>
  <si>
    <t>CIG.CM-015</t>
  </si>
  <si>
    <t>CIG.CM-016</t>
  </si>
  <si>
    <t>CIG.CM-017</t>
  </si>
  <si>
    <t>CIG.CM-018</t>
  </si>
  <si>
    <t>GRÀFIQUES FERRI SL</t>
  </si>
  <si>
    <t>CIG.CM-019</t>
  </si>
  <si>
    <t>CIG.CM-114</t>
  </si>
  <si>
    <t>Del 01/01/2022 al 31/03/2022</t>
  </si>
  <si>
    <t>Del 26/01/2022 al 03/02/2022</t>
  </si>
  <si>
    <t>Del 18/01/2022 al 17/02/2022</t>
  </si>
  <si>
    <t>Del 24/02/2022 al 25/02/2022</t>
  </si>
  <si>
    <t>Del 18/02/2022 al 17/03/2022</t>
  </si>
  <si>
    <t>Del 04/03/2022 al 30/03/2022</t>
  </si>
  <si>
    <t>Del 18/03/2022 al 17/04/2022</t>
  </si>
  <si>
    <t>Del 07/04/2022 al 08/04/2022</t>
  </si>
  <si>
    <t>del 26/03/22 al 03/04/22</t>
  </si>
  <si>
    <t>EDUARDO ALAPONT FERNÁNDEZ</t>
  </si>
  <si>
    <t>ASSOCIACIÓ ORQUESTRA UNIVERSITÀRIA DE VALÈNCIA</t>
  </si>
  <si>
    <t>IGNACIO BAEZA OLIETE</t>
  </si>
  <si>
    <t>Del 29/03/2022 al 04/04/2022</t>
  </si>
  <si>
    <t>1 SEMANA</t>
  </si>
  <si>
    <t>Del 29/03/2022 al 05/04/2022</t>
  </si>
  <si>
    <t>Del 31/03/2022 al 05/04/2022</t>
  </si>
  <si>
    <t>4 DIAS</t>
  </si>
  <si>
    <t xml:space="preserve">Del 1/01/2022 al 28/02/2022 </t>
  </si>
  <si>
    <t>ANUAL</t>
  </si>
  <si>
    <t>EDEN SPRINGS ESPAÑA, S.A.U.</t>
  </si>
  <si>
    <t>GRUPO AMESPAR, S.L.</t>
  </si>
  <si>
    <t>RADIO TAXI METROPOLITANO DE VALENCIA, S.L.U.</t>
  </si>
  <si>
    <t>FERROVIAL SERVICIOS, S.A.U.</t>
  </si>
  <si>
    <t>SIETE Y MEDIA, COOP.V.</t>
  </si>
  <si>
    <t xml:space="preserve">SGS INTERNATIONAL CERTIFICATION SERVICES IBÉRICA, S.A.U. </t>
  </si>
  <si>
    <t>RAQUEL ESCOBAR DIAZ</t>
  </si>
  <si>
    <t xml:space="preserve">FORSAL, S.L. </t>
  </si>
  <si>
    <t>Del 18/01/2022 al 19/01/2022</t>
  </si>
  <si>
    <t>Del 28/01/2022 al 18/02/2022</t>
  </si>
  <si>
    <t>Del 01/04/2022 al 30/06/2022</t>
  </si>
  <si>
    <t>1 dia</t>
  </si>
  <si>
    <t>2 SEMANAS</t>
  </si>
  <si>
    <t>2 MESES</t>
  </si>
  <si>
    <t>INF.CM-005</t>
  </si>
  <si>
    <t>INF.CM-006</t>
  </si>
  <si>
    <t>LUIS NACHER PAÑOS</t>
  </si>
  <si>
    <t>RESIDENCIA SAN ILDEFONSO</t>
  </si>
  <si>
    <t>CARLA CEA MATEU</t>
  </si>
  <si>
    <t>UVO.CM-001</t>
  </si>
  <si>
    <t>UVO.CM-002</t>
  </si>
  <si>
    <t>UVO.CM-003</t>
  </si>
  <si>
    <t>EDEN SPRINGS ESPAÑA, S.A.U</t>
  </si>
  <si>
    <t>UVO.CM-004</t>
  </si>
  <si>
    <t>GRUPO EUROPEO DE CONSULTORIA LOCALEUROPE, S.L.</t>
  </si>
  <si>
    <t>UVO.CM-005</t>
  </si>
  <si>
    <t>UVO.CM-006</t>
  </si>
  <si>
    <t xml:space="preserve">ÁNGELES SÁNCHEZ ROBLEDO </t>
  </si>
  <si>
    <t>UVO.CM-007</t>
  </si>
  <si>
    <t>UVO.CM-008</t>
  </si>
  <si>
    <t>UVO.CM-009</t>
  </si>
  <si>
    <t>UVO.CM-010</t>
  </si>
  <si>
    <t>UVO.CM-011</t>
  </si>
  <si>
    <t>UVO.CM-012</t>
  </si>
  <si>
    <t>UVO.CM-013</t>
  </si>
  <si>
    <t>ATEMPS MENSAJERÍA Y SERVICIOS, S.L.</t>
  </si>
  <si>
    <t>UVO.CM-014</t>
  </si>
  <si>
    <t>UVO.CM-015</t>
  </si>
  <si>
    <t>UVO.CM-016</t>
  </si>
  <si>
    <t>UVO.CM-017</t>
  </si>
  <si>
    <t>UVO.CM-018</t>
  </si>
  <si>
    <t>UVO.CM-019</t>
  </si>
  <si>
    <t>UVO.CM-020</t>
  </si>
  <si>
    <t>UVO.CM-021</t>
  </si>
  <si>
    <t>UVO.CM-022</t>
  </si>
  <si>
    <t>UVO.CM-023</t>
  </si>
  <si>
    <t>UVO.CM-024</t>
  </si>
  <si>
    <t>UVO.CM-025</t>
  </si>
  <si>
    <t>UVO.CM-026</t>
  </si>
  <si>
    <t>UVO.CM-027</t>
  </si>
  <si>
    <t>VIAJES EL CORTE INGLÉS SA</t>
  </si>
  <si>
    <t>UVO.CM-028</t>
  </si>
  <si>
    <t>UVO.CM-029</t>
  </si>
  <si>
    <t>UVO.CM-030</t>
  </si>
  <si>
    <t>UVO.CM-031</t>
  </si>
  <si>
    <t>UVO.CM-032</t>
  </si>
  <si>
    <t>UVO.CM-033</t>
  </si>
  <si>
    <t xml:space="preserve">FUNDACIÓ GENERAL DE LA UNIVERSITAT DE VALÈNCIA </t>
  </si>
  <si>
    <t>UVO.CM-034</t>
  </si>
  <si>
    <t>UVO.CM-035</t>
  </si>
  <si>
    <t>UVO.CM-036</t>
  </si>
  <si>
    <t>UVO.CM-037</t>
  </si>
  <si>
    <t>UVO.CM-038</t>
  </si>
  <si>
    <t>RSM PRODUCCIONES AUDIOVISUALES Y EVENTOS, S.L</t>
  </si>
  <si>
    <t>UVO.CM-039</t>
  </si>
  <si>
    <t>GONZALEZ Y ARAMBURU SL</t>
  </si>
  <si>
    <t>24/1/2022 al 25/1/2022</t>
  </si>
  <si>
    <t>27/1/2022 al 28/1/2022</t>
  </si>
  <si>
    <t>10/2/2022 al 14/2/2022</t>
  </si>
  <si>
    <t>25/1/2022 al 31/1/2022</t>
  </si>
  <si>
    <t>31/1/2022 al 2/2/2022</t>
  </si>
  <si>
    <t>25/2/2022 al 3/3/2022</t>
  </si>
  <si>
    <t>3/3/2022 al 9/3/2022</t>
  </si>
  <si>
    <t>10/3/2022 al 7/4/2022</t>
  </si>
  <si>
    <t>1/2/2022 al 11/2/2022</t>
  </si>
  <si>
    <t>Del 05/05/2022 al 06/05/2022</t>
  </si>
  <si>
    <t>PUNTO Y APARTE PRODUCCIONES, S.L.</t>
  </si>
  <si>
    <t>Del 28/3/2022 al 30/03/2022</t>
  </si>
  <si>
    <t>1 MES</t>
  </si>
  <si>
    <t>Del 28/03/2022 al 30/03/2022</t>
  </si>
  <si>
    <t>Del 25/03/2022 al 28/03/2022</t>
  </si>
  <si>
    <t>Del 08/03/2022 al 10/03/2022</t>
  </si>
  <si>
    <t>Del 01/03/2022 al 31/03/2022</t>
  </si>
  <si>
    <t>2-3 SEMANAS</t>
  </si>
  <si>
    <t>DAE.CM-038</t>
  </si>
  <si>
    <t>1/3/2022 al 30/4/2022</t>
  </si>
  <si>
    <t>DAE.CM-039</t>
  </si>
  <si>
    <t>DAE.CM-040</t>
  </si>
  <si>
    <t>DAE.CM-041</t>
  </si>
  <si>
    <t>1/3/2022 al 2/3/2023</t>
  </si>
  <si>
    <t>DAE.CM-042</t>
  </si>
  <si>
    <t>DAE.CM-043</t>
  </si>
  <si>
    <t>DIFARZA SL</t>
  </si>
  <si>
    <t>4/3/2022 al 9/3/2022</t>
  </si>
  <si>
    <t>DAE.CM-044</t>
  </si>
  <si>
    <t>DAE.CM-045</t>
  </si>
  <si>
    <t>7/3/2022 al 31/3/2022</t>
  </si>
  <si>
    <t>DAE.CM-046</t>
  </si>
  <si>
    <t>EVOLIUM TECHNOLOGIES SLU</t>
  </si>
  <si>
    <t>DAE.CM-047</t>
  </si>
  <si>
    <t>DAE.CM-048</t>
  </si>
  <si>
    <t>DAE.CM-049</t>
  </si>
  <si>
    <t>PALETS SAUHER SL</t>
  </si>
  <si>
    <t>DAE.CM-050</t>
  </si>
  <si>
    <t>10/3/2022 al 10/4/2022</t>
  </si>
  <si>
    <t>DAE.CM-051</t>
  </si>
  <si>
    <t>BALTRANS INTERCONTINENTAL SL</t>
  </si>
  <si>
    <t>DAE.CM-052</t>
  </si>
  <si>
    <t>DAE.CM-053</t>
  </si>
  <si>
    <t>DAE.CM-054</t>
  </si>
  <si>
    <t>FERRETERIA LA ESTRELLA SL</t>
  </si>
  <si>
    <t>DAE.CM-055</t>
  </si>
  <si>
    <t>SEGUROS CATALANA OCCIDENTE SA DE SEGUROS Y REASEGUROS</t>
  </si>
  <si>
    <t>22/3/2022 al 22/3/2023</t>
  </si>
  <si>
    <t>DAE.CM-056</t>
  </si>
  <si>
    <t>DAE.CM-057</t>
  </si>
  <si>
    <t>DAE.CM-058</t>
  </si>
  <si>
    <t>DAE.CM-059</t>
  </si>
  <si>
    <t>DAE.CM-060</t>
  </si>
  <si>
    <t>ZURICH INSURANCE PLC</t>
  </si>
  <si>
    <t>DAE.CM-061</t>
  </si>
  <si>
    <t>DAE.CM-062</t>
  </si>
  <si>
    <t>MOVINORD PROJECT SL</t>
  </si>
  <si>
    <t>4/4/2022 al 29/4/2022</t>
  </si>
  <si>
    <t>Del 02/04/2022 al 01/04/2023</t>
  </si>
  <si>
    <t>Del 08/03/2022 al 07/04/2022</t>
  </si>
  <si>
    <t>Del 21/03/2022 al 22/05/2022</t>
  </si>
  <si>
    <t>Del 28/03/2022 al 29/05/2022</t>
  </si>
  <si>
    <t>Del 19/04/2022 al 19/05/2022</t>
  </si>
  <si>
    <t>CONFEDERACIÓN ESPAÑOLA DE GREMIOS Y ASOCIACIONES DE LIBRERÍAS (CEGAL)</t>
  </si>
  <si>
    <t>Del 01/01/2022 al 31/12/2022</t>
  </si>
  <si>
    <t>EPL.CM-002</t>
  </si>
  <si>
    <t>EPL.CM-003</t>
  </si>
  <si>
    <t>EPL.CM-004</t>
  </si>
  <si>
    <t>Del 24/01/2022 al 25/01/2022</t>
  </si>
  <si>
    <t>Del 31/01/2022 al 01/02/2022</t>
  </si>
  <si>
    <t>Del 29/01/2022 al 01/02/2022</t>
  </si>
  <si>
    <t>Del 28/01/2022 al 28/04/2022</t>
  </si>
  <si>
    <t>Del 02/04/2022 al 01/04/2022</t>
  </si>
  <si>
    <t>24/2/2022 al 28/2/2022</t>
  </si>
  <si>
    <t>EPL.CM-001</t>
  </si>
  <si>
    <t>DEPARTAMENTO</t>
  </si>
  <si>
    <t>Nº EXPEDIENTE</t>
  </si>
  <si>
    <t>FECHA ADJUDICACIÓN</t>
  </si>
  <si>
    <t>PROVEEDOR</t>
  </si>
  <si>
    <t>BASE IMPONIBLE</t>
  </si>
  <si>
    <t>IMPORTE IVA</t>
  </si>
  <si>
    <t>IMPORTE BRUTO</t>
  </si>
  <si>
    <t>OBJETO DEL CONTRATO</t>
  </si>
  <si>
    <t>DURACIÓN</t>
  </si>
  <si>
    <t>IMPORTE DEFINITIVO</t>
  </si>
  <si>
    <t>Del 25/01/2022 al 25/04/2022</t>
  </si>
  <si>
    <t>FEBRERO 2023</t>
  </si>
  <si>
    <t>Del 02/03/2022 al 02/04/2022</t>
  </si>
  <si>
    <t>HENNES &amp; MAURITZ SL</t>
  </si>
  <si>
    <t>NURIA MARTÍN TORRE</t>
  </si>
  <si>
    <t>CALOTRONIK SL</t>
  </si>
  <si>
    <t>WUOLAH S.L.</t>
  </si>
  <si>
    <t>AAA.CM-008</t>
  </si>
  <si>
    <t>16/05/22 al 26/06/22</t>
  </si>
  <si>
    <t>AAA.CM-009</t>
  </si>
  <si>
    <t>AAA.CM-010</t>
  </si>
  <si>
    <t>AAA.CM-011</t>
  </si>
  <si>
    <t>META PLATFORMS IRELAND LIMITED</t>
  </si>
  <si>
    <t>Del 30/05/2022 al 07/06/2022</t>
  </si>
  <si>
    <t>del 15/05/22 al 19/05/22</t>
  </si>
  <si>
    <t>del 24/06/22 al 02/07/22</t>
  </si>
  <si>
    <t>del 27/06/22 al  01/07/22</t>
  </si>
  <si>
    <t>del 24/06/22 al 01/07/22</t>
  </si>
  <si>
    <t>26/06/22</t>
  </si>
  <si>
    <t>CRISTINA FAUS PÉREZ</t>
  </si>
  <si>
    <t>MIGUEL LORENZO SÁNCHEZ</t>
  </si>
  <si>
    <t xml:space="preserve">ISMAEL SÁNCHIS SORIANO </t>
  </si>
  <si>
    <t>CREAMOS SINERGIAS, S.L.</t>
  </si>
  <si>
    <t>BENILIMP, S.L.</t>
  </si>
  <si>
    <t>ASSOCIACIÓ ORFEÓ UNIVERSITARI DE VALÈNCIA</t>
  </si>
  <si>
    <t>Del 01/05/2022 al 01/05/2023</t>
  </si>
  <si>
    <t>Del 04/05/2022 al 06/06/2022</t>
  </si>
  <si>
    <t>Del 06/05/2022 al 19/05/2022</t>
  </si>
  <si>
    <t>Del 11/05/2022 al 06/06/2022</t>
  </si>
  <si>
    <t>Del 02/06/2022 al 06/06/2022</t>
  </si>
  <si>
    <t>Del 02/6/2022 al 03/06/2022</t>
  </si>
  <si>
    <t>Del 06/06/2022 al 24/06/2022</t>
  </si>
  <si>
    <t>Del 10/06/2022 al 13/06/2022</t>
  </si>
  <si>
    <t>Del 10/06/2022 al 17/06/2022</t>
  </si>
  <si>
    <t>Del 15/06/2022 al 30/06/2022</t>
  </si>
  <si>
    <t>Del 17/06/2022 al 20/06/2022</t>
  </si>
  <si>
    <t>APPLE DISTRIBUTION INTERNATIONAL LTD.</t>
  </si>
  <si>
    <t>del 18/06/22 al 18/06/23</t>
  </si>
  <si>
    <t>ACI.CM-001</t>
  </si>
  <si>
    <t>Del 20/05/2022 al 20/07/2022</t>
  </si>
  <si>
    <t>ARX.CM-001</t>
  </si>
  <si>
    <t>SHENZHENSHI LAIYUANLIFANGSHANGMAOYOUXIANGONGSI</t>
  </si>
  <si>
    <t>ARX.CM-002</t>
  </si>
  <si>
    <t>ARX.CM-003</t>
  </si>
  <si>
    <t>ARX.CM-004</t>
  </si>
  <si>
    <t>ARX.CM-005</t>
  </si>
  <si>
    <t>ARX.CM-006</t>
  </si>
  <si>
    <t>ARX.CM-007</t>
  </si>
  <si>
    <t>ARX.CM-008</t>
  </si>
  <si>
    <t>ARX.CM-009</t>
  </si>
  <si>
    <t>ARX.CM-010</t>
  </si>
  <si>
    <t>ARX.CM-011</t>
  </si>
  <si>
    <t xml:space="preserve">DIGITALIZACIONES CODOÑER, S.L. </t>
  </si>
  <si>
    <t xml:space="preserve">ARTE &amp; MEMORIA, S.L. </t>
  </si>
  <si>
    <t>SUO&amp;CO OY</t>
  </si>
  <si>
    <t>KUMI FURIÓ YAMANO</t>
  </si>
  <si>
    <t>Del 26/04/2022 al 06/05/2022</t>
  </si>
  <si>
    <t>AMAZON EU SARL SUCCURSALE ITALIANA</t>
  </si>
  <si>
    <t>7 MESES</t>
  </si>
  <si>
    <t>Del 16/06/2022 al 23/06/2022</t>
  </si>
  <si>
    <t>ELK TXIKIA COLABORABORA KOOP</t>
  </si>
  <si>
    <t>C2MASI SL</t>
  </si>
  <si>
    <t>PROYECTOS E INSTALACION DE MATERIAL URBANO SA</t>
  </si>
  <si>
    <t>ASSOCIACIO VALENCIA CAPITAL DEL DISSENY</t>
  </si>
  <si>
    <t>JOSÉ FRANCISCO VIVÓ LLEONART</t>
  </si>
  <si>
    <t>DÉCIMO X ARTE, SL.</t>
  </si>
  <si>
    <t>SALVADOR TORTAJADA RAGA</t>
  </si>
  <si>
    <t>MARIA JOSE PERIS ALIAGA</t>
  </si>
  <si>
    <t>HORNO BOLLERIA LAS COMEDIAS SL</t>
  </si>
  <si>
    <t>STRANGOZZERIA AVIÓN SL</t>
  </si>
  <si>
    <t>ATE.CM-010</t>
  </si>
  <si>
    <t>ATE.CM-011</t>
  </si>
  <si>
    <t>ATE.CM-012</t>
  </si>
  <si>
    <t>ATE.CM-013</t>
  </si>
  <si>
    <t>ATE.CM-014</t>
  </si>
  <si>
    <t>ATE.CM-015</t>
  </si>
  <si>
    <t>ATE.CM-016</t>
  </si>
  <si>
    <t>ATE.CM-017</t>
  </si>
  <si>
    <t>ATE.CM-018</t>
  </si>
  <si>
    <t>ATE.CM-019</t>
  </si>
  <si>
    <t>Del 13/04/2022 al 28/04/2022</t>
  </si>
  <si>
    <t>Del 19/05/2022 al 23/05/2022</t>
  </si>
  <si>
    <t>20 DIAS</t>
  </si>
  <si>
    <t>18 DIAS</t>
  </si>
  <si>
    <t>Del 02/06/2022 al 03/06/2022</t>
  </si>
  <si>
    <t>ATE.CM-020</t>
  </si>
  <si>
    <t>CIG.CM-020</t>
  </si>
  <si>
    <t>CIG.CM-021</t>
  </si>
  <si>
    <t>CIG.CM-022</t>
  </si>
  <si>
    <t>CIG.CM-023</t>
  </si>
  <si>
    <t>CIG.CM-024</t>
  </si>
  <si>
    <t>CIG.CM-025</t>
  </si>
  <si>
    <t>CIG.CM-026</t>
  </si>
  <si>
    <t>CASA SANCHIS LA TULIPA SL</t>
  </si>
  <si>
    <t>CIG.CM-027</t>
  </si>
  <si>
    <t>JUAN BAUTISTA MARTÍNEZ GARCÍA</t>
  </si>
  <si>
    <t>CIG.CM-028</t>
  </si>
  <si>
    <t>CIG.CM-029</t>
  </si>
  <si>
    <t>CIG.CM-030</t>
  </si>
  <si>
    <t>HOTEL BARBERÀ MOLÍ SL</t>
  </si>
  <si>
    <t>CIG.CM-031</t>
  </si>
  <si>
    <t>CIG.CM-032</t>
  </si>
  <si>
    <t>CIG.CM-033</t>
  </si>
  <si>
    <t>OCIURBA, S.L.</t>
  </si>
  <si>
    <t>CIG.CM-034</t>
  </si>
  <si>
    <t>CIG.CM-035</t>
  </si>
  <si>
    <t>CIG.CM-036</t>
  </si>
  <si>
    <t>10DENCEHISPAHARD SL</t>
  </si>
  <si>
    <t>21/05/2022-21/05/2023</t>
  </si>
  <si>
    <t>CIG.CM-037</t>
  </si>
  <si>
    <t>CIG.CM-038</t>
  </si>
  <si>
    <t>CIG.CM-039</t>
  </si>
  <si>
    <t>CIG.CM-040</t>
  </si>
  <si>
    <t>CIG.CM-041</t>
  </si>
  <si>
    <t>MESCANYETA SL</t>
  </si>
  <si>
    <t>CIG.CM-042</t>
  </si>
  <si>
    <t>DUAL IBÉRICA RIESGOS PROFESIONALES SAU</t>
  </si>
  <si>
    <t>CIG.CM-043</t>
  </si>
  <si>
    <t>CIG.CM-044</t>
  </si>
  <si>
    <t>CIG.CM-045</t>
  </si>
  <si>
    <t>CIG.CM-046</t>
  </si>
  <si>
    <t>PUBLISAFOR SL</t>
  </si>
  <si>
    <t>CIG.CM-047</t>
  </si>
  <si>
    <t>GRUPO ALBAFRICA 2308 MARINALTA SL</t>
  </si>
  <si>
    <t>CIG.CM-048</t>
  </si>
  <si>
    <t>PCCOMPONENTES I MULTIMEDIA SLU</t>
  </si>
  <si>
    <t>CIG.CM-049</t>
  </si>
  <si>
    <t>CIG.CM-050</t>
  </si>
  <si>
    <t>GRÀFIQUES BARBER SL</t>
  </si>
  <si>
    <t>CIG.CM-051</t>
  </si>
  <si>
    <t>SOLVENTA SOLUCIONES BÀSIQUES PER ENTITATS I CIUTADANS, SL</t>
  </si>
  <si>
    <t>CIG.CM-052</t>
  </si>
  <si>
    <t>CIG.CM-053</t>
  </si>
  <si>
    <t>CIG.CM-054</t>
  </si>
  <si>
    <t>IGNACIO FRANCÉS BLESA</t>
  </si>
  <si>
    <t>CIG.CM-055</t>
  </si>
  <si>
    <t>CIG.CM-056</t>
  </si>
  <si>
    <t>ABENTECH SL</t>
  </si>
  <si>
    <t>CIG.CM-057</t>
  </si>
  <si>
    <t>CIG.CM-058</t>
  </si>
  <si>
    <t>CIG.CM-059</t>
  </si>
  <si>
    <t>CIG.CM-060</t>
  </si>
  <si>
    <t>CIG.CM-061</t>
  </si>
  <si>
    <t>CIG.CM-062</t>
  </si>
  <si>
    <t>CIG.CM-063</t>
  </si>
  <si>
    <t>CIG.CM-064</t>
  </si>
  <si>
    <t>CIG.CM-065</t>
  </si>
  <si>
    <t>MILENA OLMOS ESPINOZA</t>
  </si>
  <si>
    <t>CIG.CM-066</t>
  </si>
  <si>
    <t>CIG.CM-067</t>
  </si>
  <si>
    <t>PROGRESS XXI SL</t>
  </si>
  <si>
    <t>CIG.CM-068</t>
  </si>
  <si>
    <t>CIG.CM-069</t>
  </si>
  <si>
    <t>SB MANAGEMENT CB</t>
  </si>
  <si>
    <t>CIG.CM-070</t>
  </si>
  <si>
    <t>Del 01/04/2022 al 30/04/2022</t>
  </si>
  <si>
    <t>Alojamiento</t>
  </si>
  <si>
    <t>Del 18/04/2022 al 17/05/2022</t>
  </si>
  <si>
    <t>Del 04/05/2022 al 05/05/2022</t>
  </si>
  <si>
    <t>Del 01/05/2022 al 30/06/2022</t>
  </si>
  <si>
    <t>Del 03/05/2022 al 19/05/2022</t>
  </si>
  <si>
    <t xml:space="preserve">COURIERSAFOR SL </t>
  </si>
  <si>
    <t>Del 18/05/2022 al 17/06/2022</t>
  </si>
  <si>
    <t>Del 17/05/2022 al 20/05/2022</t>
  </si>
  <si>
    <t>Del 14/07/2022 al 23/07/2022</t>
  </si>
  <si>
    <t>Del 27/05/2022 al 02/06/2022</t>
  </si>
  <si>
    <t>GRUPO MULTIMEDIA GANDIA SL</t>
  </si>
  <si>
    <t>Del 30/05/2022 al 01/07/2022</t>
  </si>
  <si>
    <t>Del 30/05/2022 al 30/06/2022</t>
  </si>
  <si>
    <t>Del 03/06/2022 al 10/06/2022</t>
  </si>
  <si>
    <t>Del 03/06/2022 al 08/07/2022</t>
  </si>
  <si>
    <t>Del 17/07/2022 al 25/07/2022</t>
  </si>
  <si>
    <t>Del 17/07/2022 al 23/07/2022</t>
  </si>
  <si>
    <t>Del 13/06/2022 al 17/06/2022</t>
  </si>
  <si>
    <t>Del 01/07/2022 al 31/08/2022</t>
  </si>
  <si>
    <t>Del 18/06/2022 al 17/07/2022</t>
  </si>
  <si>
    <t>20/06/2022 al 22/06/2022</t>
  </si>
  <si>
    <t>Del 22/06/2022 al 23/06/2022</t>
  </si>
  <si>
    <t>Del 21/06/2022 al 22/06/2022</t>
  </si>
  <si>
    <t>Del 21/06/2022 al 23/06/2022</t>
  </si>
  <si>
    <t>Del 23/06/2022 al 27/06/2022</t>
  </si>
  <si>
    <t>Del 23/06/2022 al 01/07/2022</t>
  </si>
  <si>
    <t>CMG.CM-002</t>
  </si>
  <si>
    <t>CMG.CM-003</t>
  </si>
  <si>
    <t>11/6/2022 a 11/06/2023</t>
  </si>
  <si>
    <t>CMG.CM-004</t>
  </si>
  <si>
    <t>Del 09/04/2022 al 02/05/2022</t>
  </si>
  <si>
    <t>AON IBERIA CORREDURIA SEGUROS Y REASEGUROS SAU</t>
  </si>
  <si>
    <t>ESTUDIO PACO MORA SL</t>
  </si>
  <si>
    <t>Del 13/06/2022 al 12/07/2022</t>
  </si>
  <si>
    <t>CUD-CM-024</t>
  </si>
  <si>
    <t>CUD-CM-025</t>
  </si>
  <si>
    <t xml:space="preserve">FISSA FINALIDAD SOCIAL, S.L. </t>
  </si>
  <si>
    <t>CUD-CM-026</t>
  </si>
  <si>
    <t>CUD-CM-027</t>
  </si>
  <si>
    <t>CUD-CM-028</t>
  </si>
  <si>
    <t>CUD-CM-029</t>
  </si>
  <si>
    <t>HANDYCAT INICIATIVES A LA DIVERSITAT PERSONAL, S.L.</t>
  </si>
  <si>
    <t>CUD-CM-030</t>
  </si>
  <si>
    <t>CUD-CM-031</t>
  </si>
  <si>
    <t>ENESO TECNOLOGÍA DE ADAPTACIÓN, S.L.</t>
  </si>
  <si>
    <t>CUD-CM-032</t>
  </si>
  <si>
    <t>CUD-CM-033</t>
  </si>
  <si>
    <t>HERMEX IBÉRICA, S.L.</t>
  </si>
  <si>
    <t>CUD-CM-034</t>
  </si>
  <si>
    <t>CUD-CM-035</t>
  </si>
  <si>
    <t>CUD-CM-036</t>
  </si>
  <si>
    <t>CUD-CM-037</t>
  </si>
  <si>
    <t>CUD-CM-038</t>
  </si>
  <si>
    <t>CUD-CM-039</t>
  </si>
  <si>
    <t>ANGELES CARRILLO BAEZA</t>
  </si>
  <si>
    <t>CUD-CM-040</t>
  </si>
  <si>
    <t>CUD.CM-021</t>
  </si>
  <si>
    <t>CUD-CM-022</t>
  </si>
  <si>
    <t>CUD-CM-023</t>
  </si>
  <si>
    <t>CUD.CM-020</t>
  </si>
  <si>
    <t>CUD.CM-010</t>
  </si>
  <si>
    <t>CUD.CM-011</t>
  </si>
  <si>
    <t>CUD.CM-012</t>
  </si>
  <si>
    <t>CUD.CM-013</t>
  </si>
  <si>
    <t>CUD.CM-014</t>
  </si>
  <si>
    <t>CUD.CM-015</t>
  </si>
  <si>
    <t>CUD.CM-016</t>
  </si>
  <si>
    <t>CUD.CM-017</t>
  </si>
  <si>
    <t>CUD.CM-018</t>
  </si>
  <si>
    <t>CUD.CM-019</t>
  </si>
  <si>
    <t>CUD.CM-001</t>
  </si>
  <si>
    <t>CUD.CM-002</t>
  </si>
  <si>
    <t>CUD.CM-003</t>
  </si>
  <si>
    <t>CUD.CM-004</t>
  </si>
  <si>
    <t>CUD.CM-005</t>
  </si>
  <si>
    <t>CUD.CM-006</t>
  </si>
  <si>
    <t>CUD.CM-007</t>
  </si>
  <si>
    <t>CUD.CM-008</t>
  </si>
  <si>
    <t>CUD.CM-009</t>
  </si>
  <si>
    <t>Del 11/05/2022 al 13/05/2022</t>
  </si>
  <si>
    <t>COMERCIAL DE SUMINISTROS ESCOLARES SL</t>
  </si>
  <si>
    <t>YUBICO, AB</t>
  </si>
  <si>
    <t>MN PROGRAM SOFTWARE, S.L.</t>
  </si>
  <si>
    <t>Del 01/08/2022 al 01/08/2023</t>
  </si>
  <si>
    <t>INF.CM-007</t>
  </si>
  <si>
    <t>INF.CM-008</t>
  </si>
  <si>
    <t>INF.CM-009</t>
  </si>
  <si>
    <t>INF.CM-010</t>
  </si>
  <si>
    <t>INF.CM-011</t>
  </si>
  <si>
    <t>INF.CM-012</t>
  </si>
  <si>
    <t>INF.CM-013</t>
  </si>
  <si>
    <t>LIBRERÍA INTERTÉCNICA S.L.</t>
  </si>
  <si>
    <t>OCU.CM-001</t>
  </si>
  <si>
    <t>SEGUROS GENERALES, S.A. DE SEGUROS Y REASEGUROS</t>
  </si>
  <si>
    <t>OCU.CM-002</t>
  </si>
  <si>
    <t>Del 09/05/2022 al 24/05/2022</t>
  </si>
  <si>
    <t>VALERO Y PÉREZ SL</t>
  </si>
  <si>
    <t>ARAMARK SERVICIOS DE CATERING SL</t>
  </si>
  <si>
    <t>TOSVI SOCIEDAD ANONIMA</t>
  </si>
  <si>
    <t>NUVASPORTS ACTIVIDADES NÁUTICAS Y DEPORTIVAS SL</t>
  </si>
  <si>
    <t>FUN &amp; DANCE ACADEMIA DE BAILE SL</t>
  </si>
  <si>
    <t>SHOPPING LINE VALENCIA S.L.</t>
  </si>
  <si>
    <t>FRANCISCO RIVERA GONZALEZ</t>
  </si>
  <si>
    <t>ACTIO SERVICIO DE PROMOCIÓN DE ACTIVIDADES EDUCATIVAS SL</t>
  </si>
  <si>
    <t>DISTRIBUCIONES VALSEGURA SL</t>
  </si>
  <si>
    <t>FEDERACIÓ JOCS-ESPORTS TRADICIONALS</t>
  </si>
  <si>
    <t>ALLIANZ, COMPAÑÍA DE SEGUROS Y REASEGUROS SA</t>
  </si>
  <si>
    <t>NURIA MARTÍN TORRES</t>
  </si>
  <si>
    <t>VICENTE GARRIGÓ MORO</t>
  </si>
  <si>
    <t>SERGIO LÓPEZ GIL</t>
  </si>
  <si>
    <t>WILLIS IBERTIA CORREDURIA DE SEGUROS Y REASEGUROS SAU</t>
  </si>
  <si>
    <t>JULIO JAVIER PATIÑO AMOROS</t>
  </si>
  <si>
    <t>JYSK DBL IBERIA SLU</t>
  </si>
  <si>
    <t>1/7/2022 al 31/7/2022</t>
  </si>
  <si>
    <t>1/7/2022 al 28/7/2022</t>
  </si>
  <si>
    <t>9/6/2022 al 27/6/2022</t>
  </si>
  <si>
    <t>9/6/2022 al 24/6/2022</t>
  </si>
  <si>
    <t>9/6/2022 al 10/6/2022</t>
  </si>
  <si>
    <t>14/6/2022 al 15/6/2022</t>
  </si>
  <si>
    <t>14/6/2022 al 30/6/2022</t>
  </si>
  <si>
    <t>15/6/2022 al 16/6/2022</t>
  </si>
  <si>
    <t>4/7/2022 al 29/7/2022</t>
  </si>
  <si>
    <t>12/7/2022 al 14/7/2022</t>
  </si>
  <si>
    <t>23/6/2022 al 28/6/2022</t>
  </si>
  <si>
    <t>12/7/2022 al 28/7/2022</t>
  </si>
  <si>
    <t>23/6/2022 al 20/7/2022</t>
  </si>
  <si>
    <t>4/7/2022 al 30/7/2022</t>
  </si>
  <si>
    <t>28/6/2022 al 29/6/2022</t>
  </si>
  <si>
    <t>TEN.SR-001</t>
  </si>
  <si>
    <t>TEN.SR-002</t>
  </si>
  <si>
    <t>TEN.SR-003</t>
  </si>
  <si>
    <t>TEN.SR-004</t>
  </si>
  <si>
    <t>TEN.SR-005</t>
  </si>
  <si>
    <t>TEN.SR-006</t>
  </si>
  <si>
    <t>TEN.SR-007</t>
  </si>
  <si>
    <t>TEN.SR-008</t>
  </si>
  <si>
    <t>TEN.SR-009</t>
  </si>
  <si>
    <t>TEN.SR-010</t>
  </si>
  <si>
    <t>TEN.SR-011</t>
  </si>
  <si>
    <t>TEN.SR-012</t>
  </si>
  <si>
    <t>TEN.SR-013</t>
  </si>
  <si>
    <t>TEN.SR-014</t>
  </si>
  <si>
    <t>TEN.SR-015</t>
  </si>
  <si>
    <t>TEN.SR-016</t>
  </si>
  <si>
    <t>TEN.SR-017</t>
  </si>
  <si>
    <t>TEN.SR-018</t>
  </si>
  <si>
    <t>TEN.SR-019</t>
  </si>
  <si>
    <t>TEN.SR-020</t>
  </si>
  <si>
    <t>TEN.SR-021</t>
  </si>
  <si>
    <t>TEN.SR-022</t>
  </si>
  <si>
    <t>TEN.SR-023</t>
  </si>
  <si>
    <t>TEN.SR-024</t>
  </si>
  <si>
    <t>TEN.SR-025</t>
  </si>
  <si>
    <t>TEN.SR-026</t>
  </si>
  <si>
    <t>TEN.SR-027</t>
  </si>
  <si>
    <t>TEN.SR-028</t>
  </si>
  <si>
    <t>TEN.SR-029</t>
  </si>
  <si>
    <t>TEN.SR-030</t>
  </si>
  <si>
    <t>TEN.SR-031</t>
  </si>
  <si>
    <t>TEN.SR-032</t>
  </si>
  <si>
    <t>TEN.SR-033</t>
  </si>
  <si>
    <t>TEN.SR-035</t>
  </si>
  <si>
    <t>TEN.SR-036</t>
  </si>
  <si>
    <t>TEN.SR-037</t>
  </si>
  <si>
    <t>TEN.SR-038</t>
  </si>
  <si>
    <t>TEN.SR-039</t>
  </si>
  <si>
    <t>TEN.SR-040</t>
  </si>
  <si>
    <t>TEN.SR-041</t>
  </si>
  <si>
    <t>TEN.SR-042</t>
  </si>
  <si>
    <t>TEN.SR-043</t>
  </si>
  <si>
    <t>TEN.SR-044</t>
  </si>
  <si>
    <t>TEN.SR-045</t>
  </si>
  <si>
    <t>TEN.SR-046</t>
  </si>
  <si>
    <t>TEN.SR-047</t>
  </si>
  <si>
    <t>TEN.SR-048</t>
  </si>
  <si>
    <t>TEN.SR-049</t>
  </si>
  <si>
    <t>TEN.SR-050</t>
  </si>
  <si>
    <t>TEN.SR-051</t>
  </si>
  <si>
    <t>TEN.SR-052</t>
  </si>
  <si>
    <t>TEN.SR-053</t>
  </si>
  <si>
    <t>TREVENQUE SISTEMAS DE INFORMACIÓN S.L.</t>
  </si>
  <si>
    <t>COMERCIAL DEL SUR DE PAPELERÍA S.A.</t>
  </si>
  <si>
    <t>Del 01/05/2022 al 31/05/2022</t>
  </si>
  <si>
    <t>Del 01/04/2022 al 06/04/2022</t>
  </si>
  <si>
    <t>Del 05/04/2022 al 30/04/2022</t>
  </si>
  <si>
    <t>Del 01/06/2022 al 30/06/2022</t>
  </si>
  <si>
    <t>Del 25/06/2022 al 26/06/2022</t>
  </si>
  <si>
    <t>27/04/2022-04/05/2022</t>
  </si>
  <si>
    <t>01/05/2022-30/06/2022</t>
  </si>
  <si>
    <t>25/05/2022-30/05/2022</t>
  </si>
  <si>
    <t>25/05/2022-21/07/2022</t>
  </si>
  <si>
    <t>ACIERTOS VALENCIA SAU</t>
  </si>
  <si>
    <t>03/06/2022-15/06/2022</t>
  </si>
  <si>
    <t>07/06/2022-05/09/2022</t>
  </si>
  <si>
    <t>14/06/2022-20/06/2022</t>
  </si>
  <si>
    <t>21/06/2022-28/06/2022</t>
  </si>
  <si>
    <t>UVD.CM-003</t>
  </si>
  <si>
    <t>UVD.CM-004</t>
  </si>
  <si>
    <t>UVD.CM-005</t>
  </si>
  <si>
    <t>UVD.CM-006</t>
  </si>
  <si>
    <t>UVD.CM-007</t>
  </si>
  <si>
    <t>UVD.CM-008</t>
  </si>
  <si>
    <t>UVD.CM-010</t>
  </si>
  <si>
    <t>UVD.CM-009</t>
  </si>
  <si>
    <t>UVD.CM-011</t>
  </si>
  <si>
    <t>UVD.CM-012</t>
  </si>
  <si>
    <t>UVD.CM-013</t>
  </si>
  <si>
    <t>UVD.CM-014</t>
  </si>
  <si>
    <t>UVD.CM-015</t>
  </si>
  <si>
    <t>UVD.CM-016</t>
  </si>
  <si>
    <t>UVD.CM-017</t>
  </si>
  <si>
    <t>UVD.CM-018</t>
  </si>
  <si>
    <t>UVD.CM-019</t>
  </si>
  <si>
    <t>UVD.CM-020</t>
  </si>
  <si>
    <t>UVD.CM-021</t>
  </si>
  <si>
    <t>UVD.CM-022</t>
  </si>
  <si>
    <t>UVD.CM-023</t>
  </si>
  <si>
    <t>UVD.CM-024</t>
  </si>
  <si>
    <t>UVD.CM-025</t>
  </si>
  <si>
    <t>UVD.CM-026</t>
  </si>
  <si>
    <t>UVD.CM-001</t>
  </si>
  <si>
    <t>UVD.CM-002</t>
  </si>
  <si>
    <t>VIAJES TRANSVIA TOURS SL</t>
  </si>
  <si>
    <t>BEMYVEGA S.L.</t>
  </si>
  <si>
    <t>ATE.CM-001</t>
  </si>
  <si>
    <t>ATE.CM-002</t>
  </si>
  <si>
    <t>ATE.CM-003</t>
  </si>
  <si>
    <t>ATE.CM-004</t>
  </si>
  <si>
    <t>ATE.CM-005</t>
  </si>
  <si>
    <t>ATE.CM-006</t>
  </si>
  <si>
    <t>ATE.CM-007</t>
  </si>
  <si>
    <t>ATE.CM-008</t>
  </si>
  <si>
    <t>ATE.CM-009</t>
  </si>
  <si>
    <t>CMG.CM-001</t>
  </si>
  <si>
    <t>AAM.CM-001</t>
  </si>
  <si>
    <t>AAM.CM-002</t>
  </si>
  <si>
    <t>AAM.CM-003</t>
  </si>
  <si>
    <t>AAM.CM-004</t>
  </si>
  <si>
    <t>AAM.CM-005</t>
  </si>
  <si>
    <t>AAM.CM-006</t>
  </si>
  <si>
    <t>AAM.CM-007</t>
  </si>
  <si>
    <t>AAM.CM-008</t>
  </si>
  <si>
    <t>AAM.CM-009</t>
  </si>
  <si>
    <t>AAM.CM-010</t>
  </si>
  <si>
    <t>AAM.CM-011</t>
  </si>
  <si>
    <t>AAM.CM-012</t>
  </si>
  <si>
    <t>AAM.CM-013</t>
  </si>
  <si>
    <t>AAM.CM-014</t>
  </si>
  <si>
    <t>AAM.CM-015</t>
  </si>
  <si>
    <t>AAM.CM-016</t>
  </si>
  <si>
    <t>AAM.CM-017</t>
  </si>
  <si>
    <t>AAM.CM-018</t>
  </si>
  <si>
    <t>AAM.CM-019</t>
  </si>
  <si>
    <t>VOL.CM-001</t>
  </si>
  <si>
    <t>VOL.CM-002</t>
  </si>
  <si>
    <t>CDE.CM-001</t>
  </si>
  <si>
    <t>AAM.CM-020</t>
  </si>
  <si>
    <t>AAM.CM-021</t>
  </si>
  <si>
    <t>AAM.CM-022</t>
  </si>
  <si>
    <t>AAM.CM-023</t>
  </si>
  <si>
    <t>AAM.CM-024</t>
  </si>
  <si>
    <t>AAM.CM-025</t>
  </si>
  <si>
    <t>AAM.CM-025 BIS</t>
  </si>
  <si>
    <t>AAM.CM-026</t>
  </si>
  <si>
    <t>AAM.CM-027</t>
  </si>
  <si>
    <t>AAM.CM-028</t>
  </si>
  <si>
    <t>AAM.CM-029</t>
  </si>
  <si>
    <t>AAM.CM-030</t>
  </si>
  <si>
    <t>AAM.CM-031</t>
  </si>
  <si>
    <t>AAM.CM-032</t>
  </si>
  <si>
    <t>AAM.CM-033</t>
  </si>
  <si>
    <t>AAM.CM-034</t>
  </si>
  <si>
    <t>AAM.CM-035</t>
  </si>
  <si>
    <t>AAM.CM-036</t>
  </si>
  <si>
    <t>AAM.CM-037</t>
  </si>
  <si>
    <t>AAM.CM-038</t>
  </si>
  <si>
    <t>AAM.CM-039</t>
  </si>
  <si>
    <t>AAM.CM-040</t>
  </si>
  <si>
    <t>AAM.CM-041</t>
  </si>
  <si>
    <t>AAM.CM-042</t>
  </si>
  <si>
    <t>AAM.CM-043</t>
  </si>
  <si>
    <t>AAM.CM-044</t>
  </si>
  <si>
    <t>AAM.CM-045</t>
  </si>
  <si>
    <t>AAM.CM-046</t>
  </si>
  <si>
    <t>AAM.CM-047</t>
  </si>
  <si>
    <t>AAM.CM-048</t>
  </si>
  <si>
    <t>AAM.CM-049</t>
  </si>
  <si>
    <t>UVO.CM-040</t>
  </si>
  <si>
    <t>Del 1/04/22 al 30/06/22</t>
  </si>
  <si>
    <t>UVO.CM-041</t>
  </si>
  <si>
    <t>UVO.CM-042</t>
  </si>
  <si>
    <t>6 y 7 abril 2022</t>
  </si>
  <si>
    <t>UVO.CM-043</t>
  </si>
  <si>
    <t>UVO.CM-044</t>
  </si>
  <si>
    <t>VALIMEN,S.A</t>
  </si>
  <si>
    <t>UVO.CM-045</t>
  </si>
  <si>
    <t>27 y 28 abril de 2022</t>
  </si>
  <si>
    <t>UVO.CM-046</t>
  </si>
  <si>
    <t>Del 1/05/22 al 30/06/22</t>
  </si>
  <si>
    <t>UVO.CM-047</t>
  </si>
  <si>
    <t>UVO.CM-048</t>
  </si>
  <si>
    <t>UVO.CM-049</t>
  </si>
  <si>
    <t>UVO.CM-050</t>
  </si>
  <si>
    <t>7 y 14 de mayo de 2022</t>
  </si>
  <si>
    <t>UVO.CM-051</t>
  </si>
  <si>
    <t>UVO.CM-052</t>
  </si>
  <si>
    <t>UVO.CM-053</t>
  </si>
  <si>
    <t>UVO.CM-054</t>
  </si>
  <si>
    <t>UVO.CM-055</t>
  </si>
  <si>
    <t>Del 29 junio al 1 julio 2022</t>
  </si>
  <si>
    <t>UVO.CM-056</t>
  </si>
  <si>
    <t>UVO.CM-057</t>
  </si>
  <si>
    <t>UVO.CM-058</t>
  </si>
  <si>
    <t>UVO.CM-059</t>
  </si>
  <si>
    <t>UVO.CM-060</t>
  </si>
  <si>
    <t>GERMAN MOLINA PARDO</t>
  </si>
  <si>
    <t>FEDERACION DE GREMIOS DE EDITORES DE ESPAÑA</t>
  </si>
  <si>
    <t>MICROSOFT IRELAND OPERATIONS LTD</t>
  </si>
  <si>
    <t>CIG.CM-066.1</t>
  </si>
  <si>
    <t>CIG.CM-066.2</t>
  </si>
  <si>
    <t>CIG.CM-066.3</t>
  </si>
  <si>
    <t>CIG.CM-066.4</t>
  </si>
  <si>
    <t>CIG.CM-066.5</t>
  </si>
  <si>
    <t>CIG.CM-066.6</t>
  </si>
  <si>
    <t>CIG.CM-066.7</t>
  </si>
  <si>
    <t>DIEGO NAVARRO LÓPEZ</t>
  </si>
  <si>
    <t>FRANCISCO GIUSEPPE MOLLO</t>
  </si>
  <si>
    <t>PAU APARISI MARTÍ</t>
  </si>
  <si>
    <t>PAU BARBER FAUS</t>
  </si>
  <si>
    <t>FRANCISCO DE BORJA ALBI COSTA</t>
  </si>
  <si>
    <t>CAYETANO GOMAR VILA</t>
  </si>
  <si>
    <t>JORGE SENDRA NOGUERA</t>
  </si>
  <si>
    <t>NICHOLAS JARIA FERNANDES</t>
  </si>
  <si>
    <t>DAE.CM-063</t>
  </si>
  <si>
    <t>DAE.CM-064</t>
  </si>
  <si>
    <t>DAE.CM-065</t>
  </si>
  <si>
    <t>1/4/2022 al 31/5/2022</t>
  </si>
  <si>
    <t>DAE.CM-066</t>
  </si>
  <si>
    <t>8/4/2022 al 7/5/2022</t>
  </si>
  <si>
    <t>DAE.CM-067</t>
  </si>
  <si>
    <t>10/4/2022 al 10/5/2022</t>
  </si>
  <si>
    <t>DAE.CM-068</t>
  </si>
  <si>
    <t>11/4/2022 al 10/5/2022</t>
  </si>
  <si>
    <t>DAE.CM-069</t>
  </si>
  <si>
    <t>DAE.CM-070</t>
  </si>
  <si>
    <t>WONDER IDEA TECHNOLOGY LIMITED</t>
  </si>
  <si>
    <t>22/4/2022 al 22/4/2023</t>
  </si>
  <si>
    <t>DAE.CM-071</t>
  </si>
  <si>
    <t>29/4/2022 al 2/5/2022</t>
  </si>
  <si>
    <t>DAE.CM-072</t>
  </si>
  <si>
    <t>1/5/2022 al 30/6/2022</t>
  </si>
  <si>
    <t>DAE.CM-073</t>
  </si>
  <si>
    <t>DAE.CM-074</t>
  </si>
  <si>
    <t>DAE.CM-075</t>
  </si>
  <si>
    <t>1/5/2022 al 31/7/2022</t>
  </si>
  <si>
    <t>DAE.CM-076</t>
  </si>
  <si>
    <t>1/5/2022 al 31/10/2022</t>
  </si>
  <si>
    <t>DAE.CM-077</t>
  </si>
  <si>
    <t>SERVEO SERVICIOS SAU</t>
  </si>
  <si>
    <t>2/5/2022 al 13/5/2022</t>
  </si>
  <si>
    <t>DAE.CM-078</t>
  </si>
  <si>
    <t>2/5/2022 al 6/5/2022</t>
  </si>
  <si>
    <t>DAE.CM-079</t>
  </si>
  <si>
    <t>DAE.CM-080</t>
  </si>
  <si>
    <t>8/5/2022 al 7/6/2022</t>
  </si>
  <si>
    <t>DAE.CM-081</t>
  </si>
  <si>
    <t>9/5/2022 al 9/5/2022</t>
  </si>
  <si>
    <t>DAE.CM-082</t>
  </si>
  <si>
    <t>10/5/2022 al 10/6/2022</t>
  </si>
  <si>
    <t>DAE.CM-083</t>
  </si>
  <si>
    <t>16/5/2022 al 20/5/2022</t>
  </si>
  <si>
    <t>DAE.CM-084</t>
  </si>
  <si>
    <t>DAE.CM-085</t>
  </si>
  <si>
    <t>22/5/2022 al 22/7/2022</t>
  </si>
  <si>
    <t>DAE.CM-086</t>
  </si>
  <si>
    <t>30/5/2022 al 2/6/2022</t>
  </si>
  <si>
    <t>DAE.CM-087</t>
  </si>
  <si>
    <t>28/5/2022 al 28/7/2022</t>
  </si>
  <si>
    <t>DAE.CM-088</t>
  </si>
  <si>
    <t>CLEVERBRIDGE AG</t>
  </si>
  <si>
    <t>23/5/2022 al 23/5/2023</t>
  </si>
  <si>
    <t>DAE.CM-089</t>
  </si>
  <si>
    <t>23/5/2022 al 24/5/2022</t>
  </si>
  <si>
    <t>DAE.CM-090</t>
  </si>
  <si>
    <t>30/5/2022 al 31/5/2022</t>
  </si>
  <si>
    <t>DAE.CM-091</t>
  </si>
  <si>
    <t>DAE.CM-092</t>
  </si>
  <si>
    <t>1/6/2022 al 31/7/2022</t>
  </si>
  <si>
    <t>DAE.CM-093</t>
  </si>
  <si>
    <t>COM-PACTO SOLUCIONES Y PROYECTOS SL</t>
  </si>
  <si>
    <t>3/7/2022 al 2/7/2023</t>
  </si>
  <si>
    <t>DAE.CM-094</t>
  </si>
  <si>
    <t>2/6/2022 al 23/6/2022</t>
  </si>
  <si>
    <t>DAE.CM-095</t>
  </si>
  <si>
    <t>DAE.CM-096</t>
  </si>
  <si>
    <t>3/6/2022 al 6/6/2022</t>
  </si>
  <si>
    <t>DAE.CM-097</t>
  </si>
  <si>
    <t>6/6/2022 al 31/7/2022</t>
  </si>
  <si>
    <t>DAE.CM-098</t>
  </si>
  <si>
    <t>8/6/2022 al 7/7/2022</t>
  </si>
  <si>
    <t>DAE.CM-099</t>
  </si>
  <si>
    <t>12/6/2022 al 12/7/2022</t>
  </si>
  <si>
    <t>DAE.CM-100</t>
  </si>
  <si>
    <t>DAE.CM-101</t>
  </si>
  <si>
    <t>JOSE ALICARTE DOMINGO</t>
  </si>
  <si>
    <t>DAE.CM-102</t>
  </si>
  <si>
    <t>DAE.CM-103</t>
  </si>
  <si>
    <t>DAE.CM-104</t>
  </si>
  <si>
    <t>23/6/2022 al 27/6/2022</t>
  </si>
  <si>
    <t>DAE.CM-105</t>
  </si>
  <si>
    <t>23/6/2022 al 8/7/2022</t>
  </si>
  <si>
    <t>DAE.CM-106</t>
  </si>
  <si>
    <t>DAE.CM-107</t>
  </si>
  <si>
    <t>28/6/2022 al 1/7/2022</t>
  </si>
  <si>
    <t>GRUPO G SERVICIOS GENERALES SL</t>
  </si>
  <si>
    <t>VOL.CM-003</t>
  </si>
  <si>
    <t>VOL.CM-004</t>
  </si>
  <si>
    <t>CDE.CM-002</t>
  </si>
  <si>
    <t>Del 1/05/2022 al 30/06/2022</t>
  </si>
  <si>
    <t>AAA.CM-012</t>
  </si>
  <si>
    <t>AAA.CM-013</t>
  </si>
  <si>
    <t>AAA.CM-014</t>
  </si>
  <si>
    <t>19/7/2022 al 29/7/2022</t>
  </si>
  <si>
    <t>12/9/2022 al 19/9/2022</t>
  </si>
  <si>
    <t>AAM.CM-050</t>
  </si>
  <si>
    <t>AAM.CM-051</t>
  </si>
  <si>
    <t>AAM.CM-052</t>
  </si>
  <si>
    <t>AAM.CM-053</t>
  </si>
  <si>
    <t>AAM.CM-054</t>
  </si>
  <si>
    <t>AAM.CM-055</t>
  </si>
  <si>
    <t>AAM.CM-056</t>
  </si>
  <si>
    <t>AAM.CM-057</t>
  </si>
  <si>
    <t>AAM.CM-058</t>
  </si>
  <si>
    <t>AAM.CM-059</t>
  </si>
  <si>
    <t>AAM.CM-060</t>
  </si>
  <si>
    <t>AAM.CM-061</t>
  </si>
  <si>
    <t>AAM.CM-062</t>
  </si>
  <si>
    <t>AAM.CM-063</t>
  </si>
  <si>
    <t>REPRESENTACIONES COGRAF, S.L.</t>
  </si>
  <si>
    <t xml:space="preserve">FIATC MÚTUA DE SEGUROS Y REASEGUROS </t>
  </si>
  <si>
    <t>HARMONIA XXI-MOONWINDS ENSEMBLE SL</t>
  </si>
  <si>
    <t>ESPAI PERCUSONS, S.L.</t>
  </si>
  <si>
    <t>PILES EDITORIAL DE MÚSICA, S.A.</t>
  </si>
  <si>
    <t>MONGE Y BOCETA ASOCIADOS MUSICALES, S.L.</t>
  </si>
  <si>
    <t>Del 13/07/2022 al 14/07/2022</t>
  </si>
  <si>
    <t>Del 18/07/2022 al 05/09/2022</t>
  </si>
  <si>
    <t>Del 25/07/2022 al 28/07/2022</t>
  </si>
  <si>
    <t>Del 13/10/2022 al 30/06/2023</t>
  </si>
  <si>
    <t>Del 13/09/2022 al 21/09/2022</t>
  </si>
  <si>
    <t>Del 14/09/2022 al 30/10/2022</t>
  </si>
  <si>
    <t>ARX.CM-012</t>
  </si>
  <si>
    <t>ARX.CM-013</t>
  </si>
  <si>
    <t>ARX.CM-014</t>
  </si>
  <si>
    <t>ARX.CM-015</t>
  </si>
  <si>
    <t>ARX.CM-016</t>
  </si>
  <si>
    <t>ARX.CM-017</t>
  </si>
  <si>
    <t>ARX.CM-018</t>
  </si>
  <si>
    <t>ARX.CM-019</t>
  </si>
  <si>
    <t>ARX.CM-020</t>
  </si>
  <si>
    <t>ARX.CM-021</t>
  </si>
  <si>
    <t>ARX.CM-022</t>
  </si>
  <si>
    <t>ARX.CM-023</t>
  </si>
  <si>
    <t>ARX.CM-024</t>
  </si>
  <si>
    <t>ARX.CM-025</t>
  </si>
  <si>
    <t>ARX.CM-026</t>
  </si>
  <si>
    <t>ARX.CM-027</t>
  </si>
  <si>
    <t xml:space="preserve"> Del 03/10/22 al 13/06/23</t>
  </si>
  <si>
    <t>del 05/10/22 al 14/06/23</t>
  </si>
  <si>
    <t>Del 3/11/2022 al 04/11/2022</t>
  </si>
  <si>
    <t>Del 26/09/2022 al 04/11/2022</t>
  </si>
  <si>
    <t>Del 28/09/2022 al 03/11/2022</t>
  </si>
  <si>
    <t>SARA ANTOLÍN GISBERT</t>
  </si>
  <si>
    <t>SIETE Y MEDIA, COOP. V.</t>
  </si>
  <si>
    <t>HUGO BENEYTO DURÁ</t>
  </si>
  <si>
    <t>ANDRÉS ALFARO HOFMANN</t>
  </si>
  <si>
    <t>ALMUDENA SOULLARD NAVARRETE</t>
  </si>
  <si>
    <t>QUALITY INTERPRETERS, SLU</t>
  </si>
  <si>
    <t>LAIMPRENTA LA IMPRENTA COMUNICACIÓN GRÁFICA, S.L</t>
  </si>
  <si>
    <t>Del 20/09/2022 al 21/09/2022</t>
  </si>
  <si>
    <t>5 MESES</t>
  </si>
  <si>
    <t>Traducciones</t>
  </si>
  <si>
    <t>3 MESES</t>
  </si>
  <si>
    <t>10/11/2022 al 11/11/2022</t>
  </si>
  <si>
    <t>REPRESENTACIONES COGRAF SL</t>
  </si>
  <si>
    <t>ATE.CM-021</t>
  </si>
  <si>
    <t>ATE.CM-022</t>
  </si>
  <si>
    <t>ATE.CM-023</t>
  </si>
  <si>
    <t>CMG.CM-005</t>
  </si>
  <si>
    <t>CMG.CM-006</t>
  </si>
  <si>
    <t>CMG.CM-007</t>
  </si>
  <si>
    <t>JM BRUNEAU ESPAÑA S.A.U.</t>
  </si>
  <si>
    <t>CMG.CM-008</t>
  </si>
  <si>
    <t>ANTONIO ROS GABARDA</t>
  </si>
  <si>
    <t>Del 5/9/2022 al 25/9/2022</t>
  </si>
  <si>
    <t>27/9/2022 al 27/10/2022</t>
  </si>
  <si>
    <t>Del 08/09/2022 al 17/11/2022</t>
  </si>
  <si>
    <t>MAPFRE VIDA, S.A. DE SEGUROS Y REASEGUROS</t>
  </si>
  <si>
    <t>PUNTUAL</t>
  </si>
  <si>
    <t>LEXIA LOGOTERAPIA, CB</t>
  </si>
  <si>
    <t>DIFARZA, S.L.</t>
  </si>
  <si>
    <t>INF.CM-014</t>
  </si>
  <si>
    <t>INF.CM-015</t>
  </si>
  <si>
    <t>INF.CM-016</t>
  </si>
  <si>
    <t>INF.CM-017</t>
  </si>
  <si>
    <t>INF.CM-018</t>
  </si>
  <si>
    <t>INF.CM-019</t>
  </si>
  <si>
    <t>CUD.CM-042</t>
  </si>
  <si>
    <t>CUD.CM-041</t>
  </si>
  <si>
    <t>CUD.CM-043</t>
  </si>
  <si>
    <t>CUD.CM-043.1</t>
  </si>
  <si>
    <t>CUD.CM-044</t>
  </si>
  <si>
    <t>CUD.CM-045</t>
  </si>
  <si>
    <t>CUD.CM-046</t>
  </si>
  <si>
    <t>CUD.CM-047</t>
  </si>
  <si>
    <t>CUD.CM-048</t>
  </si>
  <si>
    <t>Del 01/09/2022 al 31/10/2022</t>
  </si>
  <si>
    <t>OCU.CM-003</t>
  </si>
  <si>
    <t>Del 22/09/2022 al 14/12/2022</t>
  </si>
  <si>
    <t>VOL.CM-005</t>
  </si>
  <si>
    <t>Del 01/07/2022  al  31/08/2022</t>
  </si>
  <si>
    <t>VOL.CM-006</t>
  </si>
  <si>
    <t>Del 01/09/2022 al 30/10/2022</t>
  </si>
  <si>
    <t>VOL.CM-007</t>
  </si>
  <si>
    <t>GENERALI  ESPAÑA S.A.</t>
  </si>
  <si>
    <t>Del 14/09/2022  al 13/09/2023</t>
  </si>
  <si>
    <t>LNM.CM-029</t>
  </si>
  <si>
    <t>LNM.CM-030</t>
  </si>
  <si>
    <t>CAU RUGBY VALENCIA ASOCIACIÓN</t>
  </si>
  <si>
    <t>LNM.CM-031</t>
  </si>
  <si>
    <t>LNM.CM-032</t>
  </si>
  <si>
    <t>FEDERACIÓ PILOTA VALENCIANA</t>
  </si>
  <si>
    <t>LNM.CM-033</t>
  </si>
  <si>
    <t>LNM.CM-034</t>
  </si>
  <si>
    <t>LNM.CM-035</t>
  </si>
  <si>
    <t>LNM.CM-036</t>
  </si>
  <si>
    <t>SIETE Y MEDIA, COOP. V</t>
  </si>
  <si>
    <t>LNM.CM-037</t>
  </si>
  <si>
    <t>LNM.CM-038</t>
  </si>
  <si>
    <t>ABACUS SC CATALANA LIMITADA</t>
  </si>
  <si>
    <t>LNM.CM-039</t>
  </si>
  <si>
    <t>FUNDACIÓ DE PILOTA VALENCIANA</t>
  </si>
  <si>
    <t>LNM.CM-040</t>
  </si>
  <si>
    <t>LNM.CM-041</t>
  </si>
  <si>
    <t>ARAMARK SERVICIOS DE CATERING SLU</t>
  </si>
  <si>
    <t>LNM.CM-042</t>
  </si>
  <si>
    <t>LNM.CM-043</t>
  </si>
  <si>
    <t>LNM.CM-044</t>
  </si>
  <si>
    <t>WERKHAUSSL SCS</t>
  </si>
  <si>
    <t>LNM.CM-045</t>
  </si>
  <si>
    <t xml:space="preserve">EL CORTE INGLES SA </t>
  </si>
  <si>
    <t>LNM.CM-046</t>
  </si>
  <si>
    <t>LNM.CM-001</t>
  </si>
  <si>
    <t>LNM.CM-002</t>
  </si>
  <si>
    <t>LNM.CM-003</t>
  </si>
  <si>
    <t>LNM.CM-004</t>
  </si>
  <si>
    <t>LNM.CM-005</t>
  </si>
  <si>
    <t>LNM.CM-006</t>
  </si>
  <si>
    <t>LNM.CM-007</t>
  </si>
  <si>
    <t>LNM.CM-008</t>
  </si>
  <si>
    <t>LNM.CM-009</t>
  </si>
  <si>
    <t>LNM.CM-010</t>
  </si>
  <si>
    <t>LNM.CM-011</t>
  </si>
  <si>
    <t>LNM.CM-012</t>
  </si>
  <si>
    <t>LNM.CM-013</t>
  </si>
  <si>
    <t>LNM.CM-014</t>
  </si>
  <si>
    <t>LNM.CM-015</t>
  </si>
  <si>
    <t>LNM.CM-016</t>
  </si>
  <si>
    <t>LNM.CM-017</t>
  </si>
  <si>
    <t>LNM.CM-018</t>
  </si>
  <si>
    <t>LNM.CM-019</t>
  </si>
  <si>
    <t>LNM.CM-020</t>
  </si>
  <si>
    <t>LNM.CM-021</t>
  </si>
  <si>
    <t>LNM.CM-022</t>
  </si>
  <si>
    <t>LNM.CM-023</t>
  </si>
  <si>
    <t>LNM.CM-024</t>
  </si>
  <si>
    <t>LNM.CM-025</t>
  </si>
  <si>
    <t>LNM.CM-026</t>
  </si>
  <si>
    <t>LNM.CM-027</t>
  </si>
  <si>
    <t>LNM.CM-028</t>
  </si>
  <si>
    <t>1/7/2022 al 4/7/2022</t>
  </si>
  <si>
    <t>4/7/2022 al 28/7/2022</t>
  </si>
  <si>
    <t>4/7/2022 al 5/7/2022</t>
  </si>
  <si>
    <t xml:space="preserve">JOSE AGUSTÍN MARTÍ NAVARRO </t>
  </si>
  <si>
    <t>5/7/2022 al 21/7/2022</t>
  </si>
  <si>
    <t>6/7/2022 al 20/7/2022</t>
  </si>
  <si>
    <t>14/7/2022 al 18/7/2022</t>
  </si>
  <si>
    <t>14/9/2022 al 20/9/2022</t>
  </si>
  <si>
    <t>IKEA IBERICA S.A.U.</t>
  </si>
  <si>
    <t>SISTAC ILS, S.L.</t>
  </si>
  <si>
    <t>HONGKONG TIENDA MULTIPRECIO</t>
  </si>
  <si>
    <t>Del 01/07/2022 al 31/07/2022</t>
  </si>
  <si>
    <t>Del 01/09/2022 al 30/09/2022</t>
  </si>
  <si>
    <t>TEN.SR-058</t>
  </si>
  <si>
    <t>TEN.SR-068</t>
  </si>
  <si>
    <t>TEN.SR-054</t>
  </si>
  <si>
    <t>TEN.SR-055</t>
  </si>
  <si>
    <t>TEN.SR-056</t>
  </si>
  <si>
    <t>TEN.SR-057</t>
  </si>
  <si>
    <t>TEN.SR-059</t>
  </si>
  <si>
    <t>TEN.SR-060</t>
  </si>
  <si>
    <t>TEN.SR-061</t>
  </si>
  <si>
    <t>TEN.SR-062</t>
  </si>
  <si>
    <t>TEN.SR-063</t>
  </si>
  <si>
    <t>TEN.SR-064</t>
  </si>
  <si>
    <t>TEN.SR-065</t>
  </si>
  <si>
    <t>TEN.SR-066</t>
  </si>
  <si>
    <t>TEN.SR-067</t>
  </si>
  <si>
    <t>TEN.SR-069</t>
  </si>
  <si>
    <t>TEN.SR-070</t>
  </si>
  <si>
    <t>TEN.SR-071</t>
  </si>
  <si>
    <t>TEN.SR-072</t>
  </si>
  <si>
    <t>TEN.SR-073</t>
  </si>
  <si>
    <t>Del 01/08/2022 al 31/08/2022</t>
  </si>
  <si>
    <t>UVO.CM-061</t>
  </si>
  <si>
    <t>UVO.CM-062</t>
  </si>
  <si>
    <t>UVO.CM-063</t>
  </si>
  <si>
    <t>UVO.CM-064</t>
  </si>
  <si>
    <t>UVO.CM-065</t>
  </si>
  <si>
    <t>JUAN SAEZ BLANCH</t>
  </si>
  <si>
    <t>UVO.CM-066</t>
  </si>
  <si>
    <t>UVO.CM-067</t>
  </si>
  <si>
    <t>UVO.CM-068</t>
  </si>
  <si>
    <t>UVO.CM-069</t>
  </si>
  <si>
    <t>UVO.CM-070</t>
  </si>
  <si>
    <t>UVO.CM-071</t>
  </si>
  <si>
    <t>19//09/2022</t>
  </si>
  <si>
    <t>UVO.CM-072</t>
  </si>
  <si>
    <t>GRANT THORNTON SLP</t>
  </si>
  <si>
    <t>UVO.CM-073</t>
  </si>
  <si>
    <t>FEDERACIÓN DE GREMIOS DE EDITORES DE ESPAÑA</t>
  </si>
  <si>
    <t>Del 01/07/2022 al 29/09/2022</t>
  </si>
  <si>
    <t>20/7/2022 al 15/9/2022</t>
  </si>
  <si>
    <t>28/7/2022 al 1/9/2022</t>
  </si>
  <si>
    <t>12/9/2022 al 16/9/2022</t>
  </si>
  <si>
    <t>Del 23/09/2022 al 30/11/2022</t>
  </si>
  <si>
    <t>Del 29/09/2022 al 02/11/2022</t>
  </si>
  <si>
    <t>CIG.CM-071</t>
  </si>
  <si>
    <t xml:space="preserve">SOCIEDAD GENERAL DE AUTORES Y EDITORES </t>
  </si>
  <si>
    <t>CIG.CM-072</t>
  </si>
  <si>
    <t>ACCEM</t>
  </si>
  <si>
    <t>CIG.CM-073</t>
  </si>
  <si>
    <t>CIG.CM-074</t>
  </si>
  <si>
    <t>L'ÀNEC PAPERS SL</t>
  </si>
  <si>
    <t>CIG.CM-075</t>
  </si>
  <si>
    <t>CIG.CM-076</t>
  </si>
  <si>
    <t>TRISEMA INGENIEROS SL</t>
  </si>
  <si>
    <t>CIG.CM-077</t>
  </si>
  <si>
    <t>CIG.CM-078</t>
  </si>
  <si>
    <t>FUNDACIÓN PROACTIVA OPEN ARMS</t>
  </si>
  <si>
    <t>CIG.CM-079</t>
  </si>
  <si>
    <t>CIG.CM-080</t>
  </si>
  <si>
    <t>CIG.CM-081</t>
  </si>
  <si>
    <t>CIG.CM-082</t>
  </si>
  <si>
    <t>CIG.CM-083</t>
  </si>
  <si>
    <t>CIG.CM-084</t>
  </si>
  <si>
    <t>CIG.CM-085</t>
  </si>
  <si>
    <t>CIG.CM-086</t>
  </si>
  <si>
    <t>MAQUINAL ALQUILER Y VENTA DE MAQUINARIA SL</t>
  </si>
  <si>
    <t>CIG.CM-087</t>
  </si>
  <si>
    <t>CIG.CM-088</t>
  </si>
  <si>
    <t>ELEGANCIA EN RUTA, S.L.</t>
  </si>
  <si>
    <t>CIG.CM-089</t>
  </si>
  <si>
    <t>CIG.CM-090</t>
  </si>
  <si>
    <t>PSICÓLOGOS SIN FRONTERAS</t>
  </si>
  <si>
    <t>CIG.CM-091</t>
  </si>
  <si>
    <t>CIG.CM-092</t>
  </si>
  <si>
    <t>CIG.CM-092.1</t>
  </si>
  <si>
    <t>CIG.CM-093</t>
  </si>
  <si>
    <t>CIG.CM-093.1</t>
  </si>
  <si>
    <t>CIG.CM-094</t>
  </si>
  <si>
    <t>CIG.CM-095</t>
  </si>
  <si>
    <t>CIG.CM-096</t>
  </si>
  <si>
    <t>CIG.CM-097</t>
  </si>
  <si>
    <t>22/09/2022-30/06/2023</t>
  </si>
  <si>
    <t>CIG.CM-098</t>
  </si>
  <si>
    <t>Del 18/07/2022 al 22/07/2022</t>
  </si>
  <si>
    <t>Del 4/07/2022 al 07/07/2022</t>
  </si>
  <si>
    <t>Del 14/07/2022 al 22/07/2022</t>
  </si>
  <si>
    <t>Del 11/07/2022 al 22/07/2022</t>
  </si>
  <si>
    <t>Montaje</t>
  </si>
  <si>
    <t>PASTISSERIA SALVA SL</t>
  </si>
  <si>
    <t>18/7/2022 al 22/7/2022</t>
  </si>
  <si>
    <t>JORGE MUÑOZ MORAGUES</t>
  </si>
  <si>
    <t>13/7/2022 al 22/7/2022</t>
  </si>
  <si>
    <t>COMISION ESPAÑOLA DE AYUDA AL REFUGIADO</t>
  </si>
  <si>
    <t>14/7/2022 al 22/7/2022</t>
  </si>
  <si>
    <t>15/7/2022 al 18/7/2022</t>
  </si>
  <si>
    <t>18/7/2022 al 17/8/2022</t>
  </si>
  <si>
    <t>20/7/2022 al 21/7/2022</t>
  </si>
  <si>
    <t>21/7/2022 al 2/9/2022</t>
  </si>
  <si>
    <t>18/8/2022 al 17/9/2022</t>
  </si>
  <si>
    <t>15/9/2022 al 16/9/2022</t>
  </si>
  <si>
    <t>18/9/2022 al 4/10/2022</t>
  </si>
  <si>
    <t>Del 18/09/2022 al 17/10/2022</t>
  </si>
  <si>
    <t>1/9/2022 al 29/9/2022</t>
  </si>
  <si>
    <t>20/10/2022 al 21/10/2022</t>
  </si>
  <si>
    <t>Del 18/07/2022 al 23/07/2022</t>
  </si>
  <si>
    <t>19/9/2022 al 19/10/2022</t>
  </si>
  <si>
    <t>22/9/2022 al 30/9/2022</t>
  </si>
  <si>
    <t>12/7/2022 al 12/9/2022</t>
  </si>
  <si>
    <t>UVD.CM-027</t>
  </si>
  <si>
    <t>01/07/2022-31/08/2022</t>
  </si>
  <si>
    <t>UVD.CM-028</t>
  </si>
  <si>
    <t>01/07/2022 - 30/09/2022</t>
  </si>
  <si>
    <t>UVD.CM-029</t>
  </si>
  <si>
    <t>SALVADOR ALVAREZ VERCHER (BAROCCO)</t>
  </si>
  <si>
    <t>04/07/2021-11/07/2021</t>
  </si>
  <si>
    <t>UVD.CM-030</t>
  </si>
  <si>
    <t>05/07/2022- 14/07/2022</t>
  </si>
  <si>
    <t>UVD.CM-031</t>
  </si>
  <si>
    <t>06/07/2022-07/07/2022</t>
  </si>
  <si>
    <t>UVD.CM-032</t>
  </si>
  <si>
    <t>19/07/2022-21/07/2022</t>
  </si>
  <si>
    <t>UVD.CM-033</t>
  </si>
  <si>
    <t>ORGANIZACIÓN NACIONAL DE CIEGOS ESPAÑOLES</t>
  </si>
  <si>
    <t>20/07/2022-25/07/2022</t>
  </si>
  <si>
    <t>UVD.CM-034</t>
  </si>
  <si>
    <t>UVD.CM-035</t>
  </si>
  <si>
    <t>UVD.CM-036</t>
  </si>
  <si>
    <t>05/09/2022-16/09/2022</t>
  </si>
  <si>
    <t>UVD.CM-037</t>
  </si>
  <si>
    <t>07/09/2022-08/09/2022</t>
  </si>
  <si>
    <t>UVD.CM-038</t>
  </si>
  <si>
    <t>UVD.CM-039</t>
  </si>
  <si>
    <t>UVD.CM-040</t>
  </si>
  <si>
    <t>29/09/2022-07/11/2022</t>
  </si>
  <si>
    <t xml:space="preserve">REPRESENTACIONES COGRAF SL </t>
  </si>
  <si>
    <t>1/7/2022 al 18/10/2022</t>
  </si>
  <si>
    <t>14/7/2022 al 15/9/2022</t>
  </si>
  <si>
    <t>Del 09/11/2022 al 13/11/2022</t>
  </si>
  <si>
    <t>Del 29/09/2022 al 28/10/2022</t>
  </si>
  <si>
    <t>Gastos Diversos</t>
  </si>
  <si>
    <t>Del 01/10/2022 al 31/12/2022</t>
  </si>
  <si>
    <t>CUD.CM-049</t>
  </si>
  <si>
    <t>Del 01/07/2022 al 30/09/2022</t>
  </si>
  <si>
    <t>DAE.CM-108</t>
  </si>
  <si>
    <t>1/7/2022 al 15/7/2022</t>
  </si>
  <si>
    <t>DAE.CM-109</t>
  </si>
  <si>
    <t>1/7/2022 al 30/9/2022</t>
  </si>
  <si>
    <t>DAE.CM-110</t>
  </si>
  <si>
    <t>1/7/2022 al 31/8/2022</t>
  </si>
  <si>
    <t>DAE.CM-111</t>
  </si>
  <si>
    <t>DAE.CM-112</t>
  </si>
  <si>
    <t>DAE.CM-113</t>
  </si>
  <si>
    <t>DAE.CM-114</t>
  </si>
  <si>
    <t>7/7/2022 al 29/7/2022</t>
  </si>
  <si>
    <t>DAE.CM-115</t>
  </si>
  <si>
    <t>8/7/2022 al 7/8/2022</t>
  </si>
  <si>
    <t>DAE.CM-116</t>
  </si>
  <si>
    <t>12/7/2022 al 8/8/2022</t>
  </si>
  <si>
    <t>DAE.CM-117</t>
  </si>
  <si>
    <t>11/7/2022 al 29/7/2022</t>
  </si>
  <si>
    <t>DAE.CM-118</t>
  </si>
  <si>
    <t>DAE.CM-119</t>
  </si>
  <si>
    <t>EDITORIAL PRENSA VALENCIANA SA</t>
  </si>
  <si>
    <t>11/7/2022 al 11/7/2023</t>
  </si>
  <si>
    <t>DAE.CM-120</t>
  </si>
  <si>
    <t>FEDERICO DOMENECH SA</t>
  </si>
  <si>
    <t>12/7/2022 al 12/10/2022</t>
  </si>
  <si>
    <t>DAE.CM-121</t>
  </si>
  <si>
    <t>12/7/2022 al 12/7/2023</t>
  </si>
  <si>
    <t>DAE.CM-122</t>
  </si>
  <si>
    <t>22/7/2022 al 22/9/2022</t>
  </si>
  <si>
    <t>DAE.CM-123</t>
  </si>
  <si>
    <t>DAE.CM-124</t>
  </si>
  <si>
    <t>28/7/2022 al 28/9/2022</t>
  </si>
  <si>
    <t>DAE.CM-125</t>
  </si>
  <si>
    <t>26/7/2022 al 1/9/2022</t>
  </si>
  <si>
    <t>DAE.CM-126</t>
  </si>
  <si>
    <t>DAE.CM-127</t>
  </si>
  <si>
    <t>DAE.CM-128</t>
  </si>
  <si>
    <t>DAE.CM-129</t>
  </si>
  <si>
    <t>1/8/2022 al 31/10/2022</t>
  </si>
  <si>
    <t>DAE.CM-130</t>
  </si>
  <si>
    <t>8/8/2022 al 7/9/2022</t>
  </si>
  <si>
    <t>DAE.CM-131</t>
  </si>
  <si>
    <t>10/8/2022 al 10/9/2022</t>
  </si>
  <si>
    <t>DAE.CM-132</t>
  </si>
  <si>
    <t>1/9/2022 al 31/10/2022</t>
  </si>
  <si>
    <t>DAE.CM-133</t>
  </si>
  <si>
    <t>DAE.CM-134</t>
  </si>
  <si>
    <t>DAE.CM-135</t>
  </si>
  <si>
    <t>8/9/2022 al 7/10/2022</t>
  </si>
  <si>
    <t>DAE.CM-136</t>
  </si>
  <si>
    <t>DAE.CM-137</t>
  </si>
  <si>
    <t>DAE.CM-138</t>
  </si>
  <si>
    <t>10/9/2022 al 10/10/2022</t>
  </si>
  <si>
    <t>DAE.CM-139</t>
  </si>
  <si>
    <t>11/9/2022 al 11/9/2023</t>
  </si>
  <si>
    <t>DAE.CM-139.1</t>
  </si>
  <si>
    <t>CANVA PTY LTD</t>
  </si>
  <si>
    <t>12/9/2022 al 11/9/2023</t>
  </si>
  <si>
    <t>DAE.CM-140</t>
  </si>
  <si>
    <t>12/9/2022 al 3/11/2022</t>
  </si>
  <si>
    <t>DAE.CM-141</t>
  </si>
  <si>
    <t>21/9/2022 al 21/11/2022</t>
  </si>
  <si>
    <t>DAE.CM-142</t>
  </si>
  <si>
    <t>DAE.CM-143</t>
  </si>
  <si>
    <t>27/9/2022 al 27/11/2022</t>
  </si>
  <si>
    <t>DAE.CM-144</t>
  </si>
  <si>
    <t>Enmarcación - Conservación obras</t>
  </si>
  <si>
    <t xml:space="preserve">GRAFICAS LITOLEMA SL </t>
  </si>
  <si>
    <t>VALERO Y PÉREZ, S.L.</t>
  </si>
  <si>
    <t xml:space="preserve">SHOPPING AND INCOMING SERVICES VALENCIÀ, S.L </t>
  </si>
  <si>
    <t>CDE.CM-003</t>
  </si>
  <si>
    <t>CDE.CM-004</t>
  </si>
  <si>
    <t>CDE.CM-005</t>
  </si>
  <si>
    <t>CDE.CM-006</t>
  </si>
  <si>
    <t>CDE.CM-007</t>
  </si>
  <si>
    <t>DIEGO OBIOL DAMAS</t>
  </si>
  <si>
    <t>Del 10/05/2022 al 15/07/2022</t>
  </si>
  <si>
    <t>WEBEMPRESA EUROPA SL</t>
  </si>
  <si>
    <t>28/7/2022 al 27/7/2023</t>
  </si>
  <si>
    <t>JOSE NIETO MIRALLES</t>
  </si>
  <si>
    <t>Del 24/09/2022 al 24/09/2023</t>
  </si>
  <si>
    <t>Viajes y desplazamientos</t>
  </si>
  <si>
    <t>Del 12/05 al 05/10/22</t>
  </si>
  <si>
    <t>MENSUAL</t>
  </si>
  <si>
    <t>TRIMESTRAL</t>
  </si>
  <si>
    <t>6 MESES</t>
  </si>
  <si>
    <t>AAA.CM-015</t>
  </si>
  <si>
    <t>04/10 al 22/12/2022</t>
  </si>
  <si>
    <t>AAA.CM-016</t>
  </si>
  <si>
    <t>2 setmanes</t>
  </si>
  <si>
    <t>AAA.CM-017</t>
  </si>
  <si>
    <t>AAA.CM-018</t>
  </si>
  <si>
    <t>9 dies</t>
  </si>
  <si>
    <t>AAA.CM-019</t>
  </si>
  <si>
    <t>5 dies</t>
  </si>
  <si>
    <t>AAA.CM-020</t>
  </si>
  <si>
    <t>AAA.CM-021</t>
  </si>
  <si>
    <t>1 setmana</t>
  </si>
  <si>
    <t>AAA.CM-022</t>
  </si>
  <si>
    <t>SOCIEDAD ESTATAL CORREOS Y TELEGRAFOS S.A.</t>
  </si>
  <si>
    <t>AAA.CM-023</t>
  </si>
  <si>
    <t>PC COMPONENTES Y MULTIMEDIA S.L</t>
  </si>
  <si>
    <t>AAA.CM-024</t>
  </si>
  <si>
    <t>10/01/2023 al 10/06/2023</t>
  </si>
  <si>
    <t>04/11/22</t>
  </si>
  <si>
    <t>REALE SEGUROS GENERALES, S.A</t>
  </si>
  <si>
    <t>CALOTRONIK, S.L.</t>
  </si>
  <si>
    <t>AVORIS RETAIL DIVISION, S.L.</t>
  </si>
  <si>
    <t>THOMAN, GMBH</t>
  </si>
  <si>
    <t>SCRIBD</t>
  </si>
  <si>
    <t>FEREGAMA, S.L./MRW</t>
  </si>
  <si>
    <t xml:space="preserve">INSTITUT VALENCIÀ DE LA JOVENTUT </t>
  </si>
  <si>
    <t>TALLER DE LUTHERIA, S.L.</t>
  </si>
  <si>
    <t>MUSICAL CAMPOS, S.L.</t>
  </si>
  <si>
    <t>OFIPRIX, S.L.</t>
  </si>
  <si>
    <t>AAM.CM-064</t>
  </si>
  <si>
    <t>AAM.CM-065</t>
  </si>
  <si>
    <t>AAM.CM-066</t>
  </si>
  <si>
    <t>AAM.CM-067</t>
  </si>
  <si>
    <t>AAM.CM-068</t>
  </si>
  <si>
    <t>AAM.CM-069</t>
  </si>
  <si>
    <t>AAM.CM-070</t>
  </si>
  <si>
    <t>AAM.CM-071</t>
  </si>
  <si>
    <t>AAM.CM-072</t>
  </si>
  <si>
    <t>AAM.CM-073</t>
  </si>
  <si>
    <t>AAM.CM-074</t>
  </si>
  <si>
    <t>AAM.CM-075</t>
  </si>
  <si>
    <t>AAM.CM-076</t>
  </si>
  <si>
    <t>AAM.CM-077</t>
  </si>
  <si>
    <t>AAM.CM-078</t>
  </si>
  <si>
    <t>AAM.CM-079</t>
  </si>
  <si>
    <t>AAM.CM-080</t>
  </si>
  <si>
    <t>AAM.CM-081</t>
  </si>
  <si>
    <t>AAM.CM-082</t>
  </si>
  <si>
    <t>AAM.CM-083</t>
  </si>
  <si>
    <t>AAM.CM-084</t>
  </si>
  <si>
    <t>AAM.CM-085</t>
  </si>
  <si>
    <t>AAM.CM-086</t>
  </si>
  <si>
    <t>AAM.CM-087</t>
  </si>
  <si>
    <t>AAM.CM-088</t>
  </si>
  <si>
    <t>AAM.CM-089</t>
  </si>
  <si>
    <t>AAM.CM-090</t>
  </si>
  <si>
    <t>LINKOPINGS UNIVERSITET</t>
  </si>
  <si>
    <t>17/11/2022 al 21/11/2022</t>
  </si>
  <si>
    <t>17/10/2022 al 25/10/2022</t>
  </si>
  <si>
    <t>07/11/2022 al 21/11/2022</t>
  </si>
  <si>
    <t>17/11/2022 al 16/11/2023</t>
  </si>
  <si>
    <t>24/10/2022 al 4/11/2022</t>
  </si>
  <si>
    <t>01/11/2022 al 31/12/2022</t>
  </si>
  <si>
    <t>15/11/2022 al 30/11/2022</t>
  </si>
  <si>
    <t>21/01/2023 al 22/01/2023</t>
  </si>
  <si>
    <t>15/12/2022 al 23/12/2022</t>
  </si>
  <si>
    <t>25/11/2022 al 21/12/2022</t>
  </si>
  <si>
    <t>09/12/2022 al 30/12/2022</t>
  </si>
  <si>
    <t>9/12/2022 al 22/12/2022</t>
  </si>
  <si>
    <t>del 21/01/2023 al 22/01/23</t>
  </si>
  <si>
    <t>ACI.CM-002</t>
  </si>
  <si>
    <t>ACI.CM-003</t>
  </si>
  <si>
    <t>Del 8/11 al 18/11 de 2022</t>
  </si>
  <si>
    <t>ACI.CM-004</t>
  </si>
  <si>
    <t>ACI.CM-005</t>
  </si>
  <si>
    <t>ACI.CM-006</t>
  </si>
  <si>
    <t>ACI.CM-007</t>
  </si>
  <si>
    <t>ACI.CM-008</t>
  </si>
  <si>
    <t>ACI.CM-009</t>
  </si>
  <si>
    <t>ACI.CM-010</t>
  </si>
  <si>
    <t>ACI.CM-011</t>
  </si>
  <si>
    <t>del 27/11 al 10/12 de 2022</t>
  </si>
  <si>
    <t>ACI.CM-012</t>
  </si>
  <si>
    <t>ACI.CM-013</t>
  </si>
  <si>
    <t>ACI.CM-014</t>
  </si>
  <si>
    <t>ACI.CM-015</t>
  </si>
  <si>
    <t>ACI.CM-016</t>
  </si>
  <si>
    <t>ACI.CM-017</t>
  </si>
  <si>
    <t>ACI.CM-018</t>
  </si>
  <si>
    <t>ACI.CM-019</t>
  </si>
  <si>
    <t>ACI.CM-020</t>
  </si>
  <si>
    <t>ACI.CM-021</t>
  </si>
  <si>
    <t>ACI.CM-022</t>
  </si>
  <si>
    <t>ACI.CM-023</t>
  </si>
  <si>
    <t>ACI.CM-024</t>
  </si>
  <si>
    <t>ACI.CM-025</t>
  </si>
  <si>
    <t>ACI.CM-026</t>
  </si>
  <si>
    <t>ACI.CM-027</t>
  </si>
  <si>
    <t>ACI.CM-028</t>
  </si>
  <si>
    <t>ACI.CM-029</t>
  </si>
  <si>
    <t>ACI.CM-030</t>
  </si>
  <si>
    <t>ACI.CM-031</t>
  </si>
  <si>
    <t>ACI.CM-032</t>
  </si>
  <si>
    <t>ACI.CM-033</t>
  </si>
  <si>
    <t>ACI.CM-034</t>
  </si>
  <si>
    <t>ACI.CM-035</t>
  </si>
  <si>
    <t>ACI.CM-036</t>
  </si>
  <si>
    <t>VIAJES GLOBUS SA</t>
  </si>
  <si>
    <t>LAURA GARCÍA PÉREZ</t>
  </si>
  <si>
    <t>LAURA RIUS ARAN</t>
  </si>
  <si>
    <t>JOSE ANDREU IBARRA</t>
  </si>
  <si>
    <t>ADÁN ALIAGA</t>
  </si>
  <si>
    <t>MARIONA BORRULL</t>
  </si>
  <si>
    <t>CARLOS GARCÍA SÁNCHEZ</t>
  </si>
  <si>
    <t>CARLA FUENTES</t>
  </si>
  <si>
    <t>PABLO GONZÁLEZ GUILLÉN</t>
  </si>
  <si>
    <t>ASSOCIAZIONE ITALIANA AMICI DEL CINEMA D’ESSAI</t>
  </si>
  <si>
    <t>MARC BENITO FERRER</t>
  </si>
  <si>
    <t>OLYMPIA METROPOLITANA SA</t>
  </si>
  <si>
    <t>PAULA COLLADO GÓMEZ</t>
  </si>
  <si>
    <t>DEBORAH MICHELETTI</t>
  </si>
  <si>
    <t>JORGE SALAS MAFÉ</t>
  </si>
  <si>
    <t>PAULA BENÍTEZ MARÍA</t>
  </si>
  <si>
    <t>GONZALO GÓMEZ LOBATO</t>
  </si>
  <si>
    <t>REYES PÉREZ-MANGLANO GONZÁLEZ</t>
  </si>
  <si>
    <t>ALEXIA MARTÍNEZ CAMPOS</t>
  </si>
  <si>
    <t>PEDRO CASTILLO FERNÁNDEZ</t>
  </si>
  <si>
    <t>ANABEL DE LA CRUZ SANABRIA</t>
  </si>
  <si>
    <t>LA TROPA PRODUCE S.L.L.</t>
  </si>
  <si>
    <t>CLAUDIA ALFONSO LUGO</t>
  </si>
  <si>
    <t>PARTNER SAVINGS SL</t>
  </si>
  <si>
    <t>IKKI FILMS SAS</t>
  </si>
  <si>
    <t>ANDRÉS FRECHINA IGLESIAS</t>
  </si>
  <si>
    <t>CREAMOS SINERGIAS SL</t>
  </si>
  <si>
    <t>IGNACIO DOMINGO FAYOS</t>
  </si>
  <si>
    <t>PEPOMATIC</t>
  </si>
  <si>
    <t>MARIA ISABEL BENITO GÓMEZ (ZUMERÍA)</t>
  </si>
  <si>
    <t>LUCA MUNGO</t>
  </si>
  <si>
    <t>CARMEN SÁEZ HOSTELERÍA Y SERVICIOS SL</t>
  </si>
  <si>
    <t>VERCINE 2007 SL</t>
  </si>
  <si>
    <t>25 dias</t>
  </si>
  <si>
    <t>10 dias</t>
  </si>
  <si>
    <t>20 dias</t>
  </si>
  <si>
    <t>06/11/2022 al 12/11/2022</t>
  </si>
  <si>
    <t>ACI.CM-037</t>
  </si>
  <si>
    <t>ACTEON SIGLO XXI S.A.</t>
  </si>
  <si>
    <t>Derechos de Autor</t>
  </si>
  <si>
    <t>25/10/2022 al 18/11/2022</t>
  </si>
  <si>
    <t>25/10/2022 al 02/11/2022</t>
  </si>
  <si>
    <t>25/10/2022 al 28/10/2022</t>
  </si>
  <si>
    <t>25/10/2022 al 03/11/2022</t>
  </si>
  <si>
    <t>08/11/2022 al 18/11/2022</t>
  </si>
  <si>
    <t>28/10/2022 al 03/11/2022</t>
  </si>
  <si>
    <t>06/11/2022 al 13/11/2022</t>
  </si>
  <si>
    <t>06/11/2022 al 21/11/2022</t>
  </si>
  <si>
    <t>7/11/2022 al 09/11/2022</t>
  </si>
  <si>
    <t>11/11/2022 al 12/11/2022</t>
  </si>
  <si>
    <t>09/11/2022 al 16/11/2022</t>
  </si>
  <si>
    <t>29/11/2022 al 01/12/2022</t>
  </si>
  <si>
    <t>ARX.CM-028</t>
  </si>
  <si>
    <t>ARX.CM-029</t>
  </si>
  <si>
    <t>ARX.CM-030</t>
  </si>
  <si>
    <t>ARX.CM-031</t>
  </si>
  <si>
    <t>7/11/2022 al 10/11/2022</t>
  </si>
  <si>
    <t>ARX.CM-032</t>
  </si>
  <si>
    <t>ARX.CM-033</t>
  </si>
  <si>
    <t>ARX.CM-034</t>
  </si>
  <si>
    <t>ARX.CM-035</t>
  </si>
  <si>
    <t>ARX.CM-036</t>
  </si>
  <si>
    <t>ARX.CM-037</t>
  </si>
  <si>
    <t>ARX.CM-038</t>
  </si>
  <si>
    <t>ARX.CM-039</t>
  </si>
  <si>
    <t>ARX.CM-040</t>
  </si>
  <si>
    <t>ARX.CM-041</t>
  </si>
  <si>
    <t>ARX.CM-042</t>
  </si>
  <si>
    <t>ARX.CM-043</t>
  </si>
  <si>
    <t>ARX.CM-044</t>
  </si>
  <si>
    <t>ARX.CM-045</t>
  </si>
  <si>
    <t>ARX.CM-046</t>
  </si>
  <si>
    <t>ARX.CM-047</t>
  </si>
  <si>
    <t>ARX.CM-048</t>
  </si>
  <si>
    <t>ARX.CM-049</t>
  </si>
  <si>
    <t>ARX.CM-050</t>
  </si>
  <si>
    <t>ARX.CM-051</t>
  </si>
  <si>
    <t>ARX.CM-052</t>
  </si>
  <si>
    <t>ARX.CM-053</t>
  </si>
  <si>
    <t>ARX.CM-054</t>
  </si>
  <si>
    <t>ARX.CM-055</t>
  </si>
  <si>
    <t>ARX.CM-056</t>
  </si>
  <si>
    <t>ARX.CM-057</t>
  </si>
  <si>
    <t>ARX.CM-058</t>
  </si>
  <si>
    <t>GRANT THORNTON, SLP.</t>
  </si>
  <si>
    <t>FUNDACIÓN BANCAJA</t>
  </si>
  <si>
    <t>ESPIRELIUS, S.L.</t>
  </si>
  <si>
    <t>QUADRE, MANIPULACIÓN DE OBRES DE ARTE, S.L.</t>
  </si>
  <si>
    <t>EXPORMIM, S. L.</t>
  </si>
  <si>
    <t>INNOAREA DESIGN CONSULTING, S.L.</t>
  </si>
  <si>
    <t>MIGUEL CASTILLO GÓMEZ. GALERIA CUATRO</t>
  </si>
  <si>
    <t>CREAMOS SINERGIAS S. L</t>
  </si>
  <si>
    <t>JOSEARTE, S. L.</t>
  </si>
  <si>
    <t>PRODUCCIONES LA HORMIGA C. B.</t>
  </si>
  <si>
    <t>INNOVA INDUSTRIAL DESIGN, S. L.</t>
  </si>
  <si>
    <t>BILIBIN CIRCULAR</t>
  </si>
  <si>
    <t>NUTCREATIVES, S. L.</t>
  </si>
  <si>
    <t>SOCIEDAD ESTATAL DE CORREOS Y TELÉGRAFOS, S.A.</t>
  </si>
  <si>
    <t>NUBECONEX, S.L.</t>
  </si>
  <si>
    <t>ASOCIACION DE DISEÑADORES DE LA COMUNIDAD VALENCIANA</t>
  </si>
  <si>
    <t>FILMAC CENTRE SL</t>
  </si>
  <si>
    <t>EDUARO ALPONT FERNANDEZ</t>
  </si>
  <si>
    <t>YONOH CREATIVE STUDIO SL</t>
  </si>
  <si>
    <t>14/10/2022 al 20/10/2022</t>
  </si>
  <si>
    <t>04/11/2022 al 09/11/2022</t>
  </si>
  <si>
    <t>07/11/2022 al 31/01/2023</t>
  </si>
  <si>
    <t>10/11/2022 al 13/11/2022</t>
  </si>
  <si>
    <t>18/11/2022 al 20/12/2022</t>
  </si>
  <si>
    <t>28/11/2022 al 18/04/2023</t>
  </si>
  <si>
    <t>30/11/2022 al 30/12/2022</t>
  </si>
  <si>
    <t>5/12/2022 al 19/12/2022</t>
  </si>
  <si>
    <t>5/12/2022 al 20/12/2022</t>
  </si>
  <si>
    <t>07/12/2022 al 20/12/2022</t>
  </si>
  <si>
    <t>12/12/2022 al 20/12/2022</t>
  </si>
  <si>
    <t>20/12/2022 al 16/04/2023</t>
  </si>
  <si>
    <t>15/12/2022 al 20/12/2022</t>
  </si>
  <si>
    <t xml:space="preserve"> 15/12/2022 al 20/12/2022</t>
  </si>
  <si>
    <t>20/12/2022 al 21/12/2022</t>
  </si>
  <si>
    <t>22/12/2022 al 30/01/2023</t>
  </si>
  <si>
    <t>ATE.CM-024</t>
  </si>
  <si>
    <t>ATE.CM-025</t>
  </si>
  <si>
    <t>ATE.CM-026</t>
  </si>
  <si>
    <t>ATE.CM-027</t>
  </si>
  <si>
    <t>ATE.CM-028</t>
  </si>
  <si>
    <t>ATE.CM-029</t>
  </si>
  <si>
    <t>ATE.CM-030</t>
  </si>
  <si>
    <t>RAUL MARTINEZ CLAVIJO</t>
  </si>
  <si>
    <t>7/10/2022 al 3/12/2022</t>
  </si>
  <si>
    <t>11/10/2022 al 14/10/2022</t>
  </si>
  <si>
    <t>14/10/2022 al 2/12/2022</t>
  </si>
  <si>
    <t>14/10/2022 al 18/11/2022</t>
  </si>
  <si>
    <t>18/10/2022 al 20/10/2022</t>
  </si>
  <si>
    <t>CIG.CM-099</t>
  </si>
  <si>
    <t>CIG.CM-100</t>
  </si>
  <si>
    <t>CIG.CM-101</t>
  </si>
  <si>
    <t>JOSÉ JUAN MARTÍNEZ PORLÁN</t>
  </si>
  <si>
    <t>CIG.CM-102</t>
  </si>
  <si>
    <t>AUTOBUSES DENIA SL</t>
  </si>
  <si>
    <t>CIG.CM-103</t>
  </si>
  <si>
    <t>ESCOLA MÚSICA D.M. GRAU DE GANDIA</t>
  </si>
  <si>
    <t>CIG.CM-104</t>
  </si>
  <si>
    <t>FUNDACIÓ BANCÀRIA "LA CAIXA"</t>
  </si>
  <si>
    <t>CIG.CM-105</t>
  </si>
  <si>
    <t>FUNDACIÓ PER AMOR A L'ART DE LA CV (BOMBAS GENS)</t>
  </si>
  <si>
    <t>CIG.CM-106</t>
  </si>
  <si>
    <t>CIG.CM-107</t>
  </si>
  <si>
    <t>CIG.CM-108</t>
  </si>
  <si>
    <t>CHUNHAI YE</t>
  </si>
  <si>
    <t>CIG.CM-109</t>
  </si>
  <si>
    <t>01/11- 31/12</t>
  </si>
  <si>
    <t>CIG.CM-110</t>
  </si>
  <si>
    <t>12/11/22-12/11/23</t>
  </si>
  <si>
    <t>CIG.CM-111</t>
  </si>
  <si>
    <t>CIG.CM-112</t>
  </si>
  <si>
    <t>CIG.CM-113</t>
  </si>
  <si>
    <t>CIG.CM-115</t>
  </si>
  <si>
    <t>CIG.CM-116</t>
  </si>
  <si>
    <t>CLAUMESTRA CERRAJEROS SL</t>
  </si>
  <si>
    <t>CIG.CM-117</t>
  </si>
  <si>
    <t>18/11-17/01/2023</t>
  </si>
  <si>
    <t>18/10/2022 al 17/11/2022</t>
  </si>
  <si>
    <t>17/10/2022 al 3/11/2022</t>
  </si>
  <si>
    <t>19/10/2022 al 30/6/2023</t>
  </si>
  <si>
    <t>1/10/2022 al 31/10/2022</t>
  </si>
  <si>
    <t>25/10/2022 al 3/11/2022</t>
  </si>
  <si>
    <t>18/11/2022 al 17/12/2022</t>
  </si>
  <si>
    <t>07/12/2022 al 15/12/2022</t>
  </si>
  <si>
    <t>CMG.CM-009</t>
  </si>
  <si>
    <t>META PLATAFORMS IRELAND LIMITED</t>
  </si>
  <si>
    <t>CMG.CM-010</t>
  </si>
  <si>
    <t xml:space="preserve">ANTONIO ROS GABARDA  </t>
  </si>
  <si>
    <t>CMG.CM-011</t>
  </si>
  <si>
    <t>ART-I-CLAR, S.L.</t>
  </si>
  <si>
    <t>CMG.CM-012</t>
  </si>
  <si>
    <t>14/10/2022 al 30/10/2022</t>
  </si>
  <si>
    <t>11/11/2022 al 13/12/2022</t>
  </si>
  <si>
    <t>24/11/2022 al 05/12/2022</t>
  </si>
  <si>
    <t>14/12/2022 al 16/12/2022</t>
  </si>
  <si>
    <t>Material didáctico</t>
  </si>
  <si>
    <t>CUD-CM-050</t>
  </si>
  <si>
    <t>CUD-CM-051</t>
  </si>
  <si>
    <t>CUD-CM-052</t>
  </si>
  <si>
    <t>CUD-CM-053</t>
  </si>
  <si>
    <t>CUD-CM-054</t>
  </si>
  <si>
    <t>CUD-CM-055</t>
  </si>
  <si>
    <t>MAPFRE SEGUROS DE EMPRESA, SA.</t>
  </si>
  <si>
    <t>CUD-CM-056</t>
  </si>
  <si>
    <t>CUD-CM-057</t>
  </si>
  <si>
    <t>DIPSICO, S.L.</t>
  </si>
  <si>
    <t>CUD-CM-058</t>
  </si>
  <si>
    <t>JM BRUNEAU ESPAÑA SA.</t>
  </si>
  <si>
    <t>CUD-CM-059</t>
  </si>
  <si>
    <t>PHOTOTYPE, S.L.</t>
  </si>
  <si>
    <t>23/12/2022 al 31/01/2023</t>
  </si>
  <si>
    <t>INF.CM-020</t>
  </si>
  <si>
    <t>INF.CM-021</t>
  </si>
  <si>
    <t>INF.CM-022</t>
  </si>
  <si>
    <t>INF.CM-023</t>
  </si>
  <si>
    <t>INF.CM-024</t>
  </si>
  <si>
    <t>INF.CM-025</t>
  </si>
  <si>
    <t>LNM.CM-047</t>
  </si>
  <si>
    <t>TEN.SR-074</t>
  </si>
  <si>
    <t>TEN.SR-075</t>
  </si>
  <si>
    <t>TEN.SR-076</t>
  </si>
  <si>
    <t>TEN.SR-077</t>
  </si>
  <si>
    <t>TEN.SR-078</t>
  </si>
  <si>
    <t>TEN.SR-079</t>
  </si>
  <si>
    <t>TEN.SR-080</t>
  </si>
  <si>
    <t>TEN.SR-081</t>
  </si>
  <si>
    <t>TEN.SR-082</t>
  </si>
  <si>
    <t>TEN.SR-083</t>
  </si>
  <si>
    <t>TEN.SR-084</t>
  </si>
  <si>
    <t>TEN.SR-085</t>
  </si>
  <si>
    <t>TEN.SR-086</t>
  </si>
  <si>
    <t>TEN.SR-087</t>
  </si>
  <si>
    <t>TEN.SR-088</t>
  </si>
  <si>
    <t>TEN.SR-089</t>
  </si>
  <si>
    <t>TEN.SR-090</t>
  </si>
  <si>
    <t>TEN.SR-091</t>
  </si>
  <si>
    <t>BOTAMINUTO IBERIA S.L.</t>
  </si>
  <si>
    <t>HONG SHENG</t>
  </si>
  <si>
    <t>FERRETERÍA GALÁN</t>
  </si>
  <si>
    <t>24/7/2022 al 26/7/2022</t>
  </si>
  <si>
    <t>01/10/2022 al 31/10/2022</t>
  </si>
  <si>
    <t>01/11/2022 al 30/11/2022</t>
  </si>
  <si>
    <t>01/12/2022 al 31/12/2022</t>
  </si>
  <si>
    <t>UVD.CM-041</t>
  </si>
  <si>
    <t>UVD.CM-042</t>
  </si>
  <si>
    <t>INTUATE S.L.</t>
  </si>
  <si>
    <t>18/10/2022-03/11/2022</t>
  </si>
  <si>
    <t>UVD.CM-043</t>
  </si>
  <si>
    <t>HOTELES TORRELUZ</t>
  </si>
  <si>
    <t>UVD.CM-044</t>
  </si>
  <si>
    <t>01/11/2022-31/12/2022</t>
  </si>
  <si>
    <t>UVD.CM-045</t>
  </si>
  <si>
    <t>SERVEO SERVICIOS, S.A.U.</t>
  </si>
  <si>
    <t>02/11/2022-31/12/2022</t>
  </si>
  <si>
    <t>UVD.CM-046</t>
  </si>
  <si>
    <t>MAPFRE ESPAÑA COMPAÑÍA DE SEGUROS Y REASEGUROS, S.A.</t>
  </si>
  <si>
    <t>21/11/2022-20/11/2023</t>
  </si>
  <si>
    <t>UVD.CM-047</t>
  </si>
  <si>
    <t>UVD.CM-048</t>
  </si>
  <si>
    <t>FISSA FINALIDAD SOCIAL, S.L.</t>
  </si>
  <si>
    <t>17/11/2022-18/11/2022</t>
  </si>
  <si>
    <t>UVD.CM-049</t>
  </si>
  <si>
    <t>UVD.CM-050</t>
  </si>
  <si>
    <t>SUCESA SUMINISTROS CERRAJEROS, S.A.</t>
  </si>
  <si>
    <t>UVD.CM-051</t>
  </si>
  <si>
    <t>INFORMATICA ORDENATA, S.L.</t>
  </si>
  <si>
    <t>UVD.CM-052</t>
  </si>
  <si>
    <t>UVD.CM-053</t>
  </si>
  <si>
    <t>19/12/2022-22/12/2022</t>
  </si>
  <si>
    <t>UVD.CM-054</t>
  </si>
  <si>
    <t>30/09/2022-31/12/2022</t>
  </si>
  <si>
    <t>01/11/2022-11/11/2022</t>
  </si>
  <si>
    <t>UVO.CM-074</t>
  </si>
  <si>
    <t>De 1/10/22 al 31/12/2022</t>
  </si>
  <si>
    <t>UVO.CM-075</t>
  </si>
  <si>
    <t>UVO.CM-076</t>
  </si>
  <si>
    <t>UVO.CM-077</t>
  </si>
  <si>
    <t>UVO.CM-078</t>
  </si>
  <si>
    <t>UVO.CM-079</t>
  </si>
  <si>
    <t>Del 18/10/2022 al 27/04/2023</t>
  </si>
  <si>
    <t>UVO.CM-080</t>
  </si>
  <si>
    <t>UVO.CM-081</t>
  </si>
  <si>
    <t>UVO.CM-082</t>
  </si>
  <si>
    <t>UVO.CM-82-1</t>
  </si>
  <si>
    <t>UVO.CM-083</t>
  </si>
  <si>
    <t>UVO.CM-084</t>
  </si>
  <si>
    <t>8 días</t>
  </si>
  <si>
    <t>UVO.CM-085</t>
  </si>
  <si>
    <t>UVO.CM-086</t>
  </si>
  <si>
    <t>UVO.CM-087</t>
  </si>
  <si>
    <t>UVO.CM-088</t>
  </si>
  <si>
    <t>UVO.CM-089</t>
  </si>
  <si>
    <t>UVO.CM-090</t>
  </si>
  <si>
    <t>ADOBE SYSTEMS SOFTWARE IRELAND LTD</t>
  </si>
  <si>
    <t>UVO.CM-091</t>
  </si>
  <si>
    <t>PHOTOTYPE, SL</t>
  </si>
  <si>
    <t>UVO.CM-092</t>
  </si>
  <si>
    <t>UVO.CM-093</t>
  </si>
  <si>
    <t>UNIVERSITAS TALLER DE ENCUADERNACIÓN, S.L.</t>
  </si>
  <si>
    <t>HOSTELERÍA INTOS S.L.</t>
  </si>
  <si>
    <t>JESÚS CUADRADO PEÑARRUBIA</t>
  </si>
  <si>
    <t>REMEDIOS LUNA, S.L.</t>
  </si>
  <si>
    <t>20 DÍAS</t>
  </si>
  <si>
    <t>2 DÍAS</t>
  </si>
  <si>
    <t>15 DÍAS</t>
  </si>
  <si>
    <t>10 DÍAS</t>
  </si>
  <si>
    <t>VOL.CM-008</t>
  </si>
  <si>
    <t>DAE.CM-145</t>
  </si>
  <si>
    <t>1/10/2022 al 31/12/2022</t>
  </si>
  <si>
    <t>DAE.CM-146</t>
  </si>
  <si>
    <t>17/10/2022 al 18/10/2022</t>
  </si>
  <si>
    <t>DAE.CM-147</t>
  </si>
  <si>
    <t>SELENTA PRINCESA OPERATING COMPANY SLU</t>
  </si>
  <si>
    <t>DAE.CM-148</t>
  </si>
  <si>
    <t>5/10/2022 al 14/10/2022</t>
  </si>
  <si>
    <t>DAE.CM-149</t>
  </si>
  <si>
    <t>6/10/2022 al 21/10/2022</t>
  </si>
  <si>
    <t>DAE.CM-150</t>
  </si>
  <si>
    <t>8/10/2022 al 7/11/2022</t>
  </si>
  <si>
    <t>DAE.CM-151</t>
  </si>
  <si>
    <t>13/10/2022 al 11/1/2023</t>
  </si>
  <si>
    <t>DAE.CM-152</t>
  </si>
  <si>
    <t>13/10/2022 al 13/11/2022</t>
  </si>
  <si>
    <t>DAE.CM-153</t>
  </si>
  <si>
    <t>DAE.CM-154</t>
  </si>
  <si>
    <t>19/10/2022 al 21/10/2022</t>
  </si>
  <si>
    <t>DAE.CM-155</t>
  </si>
  <si>
    <t>ACADEMIC SOFTWARE BV</t>
  </si>
  <si>
    <t>20/10/2022 al 19/10/2023</t>
  </si>
  <si>
    <t>DAE.CM-156</t>
  </si>
  <si>
    <t>DAE.CM-157</t>
  </si>
  <si>
    <t>EL CORTE INGLES SA</t>
  </si>
  <si>
    <t>24/10/2022 al 31/10/2022</t>
  </si>
  <si>
    <t>DAE.CM-158</t>
  </si>
  <si>
    <t>1/11/2022 al 31/1/2023</t>
  </si>
  <si>
    <t>DAE.CM-159</t>
  </si>
  <si>
    <t>1/11/2022 al 30/4/2023</t>
  </si>
  <si>
    <t>DAE.CM-160</t>
  </si>
  <si>
    <t>1/11/2022 al 31/12/2022</t>
  </si>
  <si>
    <t>DAE.CM-161</t>
  </si>
  <si>
    <t>DAE.CM-162</t>
  </si>
  <si>
    <t>DAE.CM-163</t>
  </si>
  <si>
    <t>8/11/2022 al 31/12/2022</t>
  </si>
  <si>
    <t>DAE.CM-164</t>
  </si>
  <si>
    <t>8/11/2022 al 7/12/2022</t>
  </si>
  <si>
    <t>DAE.CM-165</t>
  </si>
  <si>
    <t>FISSA FINALIDAD SOCIAL SL</t>
  </si>
  <si>
    <t>8/11/2022 al 18/11/2022</t>
  </si>
  <si>
    <t>DAE.CM-166</t>
  </si>
  <si>
    <t>11/11/2022 al 25/11/2022</t>
  </si>
  <si>
    <t>DAE.CM-167</t>
  </si>
  <si>
    <t>11/11/2022 al 12/12/2022</t>
  </si>
  <si>
    <t>DAE.CM-168</t>
  </si>
  <si>
    <t xml:space="preserve">28/11/2022 al 27/11/2023 </t>
  </si>
  <si>
    <t>DAE.CM-169</t>
  </si>
  <si>
    <t>21/11/2022 al 21/1/2023</t>
  </si>
  <si>
    <t>DAE.CM-170</t>
  </si>
  <si>
    <t>DAE.CM-171</t>
  </si>
  <si>
    <t>16/11/2022 al 30/11/2022</t>
  </si>
  <si>
    <t>DAE.CM-172</t>
  </si>
  <si>
    <t>DAE.CM-173</t>
  </si>
  <si>
    <t>18/11/2022 al 30/11/2022</t>
  </si>
  <si>
    <t>DAE.CM-174</t>
  </si>
  <si>
    <t>HANNA INSTRUMENTS SL</t>
  </si>
  <si>
    <t>18/11/2022 al 28/11/2022</t>
  </si>
  <si>
    <t>DAE.CM-175</t>
  </si>
  <si>
    <t>27/11/2022 al 27/1/2023</t>
  </si>
  <si>
    <t>DAE.CM-176</t>
  </si>
  <si>
    <t>23/11/2022 al 24/11/2022</t>
  </si>
  <si>
    <t>DAE.CM-177</t>
  </si>
  <si>
    <t>OUIGO ESPAÑA SAU</t>
  </si>
  <si>
    <t>28/11/2022 al 29/11/2022</t>
  </si>
  <si>
    <t>DAE.CM-178</t>
  </si>
  <si>
    <t>9/1/2023 al 31/1/2023</t>
  </si>
  <si>
    <t>DAE.CM-179</t>
  </si>
  <si>
    <t>2/12/2022 al 12/12/2022</t>
  </si>
  <si>
    <t>DAE.CM-180</t>
  </si>
  <si>
    <t>8/12/2022 al 7/1/2023</t>
  </si>
  <si>
    <t>DAE.CM-181</t>
  </si>
  <si>
    <t>14/12/2022 al 13/1/2023</t>
  </si>
  <si>
    <t>DAE.CM-182</t>
  </si>
  <si>
    <t xml:space="preserve">18/12/2022 al 17/12/2023   </t>
  </si>
  <si>
    <t>DAE.CM-183</t>
  </si>
  <si>
    <t>DAE.CM-184</t>
  </si>
  <si>
    <t>DAE.CM-185</t>
  </si>
  <si>
    <t>ALCA TECONOLOGIA DE LA INFORMACION Y LAS COMUNICACIONES SL</t>
  </si>
  <si>
    <t>15/12/2022 al 14/12/2023</t>
  </si>
  <si>
    <t>DAE.CM-186</t>
  </si>
  <si>
    <t>DAE.CM-187</t>
  </si>
  <si>
    <t>DAE.CM-188</t>
  </si>
  <si>
    <t>DAE.CM-189</t>
  </si>
  <si>
    <t>DAE.CM-190</t>
  </si>
  <si>
    <t>FNAC ESPAÑA</t>
  </si>
  <si>
    <t>TRANSVIA BUSINESS</t>
  </si>
  <si>
    <t>CDE.CM-009</t>
  </si>
  <si>
    <t>CDE.CM-008</t>
  </si>
  <si>
    <t>CDE.CM-010</t>
  </si>
  <si>
    <t>CDE.CM-011</t>
  </si>
  <si>
    <t>CDE.CM-012</t>
  </si>
  <si>
    <t>28/11/2022 al 30/11/2022</t>
  </si>
  <si>
    <t>2/12/2022 al 04/12/2022</t>
  </si>
  <si>
    <t>12/01/2023 al 11/01/2024</t>
  </si>
  <si>
    <t>IVAC INSTITUTO DE CERTIFICACION SL</t>
  </si>
  <si>
    <t>29/9/2022 al 23/02/2023</t>
  </si>
  <si>
    <t>RELACIÓN CONTRATOS MENORES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</si>
</sst>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dd/mm/yyyy;@"/>
    <numFmt numFmtId="165" formatCode="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color rgb="FFC00000"/>
      <name val="Arial"/>
      <family val="2"/>
    </font>
    <font>
      <b/>
      <sz val="7"/>
      <color theme="0"/>
      <name val="Arial"/>
      <family val="2"/>
    </font>
    <font>
      <sz val="7"/>
      <color theme="1"/>
      <name val="Arial"/>
      <family val="2"/>
    </font>
    <font>
      <sz val="11"/>
      <color indexed="8"/>
      <name val="Calibri"/>
      <family val="2"/>
    </font>
    <font>
      <b/>
      <sz val="10"/>
      <color rgb="FFE71DCF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4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2" fillId="0" borderId="0" xfId="0" applyNumberFormat="1" applyFont="1" applyAlignment="1">
      <alignment vertical="center"/>
    </xf>
    <xf numFmtId="0" fontId="9" fillId="0" borderId="0" xfId="0" applyFont="1"/>
    <xf numFmtId="0" fontId="6" fillId="2" borderId="1" xfId="0" applyFont="1" applyFill="1" applyBorder="1" applyAlignment="1">
      <alignment horizontal="left" vertical="center"/>
    </xf>
    <xf numFmtId="44" fontId="6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44" fontId="10" fillId="0" borderId="0" xfId="0" applyNumberFormat="1" applyFont="1" applyAlignment="1">
      <alignment horizontal="center"/>
    </xf>
    <xf numFmtId="44" fontId="2" fillId="0" borderId="0" xfId="0" applyNumberFormat="1" applyFont="1"/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vertical="center"/>
    </xf>
    <xf numFmtId="44" fontId="7" fillId="0" borderId="1" xfId="1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right" vertical="center"/>
    </xf>
    <xf numFmtId="44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44" fontId="0" fillId="0" borderId="0" xfId="0" applyNumberFormat="1" applyAlignment="1">
      <alignment vertical="center"/>
    </xf>
    <xf numFmtId="44" fontId="12" fillId="0" borderId="0" xfId="0" applyNumberFormat="1" applyFont="1" applyAlignment="1">
      <alignment vertical="center"/>
    </xf>
    <xf numFmtId="44" fontId="13" fillId="0" borderId="0" xfId="0" applyNumberFormat="1" applyFont="1" applyAlignment="1">
      <alignment horizontal="left"/>
    </xf>
    <xf numFmtId="14" fontId="7" fillId="0" borderId="1" xfId="0" applyNumberFormat="1" applyFont="1" applyBorder="1" applyAlignment="1">
      <alignment horizontal="center" vertical="center"/>
    </xf>
    <xf numFmtId="44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44" fontId="7" fillId="0" borderId="1" xfId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44" fontId="5" fillId="0" borderId="0" xfId="0" applyNumberFormat="1" applyFont="1" applyAlignment="1">
      <alignment horizontal="center"/>
    </xf>
  </cellXfs>
  <cellStyles count="5">
    <cellStyle name="Euro" xfId="3"/>
    <cellStyle name="Moneda" xfId="1" builtinId="4"/>
    <cellStyle name="Moneda 2 2" xf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E71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59"/>
  <sheetViews>
    <sheetView tabSelected="1" zoomScale="130" zoomScaleNormal="130" workbookViewId="0">
      <pane ySplit="5" topLeftCell="A790" activePane="bottomLeft" state="frozen"/>
      <selection pane="bottomLeft" activeCell="L1042" sqref="L1042"/>
    </sheetView>
  </sheetViews>
  <sheetFormatPr baseColWidth="10" defaultRowHeight="12.75" x14ac:dyDescent="0.2"/>
  <cols>
    <col min="1" max="1" width="6.85546875" style="1" customWidth="1"/>
    <col min="2" max="3" width="10.85546875" style="1" customWidth="1"/>
    <col min="4" max="4" width="41" style="4" customWidth="1"/>
    <col min="5" max="7" width="10.85546875" style="6" customWidth="1"/>
    <col min="8" max="8" width="19.5703125" style="4" customWidth="1"/>
    <col min="9" max="9" width="20.85546875" style="13" customWidth="1"/>
    <col min="10" max="10" width="12.7109375" style="12" customWidth="1"/>
    <col min="11" max="16384" width="11.42578125" style="1"/>
  </cols>
  <sheetData>
    <row r="2" spans="1:10" x14ac:dyDescent="0.2">
      <c r="C2" s="7"/>
    </row>
    <row r="3" spans="1:10" ht="18" x14ac:dyDescent="0.25">
      <c r="A3" s="31" t="s">
        <v>1884</v>
      </c>
      <c r="B3" s="31"/>
      <c r="C3" s="31"/>
      <c r="D3" s="31"/>
      <c r="E3" s="31"/>
      <c r="F3" s="31"/>
      <c r="G3" s="31"/>
      <c r="H3" s="31"/>
      <c r="I3" s="31"/>
      <c r="J3" s="32"/>
    </row>
    <row r="4" spans="1:10" ht="15" x14ac:dyDescent="0.2">
      <c r="D4" s="5"/>
      <c r="E4" s="20"/>
      <c r="F4" s="20"/>
      <c r="G4" s="20"/>
      <c r="H4" s="5"/>
    </row>
    <row r="5" spans="1:10" x14ac:dyDescent="0.2">
      <c r="A5" s="8" t="s">
        <v>404</v>
      </c>
      <c r="B5" s="8" t="s">
        <v>405</v>
      </c>
      <c r="C5" s="3" t="s">
        <v>406</v>
      </c>
      <c r="D5" s="2" t="s">
        <v>407</v>
      </c>
      <c r="E5" s="9" t="s">
        <v>408</v>
      </c>
      <c r="F5" s="9" t="s">
        <v>409</v>
      </c>
      <c r="G5" s="9" t="s">
        <v>410</v>
      </c>
      <c r="H5" s="2" t="s">
        <v>411</v>
      </c>
      <c r="I5" s="2" t="s">
        <v>412</v>
      </c>
      <c r="J5" s="9" t="s">
        <v>413</v>
      </c>
    </row>
    <row r="6" spans="1:10" ht="15" customHeight="1" x14ac:dyDescent="0.2">
      <c r="A6" s="19" t="s">
        <v>6</v>
      </c>
      <c r="B6" s="16" t="s">
        <v>520</v>
      </c>
      <c r="C6" s="18">
        <v>44691</v>
      </c>
      <c r="D6" s="14" t="s">
        <v>521</v>
      </c>
      <c r="E6" s="15">
        <v>72.150000000000006</v>
      </c>
      <c r="F6" s="15">
        <v>15.1515</v>
      </c>
      <c r="G6" s="15">
        <v>87.301500000000004</v>
      </c>
      <c r="H6" s="14" t="s">
        <v>187</v>
      </c>
      <c r="I6" s="23" t="s">
        <v>522</v>
      </c>
      <c r="J6" s="24">
        <v>72.150000000000006</v>
      </c>
    </row>
    <row r="7" spans="1:10" ht="15" customHeight="1" x14ac:dyDescent="0.2">
      <c r="A7" s="19" t="s">
        <v>17</v>
      </c>
      <c r="B7" s="16" t="s">
        <v>1107</v>
      </c>
      <c r="C7" s="18">
        <v>44756</v>
      </c>
      <c r="D7" s="14" t="s">
        <v>1108</v>
      </c>
      <c r="E7" s="15">
        <v>148.44</v>
      </c>
      <c r="F7" s="15">
        <v>31.1724</v>
      </c>
      <c r="G7" s="15">
        <v>179.61240000000001</v>
      </c>
      <c r="H7" s="14" t="s">
        <v>1675</v>
      </c>
      <c r="I7" s="23" t="s">
        <v>1155</v>
      </c>
      <c r="J7" s="24">
        <v>148.44</v>
      </c>
    </row>
    <row r="8" spans="1:10" ht="15" customHeight="1" x14ac:dyDescent="0.2">
      <c r="A8" s="19" t="s">
        <v>6</v>
      </c>
      <c r="B8" s="16" t="s">
        <v>550</v>
      </c>
      <c r="C8" s="18">
        <v>44727</v>
      </c>
      <c r="D8" s="14" t="s">
        <v>551</v>
      </c>
      <c r="E8" s="15">
        <v>160</v>
      </c>
      <c r="F8" s="17">
        <v>16</v>
      </c>
      <c r="G8" s="17">
        <v>176</v>
      </c>
      <c r="H8" s="14" t="s">
        <v>155</v>
      </c>
      <c r="I8" s="23">
        <v>44734</v>
      </c>
      <c r="J8" s="24">
        <v>151.82</v>
      </c>
    </row>
    <row r="9" spans="1:10" ht="15" customHeight="1" x14ac:dyDescent="0.2">
      <c r="A9" s="19" t="s">
        <v>9</v>
      </c>
      <c r="B9" s="16" t="s">
        <v>1806</v>
      </c>
      <c r="C9" s="18">
        <v>44853</v>
      </c>
      <c r="D9" s="14" t="s">
        <v>1807</v>
      </c>
      <c r="E9" s="15">
        <v>3690</v>
      </c>
      <c r="F9" s="17">
        <v>774.9</v>
      </c>
      <c r="G9" s="17">
        <v>4464.8999999999996</v>
      </c>
      <c r="H9" s="14" t="s">
        <v>131</v>
      </c>
      <c r="I9" s="23" t="s">
        <v>1808</v>
      </c>
      <c r="J9" s="24">
        <v>3690</v>
      </c>
    </row>
    <row r="10" spans="1:10" ht="15" customHeight="1" x14ac:dyDescent="0.2">
      <c r="A10" s="19" t="s">
        <v>6</v>
      </c>
      <c r="B10" s="16" t="s">
        <v>1208</v>
      </c>
      <c r="C10" s="18">
        <v>44746</v>
      </c>
      <c r="D10" s="14" t="s">
        <v>1209</v>
      </c>
      <c r="E10" s="15">
        <v>210</v>
      </c>
      <c r="F10" s="15">
        <v>0</v>
      </c>
      <c r="G10" s="15">
        <v>210</v>
      </c>
      <c r="H10" s="14" t="s">
        <v>153</v>
      </c>
      <c r="I10" s="25">
        <v>44762</v>
      </c>
      <c r="J10" s="24">
        <v>210</v>
      </c>
    </row>
    <row r="11" spans="1:10" ht="15" customHeight="1" x14ac:dyDescent="0.2">
      <c r="A11" s="19" t="s">
        <v>12</v>
      </c>
      <c r="B11" s="16" t="s">
        <v>784</v>
      </c>
      <c r="C11" s="18">
        <v>44715</v>
      </c>
      <c r="D11" s="14" t="s">
        <v>761</v>
      </c>
      <c r="E11" s="15">
        <v>20.66</v>
      </c>
      <c r="F11" s="17">
        <v>4.34</v>
      </c>
      <c r="G11" s="17">
        <v>25</v>
      </c>
      <c r="H11" s="14" t="s">
        <v>152</v>
      </c>
      <c r="I11" s="26" t="s">
        <v>762</v>
      </c>
      <c r="J11" s="24">
        <v>20.66</v>
      </c>
    </row>
    <row r="12" spans="1:10" ht="15" customHeight="1" x14ac:dyDescent="0.2">
      <c r="A12" s="19" t="s">
        <v>12</v>
      </c>
      <c r="B12" s="16" t="s">
        <v>1293</v>
      </c>
      <c r="C12" s="18">
        <v>44827</v>
      </c>
      <c r="D12" s="14" t="s">
        <v>761</v>
      </c>
      <c r="E12" s="15">
        <v>2541.96</v>
      </c>
      <c r="F12" s="15">
        <v>533.80999999999995</v>
      </c>
      <c r="G12" s="15">
        <v>3075.77</v>
      </c>
      <c r="H12" s="14" t="s">
        <v>152</v>
      </c>
      <c r="I12" s="23">
        <v>44827</v>
      </c>
      <c r="J12" s="24">
        <v>2541.96</v>
      </c>
    </row>
    <row r="13" spans="1:10" ht="15" customHeight="1" x14ac:dyDescent="0.2">
      <c r="A13" s="19" t="s">
        <v>2</v>
      </c>
      <c r="B13" s="16" t="s">
        <v>1489</v>
      </c>
      <c r="C13" s="18">
        <v>44871</v>
      </c>
      <c r="D13" s="14" t="s">
        <v>1535</v>
      </c>
      <c r="E13" s="15">
        <v>20.91</v>
      </c>
      <c r="F13" s="17">
        <f>+E13*0.1</f>
        <v>2.0910000000000002</v>
      </c>
      <c r="G13" s="17">
        <f>+E13+F13</f>
        <v>23.001000000000001</v>
      </c>
      <c r="H13" s="14" t="s">
        <v>155</v>
      </c>
      <c r="I13" s="23">
        <v>44871</v>
      </c>
      <c r="J13" s="24">
        <v>20.91</v>
      </c>
    </row>
    <row r="14" spans="1:10" ht="15" customHeight="1" x14ac:dyDescent="0.2">
      <c r="A14" s="19" t="s">
        <v>17</v>
      </c>
      <c r="B14" s="16" t="s">
        <v>1138</v>
      </c>
      <c r="C14" s="18">
        <v>44735</v>
      </c>
      <c r="D14" s="14" t="s">
        <v>673</v>
      </c>
      <c r="E14" s="15">
        <v>752.5</v>
      </c>
      <c r="F14" s="15">
        <v>0</v>
      </c>
      <c r="G14" s="15">
        <v>752.5</v>
      </c>
      <c r="H14" s="14" t="s">
        <v>158</v>
      </c>
      <c r="I14" s="26" t="s">
        <v>692</v>
      </c>
      <c r="J14" s="24">
        <f>156.36+273.64+254.09-23.45</f>
        <v>660.64</v>
      </c>
    </row>
    <row r="15" spans="1:10" ht="15" customHeight="1" x14ac:dyDescent="0.2">
      <c r="A15" s="19" t="s">
        <v>17</v>
      </c>
      <c r="B15" s="16" t="s">
        <v>1697</v>
      </c>
      <c r="C15" s="18">
        <v>44853</v>
      </c>
      <c r="D15" s="14" t="s">
        <v>673</v>
      </c>
      <c r="E15" s="15">
        <v>8552.73</v>
      </c>
      <c r="F15" s="17">
        <v>855.27</v>
      </c>
      <c r="G15" s="17">
        <v>9408</v>
      </c>
      <c r="H15" s="14" t="s">
        <v>570</v>
      </c>
      <c r="I15" s="23" t="s">
        <v>1719</v>
      </c>
      <c r="J15" s="24">
        <v>1361.45</v>
      </c>
    </row>
    <row r="16" spans="1:10" ht="15" customHeight="1" x14ac:dyDescent="0.2">
      <c r="A16" s="19" t="s">
        <v>2</v>
      </c>
      <c r="B16" s="16" t="s">
        <v>1465</v>
      </c>
      <c r="C16" s="18">
        <v>44855</v>
      </c>
      <c r="D16" s="14" t="s">
        <v>1501</v>
      </c>
      <c r="E16" s="15">
        <v>180</v>
      </c>
      <c r="F16" s="17">
        <v>0</v>
      </c>
      <c r="G16" s="17">
        <v>180</v>
      </c>
      <c r="H16" s="14" t="s">
        <v>158</v>
      </c>
      <c r="I16" s="23" t="s">
        <v>1462</v>
      </c>
      <c r="J16" s="24">
        <v>180</v>
      </c>
    </row>
    <row r="17" spans="1:10" x14ac:dyDescent="0.2">
      <c r="A17" s="19" t="s">
        <v>9</v>
      </c>
      <c r="B17" s="16" t="s">
        <v>36</v>
      </c>
      <c r="C17" s="18">
        <v>44574</v>
      </c>
      <c r="D17" s="19" t="s">
        <v>37</v>
      </c>
      <c r="E17" s="15">
        <v>299.88</v>
      </c>
      <c r="F17" s="17">
        <v>62.974799999999995</v>
      </c>
      <c r="G17" s="17">
        <v>362.85480000000001</v>
      </c>
      <c r="H17" s="14" t="s">
        <v>125</v>
      </c>
      <c r="I17" s="26" t="s">
        <v>38</v>
      </c>
      <c r="J17" s="24">
        <f>24.99*11</f>
        <v>274.89</v>
      </c>
    </row>
    <row r="18" spans="1:10" ht="15" customHeight="1" x14ac:dyDescent="0.2">
      <c r="A18" s="19" t="s">
        <v>9</v>
      </c>
      <c r="B18" s="16" t="s">
        <v>60</v>
      </c>
      <c r="C18" s="18">
        <v>44582</v>
      </c>
      <c r="D18" s="14" t="s">
        <v>37</v>
      </c>
      <c r="E18" s="15">
        <v>359.88</v>
      </c>
      <c r="F18" s="17">
        <v>75.574799999999996</v>
      </c>
      <c r="G18" s="17">
        <v>435.45479999999998</v>
      </c>
      <c r="H18" s="14" t="s">
        <v>125</v>
      </c>
      <c r="I18" s="26" t="s">
        <v>61</v>
      </c>
      <c r="J18" s="24">
        <f>29.99*12</f>
        <v>359.88</v>
      </c>
    </row>
    <row r="19" spans="1:10" ht="15" customHeight="1" x14ac:dyDescent="0.2">
      <c r="A19" s="19" t="s">
        <v>9</v>
      </c>
      <c r="B19" s="16" t="s">
        <v>1357</v>
      </c>
      <c r="C19" s="18">
        <v>44815</v>
      </c>
      <c r="D19" s="14" t="s">
        <v>37</v>
      </c>
      <c r="E19" s="15">
        <v>299.79000000000002</v>
      </c>
      <c r="F19" s="15">
        <v>62.9559</v>
      </c>
      <c r="G19" s="15">
        <v>362.74590000000001</v>
      </c>
      <c r="H19" s="14" t="s">
        <v>125</v>
      </c>
      <c r="I19" s="26" t="s">
        <v>1358</v>
      </c>
      <c r="J19" s="24">
        <v>299.79000000000002</v>
      </c>
    </row>
    <row r="20" spans="1:10" ht="15" customHeight="1" x14ac:dyDescent="0.2">
      <c r="A20" s="19" t="s">
        <v>13</v>
      </c>
      <c r="B20" s="16" t="s">
        <v>1772</v>
      </c>
      <c r="C20" s="18">
        <v>44900</v>
      </c>
      <c r="D20" s="14" t="s">
        <v>1773</v>
      </c>
      <c r="E20" s="15">
        <v>299.79000000000002</v>
      </c>
      <c r="F20" s="17">
        <v>62.9559</v>
      </c>
      <c r="G20" s="17">
        <v>362.74590000000001</v>
      </c>
      <c r="H20" s="14" t="s">
        <v>125</v>
      </c>
      <c r="I20" s="23" t="s">
        <v>262</v>
      </c>
      <c r="J20" s="24">
        <v>299.79000000000002</v>
      </c>
    </row>
    <row r="21" spans="1:10" ht="15" customHeight="1" x14ac:dyDescent="0.2">
      <c r="A21" s="19" t="s">
        <v>9</v>
      </c>
      <c r="B21" s="16" t="s">
        <v>1864</v>
      </c>
      <c r="C21" s="18">
        <v>44910</v>
      </c>
      <c r="D21" s="14" t="s">
        <v>1865</v>
      </c>
      <c r="E21" s="15">
        <v>2561</v>
      </c>
      <c r="F21" s="17">
        <v>537.80999999999995</v>
      </c>
      <c r="G21" s="17">
        <v>3098.81</v>
      </c>
      <c r="H21" s="14" t="s">
        <v>131</v>
      </c>
      <c r="I21" s="23" t="s">
        <v>1866</v>
      </c>
      <c r="J21" s="24">
        <v>2561</v>
      </c>
    </row>
    <row r="22" spans="1:10" ht="15" customHeight="1" x14ac:dyDescent="0.2">
      <c r="A22" s="19" t="s">
        <v>2</v>
      </c>
      <c r="B22" s="16" t="s">
        <v>1480</v>
      </c>
      <c r="C22" s="18">
        <v>44859</v>
      </c>
      <c r="D22" s="14" t="s">
        <v>1515</v>
      </c>
      <c r="E22" s="15">
        <v>2375</v>
      </c>
      <c r="F22" s="17">
        <v>498.75</v>
      </c>
      <c r="G22" s="17">
        <v>2873.75</v>
      </c>
      <c r="H22" s="14" t="s">
        <v>158</v>
      </c>
      <c r="I22" s="23" t="s">
        <v>1539</v>
      </c>
      <c r="J22" s="24">
        <v>2375</v>
      </c>
    </row>
    <row r="23" spans="1:10" ht="15" customHeight="1" x14ac:dyDescent="0.2">
      <c r="A23" s="19" t="s">
        <v>1</v>
      </c>
      <c r="B23" s="16" t="s">
        <v>812</v>
      </c>
      <c r="C23" s="18">
        <v>44616</v>
      </c>
      <c r="D23" s="14" t="s">
        <v>120</v>
      </c>
      <c r="E23" s="15">
        <v>100</v>
      </c>
      <c r="F23" s="15">
        <v>21</v>
      </c>
      <c r="G23" s="15">
        <v>121</v>
      </c>
      <c r="H23" s="14" t="s">
        <v>158</v>
      </c>
      <c r="I23" s="26" t="s">
        <v>170</v>
      </c>
      <c r="J23" s="24">
        <v>100</v>
      </c>
    </row>
    <row r="24" spans="1:10" ht="15" customHeight="1" x14ac:dyDescent="0.2">
      <c r="A24" s="14" t="s">
        <v>4</v>
      </c>
      <c r="B24" s="16" t="s">
        <v>798</v>
      </c>
      <c r="C24" s="18">
        <v>44607</v>
      </c>
      <c r="D24" s="14" t="s">
        <v>676</v>
      </c>
      <c r="E24" s="15">
        <v>75.69</v>
      </c>
      <c r="F24" s="17">
        <v>0</v>
      </c>
      <c r="G24" s="17">
        <v>75.69</v>
      </c>
      <c r="H24" s="14" t="s">
        <v>129</v>
      </c>
      <c r="I24" s="23" t="s">
        <v>169</v>
      </c>
      <c r="J24" s="24">
        <v>75.69</v>
      </c>
    </row>
    <row r="25" spans="1:10" ht="15" customHeight="1" x14ac:dyDescent="0.2">
      <c r="A25" s="19" t="s">
        <v>0</v>
      </c>
      <c r="B25" s="16" t="s">
        <v>203</v>
      </c>
      <c r="C25" s="18">
        <v>44627</v>
      </c>
      <c r="D25" s="14" t="s">
        <v>676</v>
      </c>
      <c r="E25" s="15">
        <v>97.31</v>
      </c>
      <c r="F25" s="17">
        <v>0</v>
      </c>
      <c r="G25" s="17">
        <v>97.31</v>
      </c>
      <c r="H25" s="14" t="s">
        <v>129</v>
      </c>
      <c r="I25" s="23">
        <v>44646</v>
      </c>
      <c r="J25" s="24">
        <v>97.31</v>
      </c>
    </row>
    <row r="26" spans="1:10" ht="15" customHeight="1" x14ac:dyDescent="0.2">
      <c r="A26" s="19" t="s">
        <v>17</v>
      </c>
      <c r="B26" s="16" t="s">
        <v>1141</v>
      </c>
      <c r="C26" s="18">
        <v>44735</v>
      </c>
      <c r="D26" s="14" t="s">
        <v>676</v>
      </c>
      <c r="E26" s="15">
        <v>535.53</v>
      </c>
      <c r="F26" s="15">
        <v>0</v>
      </c>
      <c r="G26" s="15">
        <v>535.53</v>
      </c>
      <c r="H26" s="14" t="s">
        <v>129</v>
      </c>
      <c r="I26" s="26" t="s">
        <v>691</v>
      </c>
      <c r="J26" s="24">
        <v>535.53</v>
      </c>
    </row>
    <row r="27" spans="1:10" ht="15" customHeight="1" x14ac:dyDescent="0.2">
      <c r="A27" s="19" t="s">
        <v>6</v>
      </c>
      <c r="B27" s="16" t="s">
        <v>1242</v>
      </c>
      <c r="C27" s="18">
        <v>44826</v>
      </c>
      <c r="D27" s="14" t="s">
        <v>676</v>
      </c>
      <c r="E27" s="15">
        <v>3528.35</v>
      </c>
      <c r="F27" s="15">
        <v>0</v>
      </c>
      <c r="G27" s="15">
        <v>3528.35</v>
      </c>
      <c r="H27" s="14" t="s">
        <v>129</v>
      </c>
      <c r="I27" s="26" t="s">
        <v>1243</v>
      </c>
      <c r="J27" s="24">
        <v>3067.7</v>
      </c>
    </row>
    <row r="28" spans="1:10" ht="15" customHeight="1" x14ac:dyDescent="0.2">
      <c r="A28" s="19" t="s">
        <v>0</v>
      </c>
      <c r="B28" s="16" t="s">
        <v>1399</v>
      </c>
      <c r="C28" s="18">
        <v>44888</v>
      </c>
      <c r="D28" s="14" t="s">
        <v>676</v>
      </c>
      <c r="E28" s="15">
        <v>97.31</v>
      </c>
      <c r="F28" s="17">
        <v>0</v>
      </c>
      <c r="G28" s="17">
        <v>97.31</v>
      </c>
      <c r="H28" s="14" t="s">
        <v>129</v>
      </c>
      <c r="I28" s="23">
        <v>44891</v>
      </c>
      <c r="J28" s="24">
        <v>97.31</v>
      </c>
    </row>
    <row r="29" spans="1:10" ht="15" customHeight="1" x14ac:dyDescent="0.2">
      <c r="A29" s="19" t="s">
        <v>3</v>
      </c>
      <c r="B29" s="16" t="s">
        <v>1030</v>
      </c>
      <c r="C29" s="18">
        <v>44830</v>
      </c>
      <c r="D29" s="14" t="s">
        <v>1045</v>
      </c>
      <c r="E29" s="15">
        <v>420</v>
      </c>
      <c r="F29" s="15">
        <v>88.2</v>
      </c>
      <c r="G29" s="15">
        <v>508.2</v>
      </c>
      <c r="H29" s="14" t="s">
        <v>141</v>
      </c>
      <c r="I29" s="26" t="s">
        <v>1052</v>
      </c>
      <c r="J29" s="24">
        <v>430</v>
      </c>
    </row>
    <row r="30" spans="1:10" ht="15" customHeight="1" x14ac:dyDescent="0.2">
      <c r="A30" s="19" t="s">
        <v>3</v>
      </c>
      <c r="B30" s="16" t="s">
        <v>1561</v>
      </c>
      <c r="C30" s="18">
        <v>44895</v>
      </c>
      <c r="D30" s="14" t="s">
        <v>1045</v>
      </c>
      <c r="E30" s="15">
        <v>350</v>
      </c>
      <c r="F30" s="17">
        <v>73.5</v>
      </c>
      <c r="G30" s="17">
        <v>423.5</v>
      </c>
      <c r="H30" s="14" t="s">
        <v>141</v>
      </c>
      <c r="I30" s="23" t="s">
        <v>1606</v>
      </c>
      <c r="J30" s="24">
        <v>350</v>
      </c>
    </row>
    <row r="31" spans="1:10" ht="15" customHeight="1" x14ac:dyDescent="0.2">
      <c r="A31" s="19" t="s">
        <v>9</v>
      </c>
      <c r="B31" s="16" t="s">
        <v>58</v>
      </c>
      <c r="C31" s="18">
        <v>44580</v>
      </c>
      <c r="D31" s="14" t="s">
        <v>52</v>
      </c>
      <c r="E31" s="15">
        <v>28.54</v>
      </c>
      <c r="F31" s="17">
        <v>6</v>
      </c>
      <c r="G31" s="17">
        <v>34.54</v>
      </c>
      <c r="H31" s="14" t="s">
        <v>149</v>
      </c>
      <c r="I31" s="26" t="s">
        <v>53</v>
      </c>
      <c r="J31" s="24">
        <v>28.54</v>
      </c>
    </row>
    <row r="32" spans="1:10" ht="15" customHeight="1" x14ac:dyDescent="0.2">
      <c r="A32" s="19" t="s">
        <v>3</v>
      </c>
      <c r="B32" s="16" t="s">
        <v>456</v>
      </c>
      <c r="C32" s="18">
        <v>44677</v>
      </c>
      <c r="D32" s="14" t="s">
        <v>471</v>
      </c>
      <c r="E32" s="15">
        <v>94.2</v>
      </c>
      <c r="F32" s="15">
        <f>+E32*0.21</f>
        <v>19.782</v>
      </c>
      <c r="G32" s="15">
        <f>+E32+F32</f>
        <v>113.982</v>
      </c>
      <c r="H32" s="27" t="s">
        <v>149</v>
      </c>
      <c r="I32" s="23" t="s">
        <v>470</v>
      </c>
      <c r="J32" s="24">
        <v>94.2</v>
      </c>
    </row>
    <row r="33" spans="1:10" ht="15" customHeight="1" x14ac:dyDescent="0.2">
      <c r="A33" s="19" t="s">
        <v>2</v>
      </c>
      <c r="B33" s="16" t="s">
        <v>1482</v>
      </c>
      <c r="C33" s="18">
        <v>44862</v>
      </c>
      <c r="D33" s="14" t="s">
        <v>1517</v>
      </c>
      <c r="E33" s="15">
        <v>1500</v>
      </c>
      <c r="F33" s="17">
        <v>315</v>
      </c>
      <c r="G33" s="17">
        <v>1815</v>
      </c>
      <c r="H33" s="14" t="s">
        <v>141</v>
      </c>
      <c r="I33" s="23" t="s">
        <v>1542</v>
      </c>
      <c r="J33" s="24">
        <v>1500</v>
      </c>
    </row>
    <row r="34" spans="1:10" ht="15" customHeight="1" x14ac:dyDescent="0.2">
      <c r="A34" s="19" t="s">
        <v>3</v>
      </c>
      <c r="B34" s="16" t="s">
        <v>1028</v>
      </c>
      <c r="C34" s="18">
        <v>44818</v>
      </c>
      <c r="D34" s="14" t="s">
        <v>1044</v>
      </c>
      <c r="E34" s="15">
        <v>120</v>
      </c>
      <c r="F34" s="15">
        <v>25.2</v>
      </c>
      <c r="G34" s="15">
        <f>+E34+F34</f>
        <v>145.19999999999999</v>
      </c>
      <c r="H34" s="14" t="s">
        <v>158</v>
      </c>
      <c r="I34" s="26" t="s">
        <v>196</v>
      </c>
      <c r="J34" s="24">
        <v>0</v>
      </c>
    </row>
    <row r="35" spans="1:10" ht="15" customHeight="1" x14ac:dyDescent="0.2">
      <c r="A35" s="19" t="s">
        <v>2</v>
      </c>
      <c r="B35" s="16" t="s">
        <v>1487</v>
      </c>
      <c r="C35" s="18">
        <v>44867</v>
      </c>
      <c r="D35" s="14" t="s">
        <v>1522</v>
      </c>
      <c r="E35" s="15">
        <v>236.36</v>
      </c>
      <c r="F35" s="17">
        <v>23.636000000000003</v>
      </c>
      <c r="G35" s="17">
        <v>259.99600000000004</v>
      </c>
      <c r="H35" s="14" t="s">
        <v>136</v>
      </c>
      <c r="I35" s="23" t="s">
        <v>1543</v>
      </c>
      <c r="J35" s="24">
        <v>236.36</v>
      </c>
    </row>
    <row r="36" spans="1:10" ht="15" customHeight="1" x14ac:dyDescent="0.2">
      <c r="A36" s="19" t="s">
        <v>8</v>
      </c>
      <c r="B36" s="16" t="s">
        <v>623</v>
      </c>
      <c r="C36" s="18">
        <v>44725</v>
      </c>
      <c r="D36" s="14" t="s">
        <v>624</v>
      </c>
      <c r="E36" s="15">
        <v>107.43</v>
      </c>
      <c r="F36" s="17">
        <v>22.56</v>
      </c>
      <c r="G36" s="17">
        <v>129.99</v>
      </c>
      <c r="H36" s="14" t="s">
        <v>137</v>
      </c>
      <c r="I36" s="23">
        <v>44725</v>
      </c>
      <c r="J36" s="24">
        <v>107.43</v>
      </c>
    </row>
    <row r="37" spans="1:10" ht="15" customHeight="1" x14ac:dyDescent="0.2">
      <c r="A37" s="19" t="s">
        <v>4</v>
      </c>
      <c r="B37" s="16" t="s">
        <v>794</v>
      </c>
      <c r="C37" s="18">
        <v>44573</v>
      </c>
      <c r="D37" s="14" t="s">
        <v>167</v>
      </c>
      <c r="E37" s="15">
        <v>825</v>
      </c>
      <c r="F37" s="17">
        <v>173.25</v>
      </c>
      <c r="G37" s="17">
        <f>+E37+F37</f>
        <v>998.25</v>
      </c>
      <c r="H37" s="14" t="s">
        <v>138</v>
      </c>
      <c r="I37" s="26" t="s">
        <v>197</v>
      </c>
      <c r="J37" s="24">
        <v>825</v>
      </c>
    </row>
    <row r="38" spans="1:10" ht="15" customHeight="1" x14ac:dyDescent="0.2">
      <c r="A38" s="19" t="s">
        <v>3</v>
      </c>
      <c r="B38" s="16" t="s">
        <v>1022</v>
      </c>
      <c r="C38" s="18">
        <v>44746</v>
      </c>
      <c r="D38" s="14" t="s">
        <v>167</v>
      </c>
      <c r="E38" s="15">
        <v>670</v>
      </c>
      <c r="F38" s="15">
        <v>140.69999999999999</v>
      </c>
      <c r="G38" s="15">
        <v>810.7</v>
      </c>
      <c r="H38" s="14" t="s">
        <v>138</v>
      </c>
      <c r="I38" s="26" t="s">
        <v>276</v>
      </c>
      <c r="J38" s="24">
        <v>670</v>
      </c>
    </row>
    <row r="39" spans="1:10" ht="15" customHeight="1" x14ac:dyDescent="0.2">
      <c r="A39" s="19" t="s">
        <v>0</v>
      </c>
      <c r="B39" s="16" t="s">
        <v>1392</v>
      </c>
      <c r="C39" s="18">
        <v>44839</v>
      </c>
      <c r="D39" s="14" t="s">
        <v>167</v>
      </c>
      <c r="E39" s="15">
        <v>450</v>
      </c>
      <c r="F39" s="17">
        <v>94.5</v>
      </c>
      <c r="G39" s="17">
        <v>544.5</v>
      </c>
      <c r="H39" s="14" t="s">
        <v>138</v>
      </c>
      <c r="I39" s="23" t="s">
        <v>1393</v>
      </c>
      <c r="J39" s="24">
        <v>450</v>
      </c>
    </row>
    <row r="40" spans="1:10" ht="15" customHeight="1" x14ac:dyDescent="0.2">
      <c r="A40" s="19" t="s">
        <v>13</v>
      </c>
      <c r="B40" s="16" t="s">
        <v>289</v>
      </c>
      <c r="C40" s="18">
        <v>44586</v>
      </c>
      <c r="D40" s="14" t="s">
        <v>290</v>
      </c>
      <c r="E40" s="15">
        <v>300</v>
      </c>
      <c r="F40" s="17">
        <v>63</v>
      </c>
      <c r="G40" s="17">
        <v>363</v>
      </c>
      <c r="H40" s="14" t="s">
        <v>138</v>
      </c>
      <c r="I40" s="23" t="s">
        <v>332</v>
      </c>
      <c r="J40" s="24">
        <v>300</v>
      </c>
    </row>
    <row r="41" spans="1:10" ht="15" customHeight="1" x14ac:dyDescent="0.2">
      <c r="A41" s="19" t="s">
        <v>13</v>
      </c>
      <c r="B41" s="16" t="s">
        <v>300</v>
      </c>
      <c r="C41" s="18">
        <v>44593</v>
      </c>
      <c r="D41" s="14" t="s">
        <v>290</v>
      </c>
      <c r="E41" s="15">
        <v>600</v>
      </c>
      <c r="F41" s="15">
        <v>126</v>
      </c>
      <c r="G41" s="15">
        <v>726</v>
      </c>
      <c r="H41" s="14" t="s">
        <v>138</v>
      </c>
      <c r="I41" s="23" t="s">
        <v>337</v>
      </c>
      <c r="J41" s="24">
        <v>600</v>
      </c>
    </row>
    <row r="42" spans="1:10" ht="15" customHeight="1" x14ac:dyDescent="0.2">
      <c r="A42" s="19" t="s">
        <v>7</v>
      </c>
      <c r="B42" s="16" t="s">
        <v>1061</v>
      </c>
      <c r="C42" s="18">
        <v>44831</v>
      </c>
      <c r="D42" s="14" t="s">
        <v>1062</v>
      </c>
      <c r="E42" s="15">
        <v>98.35</v>
      </c>
      <c r="F42" s="15">
        <v>20.65</v>
      </c>
      <c r="G42" s="15">
        <v>119</v>
      </c>
      <c r="H42" s="14" t="s">
        <v>1370</v>
      </c>
      <c r="I42" s="26" t="s">
        <v>1064</v>
      </c>
      <c r="J42" s="24">
        <v>98.35</v>
      </c>
    </row>
    <row r="43" spans="1:10" ht="15" customHeight="1" x14ac:dyDescent="0.2">
      <c r="A43" s="19" t="s">
        <v>7</v>
      </c>
      <c r="B43" s="16" t="s">
        <v>1666</v>
      </c>
      <c r="C43" s="18">
        <v>44876</v>
      </c>
      <c r="D43" s="14" t="s">
        <v>1667</v>
      </c>
      <c r="E43" s="15">
        <v>692.56</v>
      </c>
      <c r="F43" s="17">
        <v>145.44</v>
      </c>
      <c r="G43" s="17">
        <v>838</v>
      </c>
      <c r="H43" s="14" t="s">
        <v>1370</v>
      </c>
      <c r="I43" s="23" t="s">
        <v>1672</v>
      </c>
      <c r="J43" s="24">
        <v>692.56</v>
      </c>
    </row>
    <row r="44" spans="1:10" ht="15" customHeight="1" x14ac:dyDescent="0.2">
      <c r="A44" s="19" t="s">
        <v>1</v>
      </c>
      <c r="B44" s="16" t="s">
        <v>814</v>
      </c>
      <c r="C44" s="18">
        <v>44623</v>
      </c>
      <c r="D44" s="14" t="s">
        <v>121</v>
      </c>
      <c r="E44" s="15">
        <v>540</v>
      </c>
      <c r="F44" s="15">
        <v>113.4</v>
      </c>
      <c r="G44" s="15">
        <v>653.4</v>
      </c>
      <c r="H44" s="14" t="s">
        <v>172</v>
      </c>
      <c r="I44" s="23" t="s">
        <v>171</v>
      </c>
      <c r="J44" s="24">
        <v>540</v>
      </c>
    </row>
    <row r="45" spans="1:10" ht="15" customHeight="1" x14ac:dyDescent="0.2">
      <c r="A45" s="19" t="s">
        <v>1</v>
      </c>
      <c r="B45" s="16" t="s">
        <v>815</v>
      </c>
      <c r="C45" s="18">
        <v>44623</v>
      </c>
      <c r="D45" s="14" t="s">
        <v>121</v>
      </c>
      <c r="E45" s="15">
        <v>600</v>
      </c>
      <c r="F45" s="15">
        <v>126</v>
      </c>
      <c r="G45" s="15">
        <v>726</v>
      </c>
      <c r="H45" s="14" t="s">
        <v>172</v>
      </c>
      <c r="I45" s="23" t="s">
        <v>112</v>
      </c>
      <c r="J45" s="24">
        <v>600</v>
      </c>
    </row>
    <row r="46" spans="1:10" ht="15" customHeight="1" x14ac:dyDescent="0.2">
      <c r="A46" s="19" t="s">
        <v>1</v>
      </c>
      <c r="B46" s="16" t="s">
        <v>829</v>
      </c>
      <c r="C46" s="18">
        <v>44679</v>
      </c>
      <c r="D46" s="14" t="s">
        <v>121</v>
      </c>
      <c r="E46" s="15">
        <v>1578</v>
      </c>
      <c r="F46" s="17">
        <v>331.38</v>
      </c>
      <c r="G46" s="17">
        <v>1909.38</v>
      </c>
      <c r="H46" s="14" t="s">
        <v>172</v>
      </c>
      <c r="I46" s="26" t="s">
        <v>428</v>
      </c>
      <c r="J46" s="24">
        <v>1578</v>
      </c>
    </row>
    <row r="47" spans="1:10" ht="15" customHeight="1" x14ac:dyDescent="0.2">
      <c r="A47" s="19" t="s">
        <v>1</v>
      </c>
      <c r="B47" s="16" t="s">
        <v>854</v>
      </c>
      <c r="C47" s="18">
        <v>44733</v>
      </c>
      <c r="D47" s="14" t="s">
        <v>121</v>
      </c>
      <c r="E47" s="15">
        <v>1940</v>
      </c>
      <c r="F47" s="17">
        <v>407.4</v>
      </c>
      <c r="G47" s="17">
        <v>2347.4</v>
      </c>
      <c r="H47" s="27" t="s">
        <v>172</v>
      </c>
      <c r="I47" s="23" t="s">
        <v>430</v>
      </c>
      <c r="J47" s="24">
        <v>1940</v>
      </c>
    </row>
    <row r="48" spans="1:10" ht="15" customHeight="1" x14ac:dyDescent="0.2">
      <c r="A48" s="19" t="s">
        <v>1</v>
      </c>
      <c r="B48" s="16" t="s">
        <v>1004</v>
      </c>
      <c r="C48" s="18">
        <v>44825</v>
      </c>
      <c r="D48" s="14" t="s">
        <v>121</v>
      </c>
      <c r="E48" s="15">
        <v>1502.5</v>
      </c>
      <c r="F48" s="17">
        <v>315.52999999999997</v>
      </c>
      <c r="G48" s="17">
        <v>1818.03</v>
      </c>
      <c r="H48" s="14" t="s">
        <v>172</v>
      </c>
      <c r="I48" s="23" t="s">
        <v>1038</v>
      </c>
      <c r="J48" s="24">
        <v>1502.5</v>
      </c>
    </row>
    <row r="49" spans="1:10" ht="15" customHeight="1" x14ac:dyDescent="0.2">
      <c r="A49" s="19" t="s">
        <v>7</v>
      </c>
      <c r="B49" s="16" t="s">
        <v>597</v>
      </c>
      <c r="C49" s="18">
        <v>44711</v>
      </c>
      <c r="D49" s="14" t="s">
        <v>601</v>
      </c>
      <c r="E49" s="15">
        <v>1136.54</v>
      </c>
      <c r="F49" s="15">
        <v>0</v>
      </c>
      <c r="G49" s="15">
        <v>1136.54</v>
      </c>
      <c r="H49" s="14" t="s">
        <v>129</v>
      </c>
      <c r="I49" s="23" t="s">
        <v>598</v>
      </c>
      <c r="J49" s="24">
        <v>1164.95</v>
      </c>
    </row>
    <row r="50" spans="1:10" ht="15" customHeight="1" x14ac:dyDescent="0.2">
      <c r="A50" s="19" t="s">
        <v>1</v>
      </c>
      <c r="B50" s="16" t="s">
        <v>851</v>
      </c>
      <c r="C50" s="18">
        <v>44730</v>
      </c>
      <c r="D50" s="14" t="s">
        <v>450</v>
      </c>
      <c r="E50" s="15">
        <v>82.64</v>
      </c>
      <c r="F50" s="17">
        <v>17.350000000000001</v>
      </c>
      <c r="G50" s="17">
        <v>99.99</v>
      </c>
      <c r="H50" s="14" t="s">
        <v>125</v>
      </c>
      <c r="I50" s="26" t="s">
        <v>451</v>
      </c>
      <c r="J50" s="24">
        <v>82.64</v>
      </c>
    </row>
    <row r="51" spans="1:10" ht="15" customHeight="1" x14ac:dyDescent="0.2">
      <c r="A51" s="19" t="s">
        <v>17</v>
      </c>
      <c r="B51" s="16" t="s">
        <v>1126</v>
      </c>
      <c r="C51" s="18">
        <v>44718</v>
      </c>
      <c r="D51" s="14" t="s">
        <v>667</v>
      </c>
      <c r="E51" s="15">
        <v>2545.4499999999998</v>
      </c>
      <c r="F51" s="15">
        <v>254.54499999999999</v>
      </c>
      <c r="G51" s="15">
        <v>2799.9949999999999</v>
      </c>
      <c r="H51" s="14" t="s">
        <v>155</v>
      </c>
      <c r="I51" s="26" t="s">
        <v>684</v>
      </c>
      <c r="J51" s="15">
        <v>2916.59</v>
      </c>
    </row>
    <row r="52" spans="1:10" ht="15" customHeight="1" x14ac:dyDescent="0.2">
      <c r="A52" s="19" t="s">
        <v>12</v>
      </c>
      <c r="B52" s="16" t="s">
        <v>1277</v>
      </c>
      <c r="C52" s="18">
        <v>44747</v>
      </c>
      <c r="D52" s="14" t="s">
        <v>1113</v>
      </c>
      <c r="E52" s="15">
        <v>134.54</v>
      </c>
      <c r="F52" s="15">
        <v>13.46</v>
      </c>
      <c r="G52" s="15">
        <v>148</v>
      </c>
      <c r="H52" s="14" t="s">
        <v>155</v>
      </c>
      <c r="I52" s="26" t="s">
        <v>1278</v>
      </c>
      <c r="J52" s="24">
        <v>74</v>
      </c>
    </row>
    <row r="53" spans="1:10" ht="15" customHeight="1" x14ac:dyDescent="0.2">
      <c r="A53" s="19" t="s">
        <v>17</v>
      </c>
      <c r="B53" s="16" t="s">
        <v>1112</v>
      </c>
      <c r="C53" s="18">
        <v>44760</v>
      </c>
      <c r="D53" s="14" t="s">
        <v>1113</v>
      </c>
      <c r="E53" s="15">
        <v>12</v>
      </c>
      <c r="F53" s="15">
        <v>1.2000000000000002</v>
      </c>
      <c r="G53" s="15">
        <v>13.2</v>
      </c>
      <c r="H53" s="14" t="s">
        <v>155</v>
      </c>
      <c r="I53" s="23">
        <v>44760</v>
      </c>
      <c r="J53" s="24">
        <v>12</v>
      </c>
    </row>
    <row r="54" spans="1:10" ht="15" customHeight="1" x14ac:dyDescent="0.2">
      <c r="A54" s="19" t="s">
        <v>11</v>
      </c>
      <c r="B54" s="16" t="s">
        <v>704</v>
      </c>
      <c r="C54" s="18">
        <v>44571</v>
      </c>
      <c r="D54" s="14" t="s">
        <v>182</v>
      </c>
      <c r="E54" s="15">
        <v>180</v>
      </c>
      <c r="F54" s="17">
        <v>37.799999999999997</v>
      </c>
      <c r="G54" s="17">
        <v>217.8</v>
      </c>
      <c r="H54" s="14" t="s">
        <v>187</v>
      </c>
      <c r="I54" s="26" t="s">
        <v>188</v>
      </c>
      <c r="J54" s="24">
        <v>180</v>
      </c>
    </row>
    <row r="55" spans="1:10" ht="15" customHeight="1" x14ac:dyDescent="0.2">
      <c r="A55" s="19" t="s">
        <v>9</v>
      </c>
      <c r="B55" s="16" t="s">
        <v>351</v>
      </c>
      <c r="C55" s="18">
        <v>44621</v>
      </c>
      <c r="D55" s="14" t="s">
        <v>182</v>
      </c>
      <c r="E55" s="15">
        <v>2460</v>
      </c>
      <c r="F55" s="15">
        <v>516.6</v>
      </c>
      <c r="G55" s="15">
        <v>2976.6</v>
      </c>
      <c r="H55" s="14" t="s">
        <v>187</v>
      </c>
      <c r="I55" s="26" t="s">
        <v>352</v>
      </c>
      <c r="J55" s="24">
        <f>205+205</f>
        <v>410</v>
      </c>
    </row>
    <row r="56" spans="1:10" ht="15" customHeight="1" x14ac:dyDescent="0.2">
      <c r="A56" s="19" t="s">
        <v>11</v>
      </c>
      <c r="B56" s="16" t="s">
        <v>719</v>
      </c>
      <c r="C56" s="18">
        <v>44621</v>
      </c>
      <c r="D56" s="14" t="s">
        <v>182</v>
      </c>
      <c r="E56" s="15">
        <v>2.63</v>
      </c>
      <c r="F56" s="15">
        <v>0.55000000000000004</v>
      </c>
      <c r="G56" s="15">
        <v>3.18</v>
      </c>
      <c r="H56" s="14" t="s">
        <v>187</v>
      </c>
      <c r="I56" s="23" t="s">
        <v>345</v>
      </c>
      <c r="J56" s="24">
        <v>2.63</v>
      </c>
    </row>
    <row r="57" spans="1:10" ht="15" customHeight="1" x14ac:dyDescent="0.2">
      <c r="A57" s="19" t="s">
        <v>11</v>
      </c>
      <c r="B57" s="16" t="s">
        <v>730</v>
      </c>
      <c r="C57" s="18">
        <v>44652</v>
      </c>
      <c r="D57" s="14" t="s">
        <v>182</v>
      </c>
      <c r="E57" s="15">
        <v>0.28999999999999998</v>
      </c>
      <c r="F57" s="15">
        <v>0.06</v>
      </c>
      <c r="G57" s="15">
        <v>0.35</v>
      </c>
      <c r="H57" s="14" t="s">
        <v>187</v>
      </c>
      <c r="I57" s="23" t="s">
        <v>753</v>
      </c>
      <c r="J57" s="24">
        <v>0.28999999999999998</v>
      </c>
    </row>
    <row r="58" spans="1:10" ht="15" customHeight="1" x14ac:dyDescent="0.2">
      <c r="A58" s="19" t="s">
        <v>3</v>
      </c>
      <c r="B58" s="16" t="s">
        <v>459</v>
      </c>
      <c r="C58" s="18">
        <v>44728</v>
      </c>
      <c r="D58" s="14" t="s">
        <v>467</v>
      </c>
      <c r="E58" s="15">
        <v>73.05</v>
      </c>
      <c r="F58" s="15">
        <v>15.34</v>
      </c>
      <c r="G58" s="15">
        <v>88.39</v>
      </c>
      <c r="H58" s="27" t="s">
        <v>142</v>
      </c>
      <c r="I58" s="26" t="s">
        <v>473</v>
      </c>
      <c r="J58" s="24">
        <v>73.05</v>
      </c>
    </row>
    <row r="59" spans="1:10" ht="15" customHeight="1" x14ac:dyDescent="0.2">
      <c r="A59" s="19" t="s">
        <v>7</v>
      </c>
      <c r="B59" s="16" t="s">
        <v>1057</v>
      </c>
      <c r="C59" s="18">
        <v>44809</v>
      </c>
      <c r="D59" s="14" t="s">
        <v>467</v>
      </c>
      <c r="E59" s="15">
        <v>50.32</v>
      </c>
      <c r="F59" s="15">
        <v>10.57</v>
      </c>
      <c r="G59" s="15">
        <v>60.89</v>
      </c>
      <c r="H59" s="14" t="s">
        <v>142</v>
      </c>
      <c r="I59" s="26" t="s">
        <v>1063</v>
      </c>
      <c r="J59" s="24">
        <v>50.32</v>
      </c>
    </row>
    <row r="60" spans="1:10" ht="15" customHeight="1" x14ac:dyDescent="0.2">
      <c r="A60" s="19" t="s">
        <v>7</v>
      </c>
      <c r="B60" s="16" t="s">
        <v>1668</v>
      </c>
      <c r="C60" s="18">
        <v>44889</v>
      </c>
      <c r="D60" s="14" t="s">
        <v>1669</v>
      </c>
      <c r="E60" s="15">
        <v>3384.8</v>
      </c>
      <c r="F60" s="17">
        <v>710.81</v>
      </c>
      <c r="G60" s="17">
        <v>4095.61</v>
      </c>
      <c r="H60" s="14" t="s">
        <v>1249</v>
      </c>
      <c r="I60" s="23" t="s">
        <v>1673</v>
      </c>
      <c r="J60" s="24">
        <v>3284.8</v>
      </c>
    </row>
    <row r="61" spans="1:10" ht="15" customHeight="1" x14ac:dyDescent="0.2">
      <c r="A61" s="19" t="s">
        <v>7</v>
      </c>
      <c r="B61" s="16" t="s">
        <v>1670</v>
      </c>
      <c r="C61" s="18">
        <v>44897</v>
      </c>
      <c r="D61" s="14" t="s">
        <v>1669</v>
      </c>
      <c r="E61" s="15">
        <v>1350</v>
      </c>
      <c r="F61" s="17">
        <v>283.5</v>
      </c>
      <c r="G61" s="17">
        <v>1633.5</v>
      </c>
      <c r="H61" s="14" t="s">
        <v>1249</v>
      </c>
      <c r="I61" s="23" t="s">
        <v>1674</v>
      </c>
      <c r="J61" s="24">
        <v>950</v>
      </c>
    </row>
    <row r="62" spans="1:10" ht="15" customHeight="1" x14ac:dyDescent="0.2">
      <c r="A62" s="14" t="s">
        <v>4</v>
      </c>
      <c r="B62" s="16" t="s">
        <v>797</v>
      </c>
      <c r="C62" s="18">
        <v>44606</v>
      </c>
      <c r="D62" s="14" t="s">
        <v>199</v>
      </c>
      <c r="E62" s="15">
        <v>1000</v>
      </c>
      <c r="F62" s="17">
        <v>0</v>
      </c>
      <c r="G62" s="17">
        <v>1000</v>
      </c>
      <c r="H62" s="14" t="s">
        <v>158</v>
      </c>
      <c r="I62" s="23" t="s">
        <v>200</v>
      </c>
      <c r="J62" s="24">
        <v>1000</v>
      </c>
    </row>
    <row r="63" spans="1:10" ht="15" customHeight="1" x14ac:dyDescent="0.2">
      <c r="A63" s="19" t="s">
        <v>3</v>
      </c>
      <c r="B63" s="16" t="s">
        <v>1560</v>
      </c>
      <c r="C63" s="18">
        <v>44895</v>
      </c>
      <c r="D63" s="14" t="s">
        <v>1596</v>
      </c>
      <c r="E63" s="15">
        <v>200</v>
      </c>
      <c r="F63" s="17">
        <v>42</v>
      </c>
      <c r="G63" s="17">
        <v>242</v>
      </c>
      <c r="H63" s="14" t="s">
        <v>153</v>
      </c>
      <c r="I63" s="23">
        <v>44897</v>
      </c>
      <c r="J63" s="24">
        <v>200</v>
      </c>
    </row>
    <row r="64" spans="1:10" ht="15" customHeight="1" x14ac:dyDescent="0.2">
      <c r="A64" s="19" t="s">
        <v>1</v>
      </c>
      <c r="B64" s="16" t="s">
        <v>856</v>
      </c>
      <c r="C64" s="18">
        <v>44735</v>
      </c>
      <c r="D64" s="14" t="s">
        <v>438</v>
      </c>
      <c r="E64" s="15">
        <v>4250</v>
      </c>
      <c r="F64" s="15">
        <v>0</v>
      </c>
      <c r="G64" s="15">
        <v>4250</v>
      </c>
      <c r="H64" s="27" t="s">
        <v>130</v>
      </c>
      <c r="I64" s="23" t="s">
        <v>432</v>
      </c>
      <c r="J64" s="24">
        <v>4250</v>
      </c>
    </row>
    <row r="65" spans="1:10" ht="15" customHeight="1" x14ac:dyDescent="0.2">
      <c r="A65" s="19" t="s">
        <v>1</v>
      </c>
      <c r="B65" s="16" t="s">
        <v>1425</v>
      </c>
      <c r="C65" s="18">
        <v>44851</v>
      </c>
      <c r="D65" s="14" t="s">
        <v>438</v>
      </c>
      <c r="E65" s="15">
        <v>4000</v>
      </c>
      <c r="F65" s="17">
        <v>0</v>
      </c>
      <c r="G65" s="17">
        <v>4000</v>
      </c>
      <c r="H65" s="14" t="s">
        <v>130</v>
      </c>
      <c r="I65" s="23">
        <v>44857</v>
      </c>
      <c r="J65" s="24">
        <v>4000</v>
      </c>
    </row>
    <row r="66" spans="1:10" ht="15" customHeight="1" x14ac:dyDescent="0.2">
      <c r="A66" s="19" t="s">
        <v>1</v>
      </c>
      <c r="B66" s="16" t="s">
        <v>1445</v>
      </c>
      <c r="C66" s="18">
        <v>44916</v>
      </c>
      <c r="D66" s="14" t="s">
        <v>438</v>
      </c>
      <c r="E66" s="15">
        <v>4000</v>
      </c>
      <c r="F66" s="17">
        <v>0</v>
      </c>
      <c r="G66" s="17">
        <v>4000</v>
      </c>
      <c r="H66" s="14" t="s">
        <v>130</v>
      </c>
      <c r="I66" s="23">
        <v>44923</v>
      </c>
      <c r="J66" s="24">
        <v>4000</v>
      </c>
    </row>
    <row r="67" spans="1:10" ht="15" customHeight="1" x14ac:dyDescent="0.2">
      <c r="A67" s="19" t="s">
        <v>1</v>
      </c>
      <c r="B67" s="16" t="s">
        <v>821</v>
      </c>
      <c r="C67" s="18">
        <v>44651</v>
      </c>
      <c r="D67" s="14" t="s">
        <v>254</v>
      </c>
      <c r="E67" s="15">
        <v>2500</v>
      </c>
      <c r="F67" s="15">
        <v>0</v>
      </c>
      <c r="G67" s="15">
        <v>2500</v>
      </c>
      <c r="H67" s="14" t="s">
        <v>130</v>
      </c>
      <c r="I67" s="23">
        <v>44654</v>
      </c>
      <c r="J67" s="24">
        <v>2500</v>
      </c>
    </row>
    <row r="68" spans="1:10" ht="15" customHeight="1" x14ac:dyDescent="0.2">
      <c r="A68" s="19" t="s">
        <v>6</v>
      </c>
      <c r="B68" s="16" t="s">
        <v>503</v>
      </c>
      <c r="C68" s="18">
        <v>44657</v>
      </c>
      <c r="D68" s="14" t="s">
        <v>254</v>
      </c>
      <c r="E68" s="15">
        <v>1000</v>
      </c>
      <c r="F68" s="17">
        <v>0</v>
      </c>
      <c r="G68" s="17">
        <v>1000</v>
      </c>
      <c r="H68" s="14" t="s">
        <v>130</v>
      </c>
      <c r="I68" s="23">
        <v>44704</v>
      </c>
      <c r="J68" s="24">
        <v>1000</v>
      </c>
    </row>
    <row r="69" spans="1:10" ht="15" customHeight="1" x14ac:dyDescent="0.2">
      <c r="A69" s="19" t="s">
        <v>6</v>
      </c>
      <c r="B69" s="16" t="s">
        <v>504</v>
      </c>
      <c r="C69" s="18">
        <v>44657</v>
      </c>
      <c r="D69" s="14" t="s">
        <v>254</v>
      </c>
      <c r="E69" s="15">
        <v>3000</v>
      </c>
      <c r="F69" s="17">
        <v>0</v>
      </c>
      <c r="G69" s="17">
        <v>3000</v>
      </c>
      <c r="H69" s="14" t="s">
        <v>130</v>
      </c>
      <c r="I69" s="23">
        <v>44868</v>
      </c>
      <c r="J69" s="24">
        <v>3000</v>
      </c>
    </row>
    <row r="70" spans="1:10" ht="15" customHeight="1" x14ac:dyDescent="0.2">
      <c r="A70" s="19" t="s">
        <v>6</v>
      </c>
      <c r="B70" s="16" t="s">
        <v>505</v>
      </c>
      <c r="C70" s="18">
        <v>44657</v>
      </c>
      <c r="D70" s="14" t="s">
        <v>254</v>
      </c>
      <c r="E70" s="15">
        <v>3000</v>
      </c>
      <c r="F70" s="17">
        <v>0</v>
      </c>
      <c r="G70" s="17">
        <v>3000</v>
      </c>
      <c r="H70" s="14" t="s">
        <v>130</v>
      </c>
      <c r="I70" s="23">
        <v>44910</v>
      </c>
      <c r="J70" s="24">
        <v>3000</v>
      </c>
    </row>
    <row r="71" spans="1:10" ht="15" customHeight="1" x14ac:dyDescent="0.2">
      <c r="A71" s="19" t="s">
        <v>1</v>
      </c>
      <c r="B71" s="16" t="s">
        <v>842</v>
      </c>
      <c r="C71" s="18">
        <v>44718</v>
      </c>
      <c r="D71" s="14" t="s">
        <v>254</v>
      </c>
      <c r="E71" s="15">
        <v>2500</v>
      </c>
      <c r="F71" s="15">
        <v>0</v>
      </c>
      <c r="G71" s="15">
        <v>2500</v>
      </c>
      <c r="H71" s="14" t="s">
        <v>130</v>
      </c>
      <c r="I71" s="23">
        <v>44739</v>
      </c>
      <c r="J71" s="24">
        <v>2500</v>
      </c>
    </row>
    <row r="72" spans="1:10" ht="15" customHeight="1" x14ac:dyDescent="0.2">
      <c r="A72" s="19" t="s">
        <v>1</v>
      </c>
      <c r="B72" s="16" t="s">
        <v>1429</v>
      </c>
      <c r="C72" s="18">
        <v>44862</v>
      </c>
      <c r="D72" s="14" t="s">
        <v>254</v>
      </c>
      <c r="E72" s="15">
        <v>2500</v>
      </c>
      <c r="F72" s="17">
        <v>0</v>
      </c>
      <c r="G72" s="17">
        <v>2500</v>
      </c>
      <c r="H72" s="14" t="s">
        <v>130</v>
      </c>
      <c r="I72" s="23">
        <v>44869</v>
      </c>
      <c r="J72" s="24">
        <v>2500</v>
      </c>
    </row>
    <row r="73" spans="1:10" ht="15" customHeight="1" x14ac:dyDescent="0.2">
      <c r="A73" s="19" t="s">
        <v>1</v>
      </c>
      <c r="B73" s="16" t="s">
        <v>1430</v>
      </c>
      <c r="C73" s="18">
        <v>44867</v>
      </c>
      <c r="D73" s="14" t="s">
        <v>254</v>
      </c>
      <c r="E73" s="15">
        <v>2500</v>
      </c>
      <c r="F73" s="17">
        <v>0</v>
      </c>
      <c r="G73" s="17">
        <v>2500</v>
      </c>
      <c r="H73" s="14" t="s">
        <v>130</v>
      </c>
      <c r="I73" s="23">
        <v>44918</v>
      </c>
      <c r="J73" s="24">
        <v>2500</v>
      </c>
    </row>
    <row r="74" spans="1:10" ht="15" customHeight="1" x14ac:dyDescent="0.2">
      <c r="A74" s="19" t="s">
        <v>3</v>
      </c>
      <c r="B74" s="16" t="s">
        <v>464</v>
      </c>
      <c r="C74" s="18">
        <v>44740</v>
      </c>
      <c r="D74" s="14" t="s">
        <v>477</v>
      </c>
      <c r="E74" s="15">
        <v>100</v>
      </c>
      <c r="F74" s="17">
        <v>21</v>
      </c>
      <c r="G74" s="17">
        <v>121</v>
      </c>
      <c r="H74" s="27" t="s">
        <v>158</v>
      </c>
      <c r="I74" s="23">
        <v>44741</v>
      </c>
      <c r="J74" s="24">
        <v>100</v>
      </c>
    </row>
    <row r="75" spans="1:10" ht="15" customHeight="1" x14ac:dyDescent="0.2">
      <c r="A75" s="19" t="s">
        <v>2</v>
      </c>
      <c r="B75" s="16" t="s">
        <v>1470</v>
      </c>
      <c r="C75" s="18">
        <v>44855</v>
      </c>
      <c r="D75" s="14" t="s">
        <v>1506</v>
      </c>
      <c r="E75" s="15">
        <v>1000</v>
      </c>
      <c r="F75" s="17">
        <v>0</v>
      </c>
      <c r="G75" s="17">
        <v>1000</v>
      </c>
      <c r="H75" s="14" t="s">
        <v>158</v>
      </c>
      <c r="I75" s="23" t="s">
        <v>1471</v>
      </c>
      <c r="J75" s="24">
        <v>1000</v>
      </c>
    </row>
    <row r="76" spans="1:10" ht="15" customHeight="1" x14ac:dyDescent="0.2">
      <c r="A76" s="19" t="s">
        <v>11</v>
      </c>
      <c r="B76" s="16" t="s">
        <v>699</v>
      </c>
      <c r="C76" s="18">
        <v>44562</v>
      </c>
      <c r="D76" s="14" t="s">
        <v>298</v>
      </c>
      <c r="E76" s="15">
        <v>150</v>
      </c>
      <c r="F76" s="15">
        <v>31.5</v>
      </c>
      <c r="G76" s="15">
        <v>181.5</v>
      </c>
      <c r="H76" s="14" t="s">
        <v>150</v>
      </c>
      <c r="I76" s="23" t="s">
        <v>178</v>
      </c>
      <c r="J76" s="24">
        <v>0</v>
      </c>
    </row>
    <row r="77" spans="1:10" ht="15" customHeight="1" x14ac:dyDescent="0.2">
      <c r="A77" s="19" t="s">
        <v>13</v>
      </c>
      <c r="B77" s="16" t="s">
        <v>297</v>
      </c>
      <c r="C77" s="18">
        <v>44588</v>
      </c>
      <c r="D77" s="14" t="s">
        <v>298</v>
      </c>
      <c r="E77" s="15">
        <v>150</v>
      </c>
      <c r="F77" s="15">
        <v>31.5</v>
      </c>
      <c r="G77" s="15">
        <v>181.5</v>
      </c>
      <c r="H77" s="14" t="s">
        <v>150</v>
      </c>
      <c r="I77" s="23" t="s">
        <v>341</v>
      </c>
      <c r="J77" s="24">
        <f>45.17+39+45.17+39</f>
        <v>168.34</v>
      </c>
    </row>
    <row r="78" spans="1:10" ht="15" customHeight="1" x14ac:dyDescent="0.2">
      <c r="A78" s="19" t="s">
        <v>11</v>
      </c>
      <c r="B78" s="16" t="s">
        <v>708</v>
      </c>
      <c r="C78" s="18">
        <v>44601</v>
      </c>
      <c r="D78" s="14" t="s">
        <v>298</v>
      </c>
      <c r="E78" s="15">
        <v>150</v>
      </c>
      <c r="F78" s="15">
        <v>31.5</v>
      </c>
      <c r="G78" s="15">
        <v>181.5</v>
      </c>
      <c r="H78" s="14" t="s">
        <v>150</v>
      </c>
      <c r="I78" s="23" t="s">
        <v>1387</v>
      </c>
      <c r="J78" s="24">
        <v>21.07</v>
      </c>
    </row>
    <row r="79" spans="1:10" ht="15" customHeight="1" x14ac:dyDescent="0.2">
      <c r="A79" s="19" t="s">
        <v>9</v>
      </c>
      <c r="B79" s="16" t="s">
        <v>85</v>
      </c>
      <c r="C79" s="18">
        <v>44603</v>
      </c>
      <c r="D79" s="14" t="s">
        <v>298</v>
      </c>
      <c r="E79" s="15">
        <v>36.6</v>
      </c>
      <c r="F79" s="15">
        <v>7.6859999999999999</v>
      </c>
      <c r="G79" s="15">
        <v>44.286000000000001</v>
      </c>
      <c r="H79" s="14" t="s">
        <v>150</v>
      </c>
      <c r="I79" s="23" t="s">
        <v>107</v>
      </c>
      <c r="J79" s="24">
        <v>53.67</v>
      </c>
    </row>
    <row r="80" spans="1:10" ht="15" customHeight="1" x14ac:dyDescent="0.2">
      <c r="A80" s="19" t="s">
        <v>13</v>
      </c>
      <c r="B80" s="16" t="s">
        <v>303</v>
      </c>
      <c r="C80" s="18">
        <v>44606</v>
      </c>
      <c r="D80" s="14" t="s">
        <v>298</v>
      </c>
      <c r="E80" s="15">
        <v>100</v>
      </c>
      <c r="F80" s="15">
        <v>21</v>
      </c>
      <c r="G80" s="15">
        <v>121</v>
      </c>
      <c r="H80" s="14" t="s">
        <v>150</v>
      </c>
      <c r="I80" s="23">
        <v>44608</v>
      </c>
      <c r="J80" s="24">
        <v>90.35</v>
      </c>
    </row>
    <row r="81" spans="1:10" ht="15" customHeight="1" x14ac:dyDescent="0.2">
      <c r="A81" s="19" t="s">
        <v>13</v>
      </c>
      <c r="B81" s="16" t="s">
        <v>306</v>
      </c>
      <c r="C81" s="18">
        <v>44614</v>
      </c>
      <c r="D81" s="14" t="s">
        <v>298</v>
      </c>
      <c r="E81" s="15">
        <v>75</v>
      </c>
      <c r="F81" s="15">
        <v>15.75</v>
      </c>
      <c r="G81" s="15">
        <v>90.75</v>
      </c>
      <c r="H81" s="14" t="s">
        <v>150</v>
      </c>
      <c r="I81" s="23">
        <v>44616</v>
      </c>
      <c r="J81" s="24">
        <v>90.18</v>
      </c>
    </row>
    <row r="82" spans="1:10" ht="15" customHeight="1" x14ac:dyDescent="0.2">
      <c r="A82" s="19" t="s">
        <v>13</v>
      </c>
      <c r="B82" s="16" t="s">
        <v>308</v>
      </c>
      <c r="C82" s="18">
        <v>44621</v>
      </c>
      <c r="D82" s="14" t="s">
        <v>298</v>
      </c>
      <c r="E82" s="15">
        <v>75</v>
      </c>
      <c r="F82" s="15">
        <v>15.75</v>
      </c>
      <c r="G82" s="15">
        <v>90.75</v>
      </c>
      <c r="H82" s="14" t="s">
        <v>150</v>
      </c>
      <c r="I82" s="23">
        <v>44623</v>
      </c>
      <c r="J82" s="24">
        <v>90.35</v>
      </c>
    </row>
    <row r="83" spans="1:10" ht="15" customHeight="1" x14ac:dyDescent="0.2">
      <c r="A83" s="19" t="s">
        <v>13</v>
      </c>
      <c r="B83" s="16" t="s">
        <v>315</v>
      </c>
      <c r="C83" s="18">
        <v>44627</v>
      </c>
      <c r="D83" s="14" t="s">
        <v>298</v>
      </c>
      <c r="E83" s="15">
        <v>75</v>
      </c>
      <c r="F83" s="15">
        <v>15.75</v>
      </c>
      <c r="G83" s="15">
        <v>90.75</v>
      </c>
      <c r="H83" s="14" t="s">
        <v>150</v>
      </c>
      <c r="I83" s="23">
        <v>44629</v>
      </c>
      <c r="J83" s="24">
        <v>75.5</v>
      </c>
    </row>
    <row r="84" spans="1:10" ht="15" customHeight="1" x14ac:dyDescent="0.2">
      <c r="A84" s="19" t="s">
        <v>9</v>
      </c>
      <c r="B84" s="16" t="s">
        <v>383</v>
      </c>
      <c r="C84" s="18">
        <v>44645</v>
      </c>
      <c r="D84" s="14" t="s">
        <v>298</v>
      </c>
      <c r="E84" s="15">
        <v>37.659999999999997</v>
      </c>
      <c r="F84" s="15">
        <v>7.91</v>
      </c>
      <c r="G84" s="15">
        <v>45.57</v>
      </c>
      <c r="H84" s="14" t="s">
        <v>150</v>
      </c>
      <c r="I84" s="23" t="s">
        <v>107</v>
      </c>
      <c r="J84" s="24">
        <v>36.51</v>
      </c>
    </row>
    <row r="85" spans="1:10" ht="15" customHeight="1" x14ac:dyDescent="0.2">
      <c r="A85" s="19" t="s">
        <v>13</v>
      </c>
      <c r="B85" s="16" t="s">
        <v>327</v>
      </c>
      <c r="C85" s="18">
        <v>44649</v>
      </c>
      <c r="D85" s="14" t="s">
        <v>298</v>
      </c>
      <c r="E85" s="15">
        <v>80</v>
      </c>
      <c r="F85" s="17">
        <v>16.8</v>
      </c>
      <c r="G85" s="17">
        <v>96.8</v>
      </c>
      <c r="H85" s="14" t="s">
        <v>150</v>
      </c>
      <c r="I85" s="23">
        <v>44651</v>
      </c>
      <c r="J85" s="24">
        <v>78</v>
      </c>
    </row>
    <row r="86" spans="1:10" ht="15" customHeight="1" x14ac:dyDescent="0.2">
      <c r="A86" s="19" t="s">
        <v>11</v>
      </c>
      <c r="B86" s="16" t="s">
        <v>726</v>
      </c>
      <c r="C86" s="18">
        <v>44652</v>
      </c>
      <c r="D86" s="14" t="s">
        <v>298</v>
      </c>
      <c r="E86" s="15">
        <v>150</v>
      </c>
      <c r="F86" s="15">
        <v>31.5</v>
      </c>
      <c r="G86" s="15">
        <v>181.5</v>
      </c>
      <c r="H86" s="14" t="s">
        <v>150</v>
      </c>
      <c r="I86" s="26" t="s">
        <v>569</v>
      </c>
      <c r="J86" s="24">
        <v>23.43</v>
      </c>
    </row>
    <row r="87" spans="1:10" ht="15" customHeight="1" x14ac:dyDescent="0.2">
      <c r="A87" s="19" t="s">
        <v>13</v>
      </c>
      <c r="B87" s="16" t="s">
        <v>860</v>
      </c>
      <c r="C87" s="18">
        <v>44656</v>
      </c>
      <c r="D87" s="14" t="s">
        <v>298</v>
      </c>
      <c r="E87" s="15">
        <v>137.52000000000001</v>
      </c>
      <c r="F87" s="17">
        <v>28.879200000000001</v>
      </c>
      <c r="G87" s="17">
        <v>166.39920000000001</v>
      </c>
      <c r="H87" s="14" t="s">
        <v>150</v>
      </c>
      <c r="I87" s="26" t="s">
        <v>861</v>
      </c>
      <c r="J87" s="24">
        <v>84.17</v>
      </c>
    </row>
    <row r="88" spans="1:10" ht="15" customHeight="1" x14ac:dyDescent="0.2">
      <c r="A88" s="19" t="s">
        <v>13</v>
      </c>
      <c r="B88" s="16" t="s">
        <v>865</v>
      </c>
      <c r="C88" s="18">
        <v>44678</v>
      </c>
      <c r="D88" s="14" t="s">
        <v>298</v>
      </c>
      <c r="E88" s="15">
        <v>150</v>
      </c>
      <c r="F88" s="17">
        <v>31.5</v>
      </c>
      <c r="G88" s="17">
        <v>181.5</v>
      </c>
      <c r="H88" s="14" t="s">
        <v>150</v>
      </c>
      <c r="I88" s="26" t="s">
        <v>866</v>
      </c>
      <c r="J88" s="24">
        <v>129.22999999999999</v>
      </c>
    </row>
    <row r="89" spans="1:10" ht="15" customHeight="1" x14ac:dyDescent="0.2">
      <c r="A89" s="19" t="s">
        <v>11</v>
      </c>
      <c r="B89" s="16" t="s">
        <v>735</v>
      </c>
      <c r="C89" s="18">
        <v>44682</v>
      </c>
      <c r="D89" s="14" t="s">
        <v>298</v>
      </c>
      <c r="E89" s="15">
        <v>150</v>
      </c>
      <c r="F89" s="17">
        <v>31.5</v>
      </c>
      <c r="G89" s="17">
        <v>181.5</v>
      </c>
      <c r="H89" s="14" t="s">
        <v>150</v>
      </c>
      <c r="I89" s="26" t="s">
        <v>752</v>
      </c>
      <c r="J89" s="24">
        <v>94.81</v>
      </c>
    </row>
    <row r="90" spans="1:10" ht="15" customHeight="1" x14ac:dyDescent="0.2">
      <c r="A90" s="19" t="s">
        <v>11</v>
      </c>
      <c r="B90" s="16" t="s">
        <v>743</v>
      </c>
      <c r="C90" s="18">
        <v>44713</v>
      </c>
      <c r="D90" s="14" t="s">
        <v>298</v>
      </c>
      <c r="E90" s="15">
        <v>150</v>
      </c>
      <c r="F90" s="17">
        <v>31.5</v>
      </c>
      <c r="G90" s="17">
        <v>181.5</v>
      </c>
      <c r="H90" s="14" t="s">
        <v>150</v>
      </c>
      <c r="I90" s="26" t="s">
        <v>755</v>
      </c>
      <c r="J90" s="24">
        <v>29.29</v>
      </c>
    </row>
    <row r="91" spans="1:10" ht="15" customHeight="1" x14ac:dyDescent="0.2">
      <c r="A91" s="19" t="s">
        <v>1</v>
      </c>
      <c r="B91" s="16" t="s">
        <v>848</v>
      </c>
      <c r="C91" s="18">
        <v>44727</v>
      </c>
      <c r="D91" s="14" t="s">
        <v>298</v>
      </c>
      <c r="E91" s="15">
        <v>41.77</v>
      </c>
      <c r="F91" s="17">
        <v>8.77</v>
      </c>
      <c r="G91" s="17">
        <v>50.54</v>
      </c>
      <c r="H91" s="14" t="s">
        <v>150</v>
      </c>
      <c r="I91" s="23" t="s">
        <v>448</v>
      </c>
      <c r="J91" s="24">
        <v>41.77</v>
      </c>
    </row>
    <row r="92" spans="1:10" ht="15" customHeight="1" x14ac:dyDescent="0.2">
      <c r="A92" s="19" t="s">
        <v>11</v>
      </c>
      <c r="B92" s="16" t="s">
        <v>1165</v>
      </c>
      <c r="C92" s="18">
        <v>44743</v>
      </c>
      <c r="D92" s="14" t="s">
        <v>298</v>
      </c>
      <c r="E92" s="15">
        <v>150</v>
      </c>
      <c r="F92" s="15">
        <v>31.5</v>
      </c>
      <c r="G92" s="15">
        <v>181.5</v>
      </c>
      <c r="H92" s="14" t="s">
        <v>150</v>
      </c>
      <c r="I92" s="23" t="s">
        <v>1160</v>
      </c>
      <c r="J92" s="24">
        <v>0</v>
      </c>
    </row>
    <row r="93" spans="1:10" ht="15" customHeight="1" x14ac:dyDescent="0.2">
      <c r="A93" s="19" t="s">
        <v>11</v>
      </c>
      <c r="B93" s="16" t="s">
        <v>1174</v>
      </c>
      <c r="C93" s="18">
        <v>44805</v>
      </c>
      <c r="D93" s="14" t="s">
        <v>298</v>
      </c>
      <c r="E93" s="15">
        <v>150</v>
      </c>
      <c r="F93" s="15">
        <v>31.5</v>
      </c>
      <c r="G93" s="15">
        <v>181.5</v>
      </c>
      <c r="H93" s="14" t="s">
        <v>150</v>
      </c>
      <c r="I93" s="26" t="s">
        <v>1161</v>
      </c>
      <c r="J93" s="24">
        <v>0</v>
      </c>
    </row>
    <row r="94" spans="1:10" ht="15" customHeight="1" x14ac:dyDescent="0.2">
      <c r="A94" s="19" t="s">
        <v>11</v>
      </c>
      <c r="B94" s="16" t="s">
        <v>1699</v>
      </c>
      <c r="C94" s="18">
        <v>44835</v>
      </c>
      <c r="D94" s="14" t="s">
        <v>298</v>
      </c>
      <c r="E94" s="15">
        <v>150</v>
      </c>
      <c r="F94" s="17">
        <v>31.5</v>
      </c>
      <c r="G94" s="17">
        <v>181.5</v>
      </c>
      <c r="H94" s="14" t="s">
        <v>150</v>
      </c>
      <c r="I94" s="23" t="s">
        <v>1720</v>
      </c>
      <c r="J94" s="24">
        <v>157.87</v>
      </c>
    </row>
    <row r="95" spans="1:10" ht="15" customHeight="1" x14ac:dyDescent="0.2">
      <c r="A95" s="19" t="s">
        <v>13</v>
      </c>
      <c r="B95" s="16" t="s">
        <v>1760</v>
      </c>
      <c r="C95" s="18">
        <v>44847</v>
      </c>
      <c r="D95" s="14" t="s">
        <v>298</v>
      </c>
      <c r="E95" s="15">
        <v>174.52</v>
      </c>
      <c r="F95" s="17">
        <v>36.6492</v>
      </c>
      <c r="G95" s="17">
        <v>211.16920000000002</v>
      </c>
      <c r="H95" s="14" t="s">
        <v>150</v>
      </c>
      <c r="I95" s="23" t="s">
        <v>1783</v>
      </c>
      <c r="J95" s="24">
        <v>115.04</v>
      </c>
    </row>
    <row r="96" spans="1:10" ht="15" customHeight="1" x14ac:dyDescent="0.2">
      <c r="A96" s="19" t="s">
        <v>13</v>
      </c>
      <c r="B96" s="16" t="s">
        <v>1761</v>
      </c>
      <c r="C96" s="18">
        <v>44860</v>
      </c>
      <c r="D96" s="14" t="s">
        <v>298</v>
      </c>
      <c r="E96" s="15">
        <v>118.99</v>
      </c>
      <c r="F96" s="17">
        <v>24.987899999999996</v>
      </c>
      <c r="G96" s="17">
        <v>143.97789999999998</v>
      </c>
      <c r="H96" s="14" t="s">
        <v>150</v>
      </c>
      <c r="I96" s="23" t="s">
        <v>1783</v>
      </c>
      <c r="J96" s="24">
        <v>143.69999999999999</v>
      </c>
    </row>
    <row r="97" spans="1:10" ht="15" customHeight="1" x14ac:dyDescent="0.2">
      <c r="A97" s="19" t="s">
        <v>11</v>
      </c>
      <c r="B97" s="16" t="s">
        <v>1705</v>
      </c>
      <c r="C97" s="18">
        <v>44866</v>
      </c>
      <c r="D97" s="14" t="s">
        <v>298</v>
      </c>
      <c r="E97" s="15">
        <v>150</v>
      </c>
      <c r="F97" s="17">
        <v>31.5</v>
      </c>
      <c r="G97" s="17">
        <v>181.5</v>
      </c>
      <c r="H97" s="14" t="s">
        <v>150</v>
      </c>
      <c r="I97" s="23" t="s">
        <v>1721</v>
      </c>
      <c r="J97" s="24">
        <v>184.36</v>
      </c>
    </row>
    <row r="98" spans="1:10" ht="15" customHeight="1" x14ac:dyDescent="0.2">
      <c r="A98" s="19" t="s">
        <v>3</v>
      </c>
      <c r="B98" s="16" t="s">
        <v>1550</v>
      </c>
      <c r="C98" s="18">
        <v>44869</v>
      </c>
      <c r="D98" s="14" t="s">
        <v>298</v>
      </c>
      <c r="E98" s="15">
        <v>29.54</v>
      </c>
      <c r="F98" s="17">
        <v>6.2</v>
      </c>
      <c r="G98" s="17">
        <v>35.74</v>
      </c>
      <c r="H98" s="14" t="s">
        <v>150</v>
      </c>
      <c r="I98" s="23" t="s">
        <v>1601</v>
      </c>
      <c r="J98" s="24">
        <v>68.900000000000006</v>
      </c>
    </row>
    <row r="99" spans="1:10" ht="15" customHeight="1" x14ac:dyDescent="0.2">
      <c r="A99" s="19" t="s">
        <v>13</v>
      </c>
      <c r="B99" s="16" t="s">
        <v>1764</v>
      </c>
      <c r="C99" s="18">
        <v>44876</v>
      </c>
      <c r="D99" s="14" t="s">
        <v>298</v>
      </c>
      <c r="E99" s="15">
        <v>59.5</v>
      </c>
      <c r="F99" s="17">
        <v>12.494999999999999</v>
      </c>
      <c r="G99" s="17">
        <v>71.995000000000005</v>
      </c>
      <c r="H99" s="14" t="s">
        <v>150</v>
      </c>
      <c r="I99" s="23">
        <v>44876</v>
      </c>
      <c r="J99" s="24">
        <v>44.06</v>
      </c>
    </row>
    <row r="100" spans="1:10" ht="15" customHeight="1" x14ac:dyDescent="0.2">
      <c r="A100" s="19" t="s">
        <v>13</v>
      </c>
      <c r="B100" s="16" t="s">
        <v>1771</v>
      </c>
      <c r="C100" s="18">
        <v>44893</v>
      </c>
      <c r="D100" s="14" t="s">
        <v>298</v>
      </c>
      <c r="E100" s="15">
        <v>78</v>
      </c>
      <c r="F100" s="17">
        <v>16.38</v>
      </c>
      <c r="G100" s="17">
        <v>94.38</v>
      </c>
      <c r="H100" s="14" t="s">
        <v>150</v>
      </c>
      <c r="I100" s="23" t="s">
        <v>1783</v>
      </c>
      <c r="J100" s="24">
        <f>32.82+39</f>
        <v>71.819999999999993</v>
      </c>
    </row>
    <row r="101" spans="1:10" ht="15" customHeight="1" x14ac:dyDescent="0.2">
      <c r="A101" s="19" t="s">
        <v>11</v>
      </c>
      <c r="B101" s="16" t="s">
        <v>1712</v>
      </c>
      <c r="C101" s="18">
        <v>44896</v>
      </c>
      <c r="D101" s="14" t="s">
        <v>298</v>
      </c>
      <c r="E101" s="15">
        <v>150</v>
      </c>
      <c r="F101" s="17">
        <v>31.5</v>
      </c>
      <c r="G101" s="17">
        <v>181.5</v>
      </c>
      <c r="H101" s="14" t="s">
        <v>150</v>
      </c>
      <c r="I101" s="23" t="s">
        <v>1722</v>
      </c>
      <c r="J101" s="24">
        <v>0</v>
      </c>
    </row>
    <row r="102" spans="1:10" x14ac:dyDescent="0.2">
      <c r="A102" s="19" t="s">
        <v>9</v>
      </c>
      <c r="B102" s="16" t="s">
        <v>1867</v>
      </c>
      <c r="C102" s="18">
        <v>44911</v>
      </c>
      <c r="D102" s="14" t="s">
        <v>298</v>
      </c>
      <c r="E102" s="15">
        <v>37.659999999999997</v>
      </c>
      <c r="F102" s="17">
        <v>7.91</v>
      </c>
      <c r="G102" s="17">
        <v>45.569999999999993</v>
      </c>
      <c r="H102" s="14" t="s">
        <v>150</v>
      </c>
      <c r="I102" s="23">
        <v>44914</v>
      </c>
      <c r="J102" s="24">
        <v>56.55</v>
      </c>
    </row>
    <row r="103" spans="1:10" ht="15" customHeight="1" x14ac:dyDescent="0.2">
      <c r="A103" s="19" t="s">
        <v>9</v>
      </c>
      <c r="B103" s="16" t="s">
        <v>46</v>
      </c>
      <c r="C103" s="18">
        <v>44578</v>
      </c>
      <c r="D103" s="14" t="s">
        <v>47</v>
      </c>
      <c r="E103" s="15">
        <v>30</v>
      </c>
      <c r="F103" s="17">
        <v>6.3</v>
      </c>
      <c r="G103" s="17">
        <v>36.299999999999997</v>
      </c>
      <c r="H103" s="14" t="s">
        <v>127</v>
      </c>
      <c r="I103" s="26" t="s">
        <v>48</v>
      </c>
      <c r="J103" s="24">
        <v>30</v>
      </c>
    </row>
    <row r="104" spans="1:10" ht="15" customHeight="1" x14ac:dyDescent="0.2">
      <c r="A104" s="19" t="s">
        <v>6</v>
      </c>
      <c r="B104" s="16" t="s">
        <v>1633</v>
      </c>
      <c r="C104" s="18">
        <v>44853</v>
      </c>
      <c r="D104" s="14" t="s">
        <v>1634</v>
      </c>
      <c r="E104" s="15">
        <v>8800</v>
      </c>
      <c r="F104" s="17">
        <v>880</v>
      </c>
      <c r="G104" s="17">
        <v>9680</v>
      </c>
      <c r="H104" s="14" t="s">
        <v>136</v>
      </c>
      <c r="I104" s="23" t="s">
        <v>1659</v>
      </c>
      <c r="J104" s="24">
        <f>1963.63+1554.55</f>
        <v>3518.1800000000003</v>
      </c>
    </row>
    <row r="105" spans="1:10" ht="15" customHeight="1" x14ac:dyDescent="0.2">
      <c r="A105" s="19" t="s">
        <v>16</v>
      </c>
      <c r="B105" s="16" t="s">
        <v>395</v>
      </c>
      <c r="C105" s="18">
        <v>44581</v>
      </c>
      <c r="D105" s="14" t="s">
        <v>1411</v>
      </c>
      <c r="E105" s="15">
        <v>82.86</v>
      </c>
      <c r="F105" s="17">
        <f>+E105*0.1</f>
        <v>8.2859999999999996</v>
      </c>
      <c r="G105" s="17">
        <f>+E105+F105</f>
        <v>91.146000000000001</v>
      </c>
      <c r="H105" s="14" t="s">
        <v>136</v>
      </c>
      <c r="I105" s="23" t="s">
        <v>398</v>
      </c>
      <c r="J105" s="24">
        <v>82.86</v>
      </c>
    </row>
    <row r="106" spans="1:10" ht="15" customHeight="1" x14ac:dyDescent="0.2">
      <c r="A106" s="19" t="s">
        <v>16</v>
      </c>
      <c r="B106" s="16" t="s">
        <v>396</v>
      </c>
      <c r="C106" s="18">
        <v>44582</v>
      </c>
      <c r="D106" s="14" t="s">
        <v>1411</v>
      </c>
      <c r="E106" s="15">
        <v>154.13999999999999</v>
      </c>
      <c r="F106" s="17">
        <f>+E106*0.1</f>
        <v>15.414</v>
      </c>
      <c r="G106" s="17">
        <f>+E106+F106</f>
        <v>169.55399999999997</v>
      </c>
      <c r="H106" s="14" t="s">
        <v>136</v>
      </c>
      <c r="I106" s="23" t="s">
        <v>399</v>
      </c>
      <c r="J106" s="24">
        <f>83.59+70.55</f>
        <v>154.13999999999999</v>
      </c>
    </row>
    <row r="107" spans="1:10" ht="15" customHeight="1" x14ac:dyDescent="0.2">
      <c r="A107" s="19" t="s">
        <v>3</v>
      </c>
      <c r="B107" s="16" t="s">
        <v>1026</v>
      </c>
      <c r="C107" s="18">
        <v>44770</v>
      </c>
      <c r="D107" s="14" t="s">
        <v>1411</v>
      </c>
      <c r="E107" s="15">
        <v>1053.2596000000001</v>
      </c>
      <c r="F107" s="15">
        <v>279.98039999999997</v>
      </c>
      <c r="G107" s="15">
        <v>1333.24</v>
      </c>
      <c r="H107" s="14" t="s">
        <v>1385</v>
      </c>
      <c r="I107" s="26" t="s">
        <v>1299</v>
      </c>
      <c r="J107" s="24">
        <f>105.78+136.73+109.64+1034+330.91-60.82</f>
        <v>1656.2400000000002</v>
      </c>
    </row>
    <row r="108" spans="1:10" ht="15" customHeight="1" x14ac:dyDescent="0.2">
      <c r="A108" s="19" t="s">
        <v>1</v>
      </c>
      <c r="B108" s="16" t="s">
        <v>1420</v>
      </c>
      <c r="C108" s="18">
        <v>44841</v>
      </c>
      <c r="D108" s="14" t="s">
        <v>1411</v>
      </c>
      <c r="E108" s="15">
        <v>3402.52</v>
      </c>
      <c r="F108" s="17">
        <v>0</v>
      </c>
      <c r="G108" s="17">
        <v>3402.52</v>
      </c>
      <c r="H108" s="14" t="s">
        <v>136</v>
      </c>
      <c r="I108" s="23" t="s">
        <v>1447</v>
      </c>
      <c r="J108" s="24">
        <v>3402.52</v>
      </c>
    </row>
    <row r="109" spans="1:10" ht="15" customHeight="1" x14ac:dyDescent="0.2">
      <c r="A109" s="19" t="s">
        <v>1</v>
      </c>
      <c r="B109" s="16" t="s">
        <v>1421</v>
      </c>
      <c r="C109" s="18">
        <v>44845</v>
      </c>
      <c r="D109" s="14" t="s">
        <v>1411</v>
      </c>
      <c r="E109" s="15">
        <v>2012.59</v>
      </c>
      <c r="F109" s="17">
        <v>0</v>
      </c>
      <c r="G109" s="17">
        <v>2012.59</v>
      </c>
      <c r="H109" s="14" t="s">
        <v>570</v>
      </c>
      <c r="I109" s="23" t="s">
        <v>1447</v>
      </c>
      <c r="J109" s="24">
        <v>2012.59</v>
      </c>
    </row>
    <row r="110" spans="1:10" ht="15" customHeight="1" x14ac:dyDescent="0.2">
      <c r="A110" s="19" t="s">
        <v>1</v>
      </c>
      <c r="B110" s="16" t="s">
        <v>1432</v>
      </c>
      <c r="C110" s="18">
        <v>44876</v>
      </c>
      <c r="D110" s="14" t="s">
        <v>1411</v>
      </c>
      <c r="E110" s="15">
        <v>795.9</v>
      </c>
      <c r="F110" s="17">
        <v>0</v>
      </c>
      <c r="G110" s="17">
        <v>795.9</v>
      </c>
      <c r="H110" s="14" t="s">
        <v>136</v>
      </c>
      <c r="I110" s="23" t="s">
        <v>1447</v>
      </c>
      <c r="J110" s="24">
        <v>795.9</v>
      </c>
    </row>
    <row r="111" spans="1:10" ht="15" customHeight="1" x14ac:dyDescent="0.2">
      <c r="A111" s="19" t="s">
        <v>1</v>
      </c>
      <c r="B111" s="16" t="s">
        <v>1433</v>
      </c>
      <c r="C111" s="18">
        <v>44876</v>
      </c>
      <c r="D111" s="14" t="s">
        <v>1411</v>
      </c>
      <c r="E111" s="15">
        <v>268</v>
      </c>
      <c r="F111" s="17">
        <v>0</v>
      </c>
      <c r="G111" s="17">
        <v>268</v>
      </c>
      <c r="H111" s="14" t="s">
        <v>129</v>
      </c>
      <c r="I111" s="23" t="s">
        <v>1447</v>
      </c>
      <c r="J111" s="24">
        <v>268</v>
      </c>
    </row>
    <row r="112" spans="1:10" ht="15" customHeight="1" x14ac:dyDescent="0.2">
      <c r="A112" s="19" t="s">
        <v>12</v>
      </c>
      <c r="B112" s="16" t="s">
        <v>1741</v>
      </c>
      <c r="C112" s="18">
        <v>44887</v>
      </c>
      <c r="D112" s="14" t="s">
        <v>1411</v>
      </c>
      <c r="E112" s="15">
        <v>17.41</v>
      </c>
      <c r="F112" s="17">
        <v>1.74</v>
      </c>
      <c r="G112" s="17">
        <v>19.149999999999999</v>
      </c>
      <c r="H112" s="14" t="s">
        <v>136</v>
      </c>
      <c r="I112" s="23" t="s">
        <v>107</v>
      </c>
      <c r="J112" s="24">
        <v>17.41</v>
      </c>
    </row>
    <row r="113" spans="1:10" ht="15" customHeight="1" x14ac:dyDescent="0.2">
      <c r="A113" s="19" t="s">
        <v>13</v>
      </c>
      <c r="B113" s="16" t="s">
        <v>299</v>
      </c>
      <c r="C113" s="18">
        <v>44589</v>
      </c>
      <c r="D113" s="14" t="s">
        <v>168</v>
      </c>
      <c r="E113" s="15">
        <v>529.94000000000005</v>
      </c>
      <c r="F113" s="15">
        <v>0</v>
      </c>
      <c r="G113" s="15">
        <v>529.94000000000005</v>
      </c>
      <c r="H113" s="14" t="s">
        <v>129</v>
      </c>
      <c r="I113" s="23" t="s">
        <v>400</v>
      </c>
      <c r="J113" s="24">
        <v>529.94000000000005</v>
      </c>
    </row>
    <row r="114" spans="1:10" ht="15" customHeight="1" x14ac:dyDescent="0.2">
      <c r="A114" s="14" t="s">
        <v>4</v>
      </c>
      <c r="B114" s="16" t="s">
        <v>796</v>
      </c>
      <c r="C114" s="18">
        <v>44606</v>
      </c>
      <c r="D114" s="14" t="s">
        <v>168</v>
      </c>
      <c r="E114" s="15">
        <v>194.67</v>
      </c>
      <c r="F114" s="17">
        <v>0</v>
      </c>
      <c r="G114" s="17">
        <v>194.67</v>
      </c>
      <c r="H114" s="14" t="s">
        <v>129</v>
      </c>
      <c r="I114" s="23" t="s">
        <v>169</v>
      </c>
      <c r="J114" s="24">
        <v>194.67</v>
      </c>
    </row>
    <row r="115" spans="1:10" ht="15" customHeight="1" x14ac:dyDescent="0.2">
      <c r="A115" s="19" t="s">
        <v>13</v>
      </c>
      <c r="B115" s="16" t="s">
        <v>872</v>
      </c>
      <c r="C115" s="18">
        <v>44685</v>
      </c>
      <c r="D115" s="14" t="s">
        <v>168</v>
      </c>
      <c r="E115" s="15">
        <v>162.22999999999999</v>
      </c>
      <c r="F115" s="15">
        <v>0</v>
      </c>
      <c r="G115" s="15">
        <v>162.22999999999999</v>
      </c>
      <c r="H115" s="14" t="s">
        <v>129</v>
      </c>
      <c r="I115" s="23" t="s">
        <v>873</v>
      </c>
      <c r="J115" s="24">
        <v>162.22999999999999</v>
      </c>
    </row>
    <row r="116" spans="1:10" ht="15" customHeight="1" x14ac:dyDescent="0.2">
      <c r="A116" s="19" t="s">
        <v>2</v>
      </c>
      <c r="B116" s="16" t="s">
        <v>452</v>
      </c>
      <c r="C116" s="18">
        <v>44701</v>
      </c>
      <c r="D116" s="14" t="s">
        <v>168</v>
      </c>
      <c r="E116" s="15">
        <v>216.3</v>
      </c>
      <c r="F116" s="15">
        <v>0</v>
      </c>
      <c r="G116" s="15">
        <v>216.3</v>
      </c>
      <c r="H116" s="27" t="s">
        <v>129</v>
      </c>
      <c r="I116" s="23" t="s">
        <v>453</v>
      </c>
      <c r="J116" s="24">
        <v>216.3</v>
      </c>
    </row>
    <row r="117" spans="1:10" ht="15" customHeight="1" x14ac:dyDescent="0.2">
      <c r="A117" s="19" t="s">
        <v>6</v>
      </c>
      <c r="B117" s="16" t="s">
        <v>531</v>
      </c>
      <c r="C117" s="18">
        <v>44708</v>
      </c>
      <c r="D117" s="14" t="s">
        <v>168</v>
      </c>
      <c r="E117" s="15">
        <v>324.45</v>
      </c>
      <c r="F117" s="15">
        <v>0</v>
      </c>
      <c r="G117" s="15">
        <v>324.45</v>
      </c>
      <c r="H117" s="14" t="s">
        <v>129</v>
      </c>
      <c r="I117" s="26" t="s">
        <v>578</v>
      </c>
      <c r="J117" s="24">
        <v>324.45</v>
      </c>
    </row>
    <row r="118" spans="1:10" ht="15" customHeight="1" x14ac:dyDescent="0.2">
      <c r="A118" s="19" t="s">
        <v>10</v>
      </c>
      <c r="B118" s="16" t="s">
        <v>1086</v>
      </c>
      <c r="C118" s="18">
        <v>44825</v>
      </c>
      <c r="D118" s="14" t="s">
        <v>168</v>
      </c>
      <c r="E118" s="15">
        <v>250.91</v>
      </c>
      <c r="F118" s="15">
        <v>0</v>
      </c>
      <c r="G118" s="15">
        <v>250.91</v>
      </c>
      <c r="H118" s="14" t="s">
        <v>129</v>
      </c>
      <c r="I118" s="26" t="s">
        <v>1087</v>
      </c>
      <c r="J118" s="24">
        <v>200.72</v>
      </c>
    </row>
    <row r="119" spans="1:10" ht="15" customHeight="1" x14ac:dyDescent="0.2">
      <c r="A119" s="19" t="s">
        <v>0</v>
      </c>
      <c r="B119" s="16" t="s">
        <v>1390</v>
      </c>
      <c r="C119" s="18">
        <v>44837</v>
      </c>
      <c r="D119" s="14" t="s">
        <v>168</v>
      </c>
      <c r="E119" s="15">
        <v>162.22999999999999</v>
      </c>
      <c r="F119" s="17">
        <v>0</v>
      </c>
      <c r="G119" s="17">
        <v>162.22999999999999</v>
      </c>
      <c r="H119" s="14" t="s">
        <v>129</v>
      </c>
      <c r="I119" s="23" t="s">
        <v>1391</v>
      </c>
      <c r="J119" s="24">
        <v>162.22999999999999</v>
      </c>
    </row>
    <row r="120" spans="1:10" ht="15" customHeight="1" x14ac:dyDescent="0.2">
      <c r="A120" s="19" t="s">
        <v>13</v>
      </c>
      <c r="B120" s="16" t="s">
        <v>1758</v>
      </c>
      <c r="C120" s="18">
        <v>44845</v>
      </c>
      <c r="D120" s="14" t="s">
        <v>168</v>
      </c>
      <c r="E120" s="15">
        <v>640</v>
      </c>
      <c r="F120" s="17">
        <v>0</v>
      </c>
      <c r="G120" s="17">
        <v>640</v>
      </c>
      <c r="H120" s="14" t="s">
        <v>129</v>
      </c>
      <c r="I120" s="23" t="s">
        <v>1759</v>
      </c>
      <c r="J120" s="24">
        <v>640</v>
      </c>
    </row>
    <row r="121" spans="1:10" ht="15" customHeight="1" x14ac:dyDescent="0.2">
      <c r="A121" s="19" t="s">
        <v>3</v>
      </c>
      <c r="B121" s="16" t="s">
        <v>1555</v>
      </c>
      <c r="C121" s="18">
        <v>44874</v>
      </c>
      <c r="D121" s="14" t="s">
        <v>168</v>
      </c>
      <c r="E121" s="15">
        <v>216.3</v>
      </c>
      <c r="F121" s="17">
        <v>0</v>
      </c>
      <c r="G121" s="17">
        <v>216.3</v>
      </c>
      <c r="H121" s="14" t="s">
        <v>129</v>
      </c>
      <c r="I121" s="23" t="s">
        <v>1603</v>
      </c>
      <c r="J121" s="24">
        <v>216.3</v>
      </c>
    </row>
    <row r="122" spans="1:10" ht="15" customHeight="1" x14ac:dyDescent="0.2">
      <c r="A122" s="19" t="s">
        <v>3</v>
      </c>
      <c r="B122" s="16" t="s">
        <v>1569</v>
      </c>
      <c r="C122" s="18">
        <v>44909</v>
      </c>
      <c r="D122" s="14" t="s">
        <v>168</v>
      </c>
      <c r="E122" s="15">
        <v>250.47</v>
      </c>
      <c r="F122" s="17">
        <v>0</v>
      </c>
      <c r="G122" s="17">
        <v>250.47</v>
      </c>
      <c r="H122" s="14" t="s">
        <v>129</v>
      </c>
      <c r="I122" s="23" t="s">
        <v>1611</v>
      </c>
      <c r="J122" s="24">
        <v>250.47</v>
      </c>
    </row>
    <row r="123" spans="1:10" ht="15" customHeight="1" x14ac:dyDescent="0.2">
      <c r="A123" s="19" t="s">
        <v>3</v>
      </c>
      <c r="B123" s="16" t="s">
        <v>1577</v>
      </c>
      <c r="C123" s="18">
        <v>44914</v>
      </c>
      <c r="D123" s="14" t="s">
        <v>168</v>
      </c>
      <c r="E123" s="15">
        <v>162.22999999999999</v>
      </c>
      <c r="F123" s="17">
        <v>0</v>
      </c>
      <c r="G123" s="17">
        <v>162.22999999999999</v>
      </c>
      <c r="H123" s="14" t="s">
        <v>129</v>
      </c>
      <c r="I123" s="23" t="s">
        <v>1614</v>
      </c>
      <c r="J123" s="24">
        <v>162.22999999999999</v>
      </c>
    </row>
    <row r="124" spans="1:10" ht="15" customHeight="1" x14ac:dyDescent="0.2">
      <c r="A124" s="19" t="s">
        <v>0</v>
      </c>
      <c r="B124" s="16" t="s">
        <v>1406</v>
      </c>
      <c r="C124" s="18">
        <v>44924</v>
      </c>
      <c r="D124" s="14" t="s">
        <v>168</v>
      </c>
      <c r="E124" s="15">
        <v>488.54</v>
      </c>
      <c r="F124" s="17">
        <v>0</v>
      </c>
      <c r="G124" s="17">
        <v>488.54</v>
      </c>
      <c r="H124" s="14" t="s">
        <v>129</v>
      </c>
      <c r="I124" s="23" t="s">
        <v>1407</v>
      </c>
      <c r="J124" s="24">
        <v>488.54</v>
      </c>
    </row>
    <row r="125" spans="1:10" ht="15" customHeight="1" x14ac:dyDescent="0.2">
      <c r="A125" s="19" t="s">
        <v>9</v>
      </c>
      <c r="B125" s="16" t="s">
        <v>368</v>
      </c>
      <c r="C125" s="18">
        <v>44630</v>
      </c>
      <c r="D125" s="14" t="s">
        <v>369</v>
      </c>
      <c r="E125" s="15">
        <v>1195</v>
      </c>
      <c r="F125" s="15">
        <v>250.95</v>
      </c>
      <c r="G125" s="15">
        <v>1445.95</v>
      </c>
      <c r="H125" s="14" t="s">
        <v>172</v>
      </c>
      <c r="I125" s="23" t="s">
        <v>107</v>
      </c>
      <c r="J125" s="24">
        <v>1195</v>
      </c>
    </row>
    <row r="126" spans="1:10" ht="15" customHeight="1" x14ac:dyDescent="0.2">
      <c r="A126" s="19" t="s">
        <v>12</v>
      </c>
      <c r="B126" s="16" t="s">
        <v>782</v>
      </c>
      <c r="C126" s="18">
        <v>44706</v>
      </c>
      <c r="D126" s="14" t="s">
        <v>793</v>
      </c>
      <c r="E126" s="15">
        <v>5250</v>
      </c>
      <c r="F126" s="15">
        <v>1102.5</v>
      </c>
      <c r="G126" s="15">
        <v>6352.5</v>
      </c>
      <c r="H126" s="14" t="s">
        <v>153</v>
      </c>
      <c r="I126" s="26" t="s">
        <v>760</v>
      </c>
      <c r="J126" s="24">
        <v>5250</v>
      </c>
    </row>
    <row r="127" spans="1:10" ht="15" customHeight="1" x14ac:dyDescent="0.2">
      <c r="A127" s="19" t="s">
        <v>9</v>
      </c>
      <c r="B127" s="16" t="s">
        <v>363</v>
      </c>
      <c r="C127" s="18">
        <v>44629</v>
      </c>
      <c r="D127" s="14" t="s">
        <v>437</v>
      </c>
      <c r="E127" s="15">
        <v>143</v>
      </c>
      <c r="F127" s="15">
        <v>30.03</v>
      </c>
      <c r="G127" s="15">
        <v>173.03</v>
      </c>
      <c r="H127" s="14" t="s">
        <v>172</v>
      </c>
      <c r="I127" s="23">
        <v>44630</v>
      </c>
      <c r="J127" s="24">
        <v>143</v>
      </c>
    </row>
    <row r="128" spans="1:10" ht="15" customHeight="1" x14ac:dyDescent="0.2">
      <c r="A128" s="19" t="s">
        <v>1</v>
      </c>
      <c r="B128" s="16" t="s">
        <v>853</v>
      </c>
      <c r="C128" s="18">
        <v>44733</v>
      </c>
      <c r="D128" s="14" t="s">
        <v>437</v>
      </c>
      <c r="E128" s="15">
        <v>132</v>
      </c>
      <c r="F128" s="15">
        <v>27.72</v>
      </c>
      <c r="G128" s="15">
        <v>159.72</v>
      </c>
      <c r="H128" s="14" t="s">
        <v>172</v>
      </c>
      <c r="I128" s="23" t="s">
        <v>429</v>
      </c>
      <c r="J128" s="15">
        <v>132</v>
      </c>
    </row>
    <row r="129" spans="1:10" ht="15" customHeight="1" x14ac:dyDescent="0.2">
      <c r="A129" s="19" t="s">
        <v>11</v>
      </c>
      <c r="B129" s="16" t="s">
        <v>749</v>
      </c>
      <c r="C129" s="18">
        <v>44734</v>
      </c>
      <c r="D129" s="14" t="s">
        <v>437</v>
      </c>
      <c r="E129" s="15">
        <v>230</v>
      </c>
      <c r="F129" s="17">
        <v>48.3</v>
      </c>
      <c r="G129" s="17">
        <v>278.3</v>
      </c>
      <c r="H129" s="14" t="s">
        <v>158</v>
      </c>
      <c r="I129" s="26" t="s">
        <v>756</v>
      </c>
      <c r="J129" s="24">
        <v>230</v>
      </c>
    </row>
    <row r="130" spans="1:10" ht="15" customHeight="1" x14ac:dyDescent="0.2">
      <c r="A130" s="19" t="s">
        <v>3</v>
      </c>
      <c r="B130" s="16" t="s">
        <v>1574</v>
      </c>
      <c r="C130" s="18">
        <v>44914</v>
      </c>
      <c r="D130" s="14" t="s">
        <v>1592</v>
      </c>
      <c r="E130" s="15">
        <v>200</v>
      </c>
      <c r="F130" s="17">
        <v>42</v>
      </c>
      <c r="G130" s="17">
        <v>242</v>
      </c>
      <c r="H130" s="14" t="s">
        <v>153</v>
      </c>
      <c r="I130" s="23">
        <v>44915</v>
      </c>
      <c r="J130" s="24">
        <v>200</v>
      </c>
    </row>
    <row r="131" spans="1:10" ht="15" customHeight="1" x14ac:dyDescent="0.2">
      <c r="A131" s="19" t="s">
        <v>1</v>
      </c>
      <c r="B131" s="16" t="s">
        <v>808</v>
      </c>
      <c r="C131" s="18">
        <v>44588</v>
      </c>
      <c r="D131" s="14" t="s">
        <v>118</v>
      </c>
      <c r="E131" s="15">
        <v>472.72</v>
      </c>
      <c r="F131" s="15">
        <v>0</v>
      </c>
      <c r="G131" s="15">
        <v>472.72</v>
      </c>
      <c r="H131" s="14" t="s">
        <v>129</v>
      </c>
      <c r="I131" s="23" t="s">
        <v>163</v>
      </c>
      <c r="J131" s="24">
        <v>472.72</v>
      </c>
    </row>
    <row r="132" spans="1:10" ht="15" customHeight="1" x14ac:dyDescent="0.2">
      <c r="A132" s="19" t="s">
        <v>1</v>
      </c>
      <c r="B132" s="16" t="s">
        <v>827</v>
      </c>
      <c r="C132" s="18">
        <v>44677</v>
      </c>
      <c r="D132" s="19" t="s">
        <v>118</v>
      </c>
      <c r="E132" s="15">
        <v>50.02</v>
      </c>
      <c r="F132" s="17">
        <v>0</v>
      </c>
      <c r="G132" s="17">
        <v>50.02</v>
      </c>
      <c r="H132" s="14" t="s">
        <v>129</v>
      </c>
      <c r="I132" s="23" t="s">
        <v>439</v>
      </c>
      <c r="J132" s="24">
        <v>50.02</v>
      </c>
    </row>
    <row r="133" spans="1:10" ht="15" customHeight="1" x14ac:dyDescent="0.2">
      <c r="A133" s="19" t="s">
        <v>11</v>
      </c>
      <c r="B133" s="16" t="s">
        <v>1703</v>
      </c>
      <c r="C133" s="18">
        <v>44836</v>
      </c>
      <c r="D133" s="14" t="s">
        <v>1716</v>
      </c>
      <c r="E133" s="15">
        <v>2.98</v>
      </c>
      <c r="F133" s="17">
        <v>0.62</v>
      </c>
      <c r="G133" s="17">
        <v>3.6</v>
      </c>
      <c r="H133" s="14" t="s">
        <v>142</v>
      </c>
      <c r="I133" s="23" t="s">
        <v>107</v>
      </c>
      <c r="J133" s="24">
        <v>2.98</v>
      </c>
    </row>
    <row r="134" spans="1:10" x14ac:dyDescent="0.2">
      <c r="A134" s="19" t="s">
        <v>6</v>
      </c>
      <c r="B134" s="16" t="s">
        <v>220</v>
      </c>
      <c r="C134" s="18">
        <v>44600</v>
      </c>
      <c r="D134" s="14" t="s">
        <v>221</v>
      </c>
      <c r="E134" s="15">
        <v>34.14</v>
      </c>
      <c r="F134" s="15">
        <v>3.4140000000000001</v>
      </c>
      <c r="G134" s="15">
        <v>37.554000000000002</v>
      </c>
      <c r="H134" s="14" t="s">
        <v>160</v>
      </c>
      <c r="I134" s="23">
        <v>44602</v>
      </c>
      <c r="J134" s="24">
        <v>34.14</v>
      </c>
    </row>
    <row r="135" spans="1:10" ht="15" customHeight="1" x14ac:dyDescent="0.2">
      <c r="A135" s="19" t="s">
        <v>6</v>
      </c>
      <c r="B135" s="16" t="s">
        <v>231</v>
      </c>
      <c r="C135" s="18">
        <v>44621</v>
      </c>
      <c r="D135" s="14" t="s">
        <v>221</v>
      </c>
      <c r="E135" s="15">
        <v>22.76</v>
      </c>
      <c r="F135" s="15">
        <v>2.2760000000000002</v>
      </c>
      <c r="G135" s="15">
        <v>25.036000000000001</v>
      </c>
      <c r="H135" s="14" t="s">
        <v>160</v>
      </c>
      <c r="I135" s="23">
        <v>44622</v>
      </c>
      <c r="J135" s="24">
        <v>22.76</v>
      </c>
    </row>
    <row r="136" spans="1:10" ht="15" customHeight="1" x14ac:dyDescent="0.2">
      <c r="A136" s="19" t="s">
        <v>6</v>
      </c>
      <c r="B136" s="16" t="s">
        <v>501</v>
      </c>
      <c r="C136" s="18">
        <v>44655</v>
      </c>
      <c r="D136" s="14" t="s">
        <v>221</v>
      </c>
      <c r="E136" s="15">
        <v>34.14</v>
      </c>
      <c r="F136" s="17">
        <v>3.4140000000000001</v>
      </c>
      <c r="G136" s="17">
        <v>37.554000000000002</v>
      </c>
      <c r="H136" s="14" t="s">
        <v>160</v>
      </c>
      <c r="I136" s="23">
        <v>44655</v>
      </c>
      <c r="J136" s="24">
        <v>34.14</v>
      </c>
    </row>
    <row r="137" spans="1:10" ht="15" customHeight="1" x14ac:dyDescent="0.2">
      <c r="A137" s="19" t="s">
        <v>6</v>
      </c>
      <c r="B137" s="16" t="s">
        <v>524</v>
      </c>
      <c r="C137" s="18">
        <v>44694</v>
      </c>
      <c r="D137" s="14" t="s">
        <v>221</v>
      </c>
      <c r="E137" s="15">
        <v>28.45</v>
      </c>
      <c r="F137" s="15">
        <v>2.8450000000000002</v>
      </c>
      <c r="G137" s="15">
        <v>31.294999999999998</v>
      </c>
      <c r="H137" s="14" t="s">
        <v>160</v>
      </c>
      <c r="I137" s="23">
        <v>44694</v>
      </c>
      <c r="J137" s="24">
        <v>28.45</v>
      </c>
    </row>
    <row r="138" spans="1:10" ht="15" customHeight="1" x14ac:dyDescent="0.2">
      <c r="A138" s="19" t="s">
        <v>6</v>
      </c>
      <c r="B138" s="16" t="s">
        <v>540</v>
      </c>
      <c r="C138" s="18">
        <v>44715</v>
      </c>
      <c r="D138" s="14" t="s">
        <v>221</v>
      </c>
      <c r="E138" s="15">
        <v>34.14</v>
      </c>
      <c r="F138" s="15">
        <v>3.4140000000000001</v>
      </c>
      <c r="G138" s="15">
        <v>37.554000000000002</v>
      </c>
      <c r="H138" s="14" t="s">
        <v>160</v>
      </c>
      <c r="I138" s="23">
        <v>44715</v>
      </c>
      <c r="J138" s="24">
        <v>34.14</v>
      </c>
    </row>
    <row r="139" spans="1:10" ht="15" customHeight="1" x14ac:dyDescent="0.2">
      <c r="A139" s="19" t="s">
        <v>6</v>
      </c>
      <c r="B139" s="16" t="s">
        <v>568</v>
      </c>
      <c r="C139" s="18">
        <v>44740</v>
      </c>
      <c r="D139" s="14" t="s">
        <v>221</v>
      </c>
      <c r="E139" s="15">
        <v>28.45</v>
      </c>
      <c r="F139" s="15">
        <v>2.8450000000000002</v>
      </c>
      <c r="G139" s="15">
        <v>31.294999999999998</v>
      </c>
      <c r="H139" s="14" t="s">
        <v>160</v>
      </c>
      <c r="I139" s="23">
        <v>44740</v>
      </c>
      <c r="J139" s="24">
        <v>28.45</v>
      </c>
    </row>
    <row r="140" spans="1:10" ht="15" customHeight="1" x14ac:dyDescent="0.2">
      <c r="A140" s="19" t="s">
        <v>6</v>
      </c>
      <c r="B140" s="16" t="s">
        <v>1234</v>
      </c>
      <c r="C140" s="18">
        <v>44761</v>
      </c>
      <c r="D140" s="14" t="s">
        <v>221</v>
      </c>
      <c r="E140" s="15">
        <v>28.45</v>
      </c>
      <c r="F140" s="15">
        <v>2.8450000000000002</v>
      </c>
      <c r="G140" s="15">
        <v>31.294999999999998</v>
      </c>
      <c r="H140" s="14" t="s">
        <v>160</v>
      </c>
      <c r="I140" s="23">
        <v>44761</v>
      </c>
      <c r="J140" s="24">
        <v>28.45</v>
      </c>
    </row>
    <row r="141" spans="1:10" ht="15" customHeight="1" x14ac:dyDescent="0.2">
      <c r="A141" s="19" t="s">
        <v>6</v>
      </c>
      <c r="B141" s="16" t="s">
        <v>1238</v>
      </c>
      <c r="C141" s="18">
        <v>44806</v>
      </c>
      <c r="D141" s="14" t="s">
        <v>221</v>
      </c>
      <c r="E141" s="15">
        <v>34.14</v>
      </c>
      <c r="F141" s="15">
        <v>3.4140000000000001</v>
      </c>
      <c r="G141" s="15">
        <v>37.554000000000002</v>
      </c>
      <c r="H141" s="14" t="s">
        <v>160</v>
      </c>
      <c r="I141" s="23">
        <v>44806</v>
      </c>
      <c r="J141" s="24">
        <f>34.14</f>
        <v>34.14</v>
      </c>
    </row>
    <row r="142" spans="1:10" ht="15" customHeight="1" x14ac:dyDescent="0.2">
      <c r="A142" s="19" t="s">
        <v>3</v>
      </c>
      <c r="B142" s="16" t="s">
        <v>461</v>
      </c>
      <c r="C142" s="18">
        <v>44732</v>
      </c>
      <c r="D142" s="14" t="s">
        <v>475</v>
      </c>
      <c r="E142" s="15">
        <v>175</v>
      </c>
      <c r="F142" s="17">
        <v>36.75</v>
      </c>
      <c r="G142" s="17">
        <v>211.75</v>
      </c>
      <c r="H142" s="27" t="s">
        <v>153</v>
      </c>
      <c r="I142" s="23">
        <v>44740</v>
      </c>
      <c r="J142" s="24">
        <v>175</v>
      </c>
    </row>
    <row r="143" spans="1:10" ht="15" customHeight="1" x14ac:dyDescent="0.2">
      <c r="A143" s="14" t="s">
        <v>4</v>
      </c>
      <c r="B143" s="16" t="s">
        <v>802</v>
      </c>
      <c r="C143" s="18">
        <v>44650</v>
      </c>
      <c r="D143" s="14" t="s">
        <v>419</v>
      </c>
      <c r="E143" s="15">
        <v>467</v>
      </c>
      <c r="F143" s="17">
        <v>98.07</v>
      </c>
      <c r="G143" s="17">
        <v>565.07000000000005</v>
      </c>
      <c r="H143" s="14" t="s">
        <v>131</v>
      </c>
      <c r="I143" s="23" t="s">
        <v>276</v>
      </c>
      <c r="J143" s="24">
        <v>527</v>
      </c>
    </row>
    <row r="144" spans="1:10" ht="15" customHeight="1" x14ac:dyDescent="0.2">
      <c r="A144" s="19" t="s">
        <v>4</v>
      </c>
      <c r="B144" s="16" t="s">
        <v>484</v>
      </c>
      <c r="C144" s="18">
        <v>44664</v>
      </c>
      <c r="D144" s="14" t="s">
        <v>419</v>
      </c>
      <c r="E144" s="15">
        <v>578</v>
      </c>
      <c r="F144" s="17">
        <v>121.36799999999999</v>
      </c>
      <c r="G144" s="17">
        <v>699.37</v>
      </c>
      <c r="H144" s="27" t="s">
        <v>142</v>
      </c>
      <c r="I144" s="26" t="s">
        <v>494</v>
      </c>
      <c r="J144" s="24">
        <v>578</v>
      </c>
    </row>
    <row r="145" spans="1:10" ht="15" customHeight="1" x14ac:dyDescent="0.2">
      <c r="A145" s="19" t="s">
        <v>4</v>
      </c>
      <c r="B145" s="16" t="s">
        <v>488</v>
      </c>
      <c r="C145" s="18">
        <v>44691</v>
      </c>
      <c r="D145" s="14" t="s">
        <v>419</v>
      </c>
      <c r="E145" s="15">
        <v>680</v>
      </c>
      <c r="F145" s="17">
        <v>142.80000000000001</v>
      </c>
      <c r="G145" s="17">
        <v>822.8</v>
      </c>
      <c r="H145" s="27" t="s">
        <v>132</v>
      </c>
      <c r="I145" s="26" t="s">
        <v>496</v>
      </c>
      <c r="J145" s="24">
        <v>680</v>
      </c>
    </row>
    <row r="146" spans="1:10" ht="15" customHeight="1" x14ac:dyDescent="0.2">
      <c r="A146" s="19" t="s">
        <v>4</v>
      </c>
      <c r="B146" s="16" t="s">
        <v>1055</v>
      </c>
      <c r="C146" s="18">
        <v>44823</v>
      </c>
      <c r="D146" s="14" t="s">
        <v>419</v>
      </c>
      <c r="E146" s="15">
        <v>640</v>
      </c>
      <c r="F146" s="17">
        <v>134.4</v>
      </c>
      <c r="G146" s="17">
        <v>774.4</v>
      </c>
      <c r="H146" s="14" t="s">
        <v>132</v>
      </c>
      <c r="I146" s="23" t="s">
        <v>1267</v>
      </c>
      <c r="J146" s="24">
        <v>640</v>
      </c>
    </row>
    <row r="147" spans="1:10" ht="15" customHeight="1" x14ac:dyDescent="0.2">
      <c r="A147" s="19" t="s">
        <v>4</v>
      </c>
      <c r="B147" s="16" t="s">
        <v>1619</v>
      </c>
      <c r="C147" s="18">
        <v>44848</v>
      </c>
      <c r="D147" s="14" t="s">
        <v>419</v>
      </c>
      <c r="E147" s="15">
        <v>560</v>
      </c>
      <c r="F147" s="17">
        <v>117.6</v>
      </c>
      <c r="G147" s="17">
        <v>677.6</v>
      </c>
      <c r="H147" s="14" t="s">
        <v>132</v>
      </c>
      <c r="I147" s="23" t="s">
        <v>1627</v>
      </c>
      <c r="J147" s="24">
        <v>560</v>
      </c>
    </row>
    <row r="148" spans="1:10" ht="15" customHeight="1" x14ac:dyDescent="0.2">
      <c r="A148" s="19" t="s">
        <v>4</v>
      </c>
      <c r="B148" s="16" t="s">
        <v>1620</v>
      </c>
      <c r="C148" s="18">
        <v>44849</v>
      </c>
      <c r="D148" s="14" t="s">
        <v>419</v>
      </c>
      <c r="E148" s="15">
        <v>720</v>
      </c>
      <c r="F148" s="17">
        <v>151.19999999999999</v>
      </c>
      <c r="G148" s="17">
        <v>871.2</v>
      </c>
      <c r="H148" s="14" t="s">
        <v>132</v>
      </c>
      <c r="I148" s="23" t="s">
        <v>1628</v>
      </c>
      <c r="J148" s="24">
        <v>720</v>
      </c>
    </row>
    <row r="149" spans="1:10" ht="15" customHeight="1" x14ac:dyDescent="0.2">
      <c r="A149" s="19" t="s">
        <v>4</v>
      </c>
      <c r="B149" s="16" t="s">
        <v>1621</v>
      </c>
      <c r="C149" s="18">
        <v>44859</v>
      </c>
      <c r="D149" s="14" t="s">
        <v>419</v>
      </c>
      <c r="E149" s="15">
        <v>540</v>
      </c>
      <c r="F149" s="17">
        <v>113.4</v>
      </c>
      <c r="G149" s="17">
        <v>653.4</v>
      </c>
      <c r="H149" s="14" t="s">
        <v>132</v>
      </c>
      <c r="I149" s="23">
        <v>44897</v>
      </c>
      <c r="J149" s="24">
        <v>540</v>
      </c>
    </row>
    <row r="150" spans="1:10" ht="15" customHeight="1" x14ac:dyDescent="0.2">
      <c r="A150" s="19" t="s">
        <v>1</v>
      </c>
      <c r="B150" s="16" t="s">
        <v>1419</v>
      </c>
      <c r="C150" s="18">
        <v>44839</v>
      </c>
      <c r="D150" s="14" t="s">
        <v>1410</v>
      </c>
      <c r="E150" s="15">
        <v>240</v>
      </c>
      <c r="F150" s="17">
        <v>50.4</v>
      </c>
      <c r="G150" s="17">
        <v>290.39999999999998</v>
      </c>
      <c r="H150" s="14" t="s">
        <v>132</v>
      </c>
      <c r="I150" s="23" t="s">
        <v>1408</v>
      </c>
      <c r="J150" s="24">
        <v>240</v>
      </c>
    </row>
    <row r="151" spans="1:10" ht="15" customHeight="1" x14ac:dyDescent="0.2">
      <c r="A151" s="19" t="s">
        <v>9</v>
      </c>
      <c r="B151" s="16" t="s">
        <v>1359</v>
      </c>
      <c r="C151" s="18">
        <v>44816</v>
      </c>
      <c r="D151" s="14" t="s">
        <v>1360</v>
      </c>
      <c r="E151" s="15">
        <v>139.9</v>
      </c>
      <c r="F151" s="15">
        <v>29.379000000000001</v>
      </c>
      <c r="G151" s="15">
        <v>169.279</v>
      </c>
      <c r="H151" s="14" t="s">
        <v>125</v>
      </c>
      <c r="I151" s="26" t="s">
        <v>1361</v>
      </c>
      <c r="J151" s="24">
        <f>27.98+13.99</f>
        <v>41.97</v>
      </c>
    </row>
    <row r="152" spans="1:10" ht="15" customHeight="1" x14ac:dyDescent="0.2">
      <c r="A152" s="14" t="s">
        <v>4</v>
      </c>
      <c r="B152" s="16" t="s">
        <v>799</v>
      </c>
      <c r="C152" s="18">
        <v>44627</v>
      </c>
      <c r="D152" s="14" t="s">
        <v>281</v>
      </c>
      <c r="E152" s="15">
        <v>1500</v>
      </c>
      <c r="F152" s="17">
        <v>315</v>
      </c>
      <c r="G152" s="17">
        <v>1815</v>
      </c>
      <c r="H152" s="14" t="s">
        <v>158</v>
      </c>
      <c r="I152" s="23" t="s">
        <v>276</v>
      </c>
      <c r="J152" s="24">
        <v>1500</v>
      </c>
    </row>
    <row r="153" spans="1:10" ht="15" customHeight="1" x14ac:dyDescent="0.2">
      <c r="A153" s="19" t="s">
        <v>2</v>
      </c>
      <c r="B153" s="16" t="s">
        <v>1468</v>
      </c>
      <c r="C153" s="18">
        <v>44855</v>
      </c>
      <c r="D153" s="14" t="s">
        <v>1504</v>
      </c>
      <c r="E153" s="15">
        <v>180</v>
      </c>
      <c r="F153" s="17">
        <v>0</v>
      </c>
      <c r="G153" s="17">
        <v>180</v>
      </c>
      <c r="H153" s="14" t="s">
        <v>158</v>
      </c>
      <c r="I153" s="23" t="s">
        <v>1462</v>
      </c>
      <c r="J153" s="24">
        <v>180</v>
      </c>
    </row>
    <row r="154" spans="1:10" ht="15" customHeight="1" x14ac:dyDescent="0.2">
      <c r="A154" s="19" t="s">
        <v>2</v>
      </c>
      <c r="B154" s="16" t="s">
        <v>1467</v>
      </c>
      <c r="C154" s="18">
        <v>44855</v>
      </c>
      <c r="D154" s="14" t="s">
        <v>1503</v>
      </c>
      <c r="E154" s="15">
        <v>180</v>
      </c>
      <c r="F154" s="17">
        <v>0</v>
      </c>
      <c r="G154" s="17">
        <v>180</v>
      </c>
      <c r="H154" s="14" t="s">
        <v>158</v>
      </c>
      <c r="I154" s="23" t="s">
        <v>1462</v>
      </c>
      <c r="J154" s="24">
        <v>180</v>
      </c>
    </row>
    <row r="155" spans="1:10" ht="15" customHeight="1" x14ac:dyDescent="0.2">
      <c r="A155" s="19" t="s">
        <v>2</v>
      </c>
      <c r="B155" s="16" t="s">
        <v>1495</v>
      </c>
      <c r="C155" s="18">
        <v>44875</v>
      </c>
      <c r="D155" s="14" t="s">
        <v>1528</v>
      </c>
      <c r="E155" s="15">
        <v>130</v>
      </c>
      <c r="F155" s="17">
        <v>13</v>
      </c>
      <c r="G155" s="17">
        <v>143</v>
      </c>
      <c r="H155" s="14" t="s">
        <v>155</v>
      </c>
      <c r="I155" s="23">
        <v>44876</v>
      </c>
      <c r="J155" s="24">
        <v>130</v>
      </c>
    </row>
    <row r="156" spans="1:10" ht="15" customHeight="1" x14ac:dyDescent="0.2">
      <c r="A156" s="19" t="s">
        <v>6</v>
      </c>
      <c r="B156" s="16" t="s">
        <v>506</v>
      </c>
      <c r="C156" s="18">
        <v>44658</v>
      </c>
      <c r="D156" s="14" t="s">
        <v>507</v>
      </c>
      <c r="E156" s="15">
        <v>51.73</v>
      </c>
      <c r="F156" s="17">
        <v>5.173</v>
      </c>
      <c r="G156" s="17">
        <v>56.902999999999999</v>
      </c>
      <c r="H156" s="14" t="s">
        <v>155</v>
      </c>
      <c r="I156" s="23">
        <v>44658</v>
      </c>
      <c r="J156" s="24">
        <v>51.73</v>
      </c>
    </row>
    <row r="157" spans="1:10" ht="15" customHeight="1" x14ac:dyDescent="0.2">
      <c r="A157" s="19" t="s">
        <v>17</v>
      </c>
      <c r="B157" s="16" t="s">
        <v>1096</v>
      </c>
      <c r="C157" s="18">
        <v>44746</v>
      </c>
      <c r="D157" s="14" t="s">
        <v>1097</v>
      </c>
      <c r="E157" s="15">
        <v>289.26</v>
      </c>
      <c r="F157" s="15">
        <v>60.744599999999998</v>
      </c>
      <c r="G157" s="15">
        <v>350.00459999999998</v>
      </c>
      <c r="H157" s="14" t="s">
        <v>153</v>
      </c>
      <c r="I157" s="23" t="s">
        <v>1150</v>
      </c>
      <c r="J157" s="24">
        <v>289.26</v>
      </c>
    </row>
    <row r="158" spans="1:10" ht="15" customHeight="1" x14ac:dyDescent="0.2">
      <c r="A158" s="19" t="s">
        <v>6</v>
      </c>
      <c r="B158" s="16" t="s">
        <v>893</v>
      </c>
      <c r="C158" s="18">
        <v>44739</v>
      </c>
      <c r="D158" s="14" t="s">
        <v>900</v>
      </c>
      <c r="E158" s="15">
        <v>187.5</v>
      </c>
      <c r="F158" s="15">
        <v>0</v>
      </c>
      <c r="G158" s="15">
        <v>187.5</v>
      </c>
      <c r="H158" s="14" t="s">
        <v>130</v>
      </c>
      <c r="I158" s="23">
        <v>44761</v>
      </c>
      <c r="J158" s="24">
        <v>187.5</v>
      </c>
    </row>
    <row r="159" spans="1:10" x14ac:dyDescent="0.2">
      <c r="A159" s="19" t="s">
        <v>9</v>
      </c>
      <c r="B159" s="16" t="s">
        <v>96</v>
      </c>
      <c r="C159" s="18">
        <v>44616</v>
      </c>
      <c r="D159" s="14" t="s">
        <v>97</v>
      </c>
      <c r="E159" s="15">
        <v>1622.25</v>
      </c>
      <c r="F159" s="15">
        <v>0</v>
      </c>
      <c r="G159" s="15">
        <v>1622.25</v>
      </c>
      <c r="H159" s="14" t="s">
        <v>129</v>
      </c>
      <c r="I159" s="26" t="s">
        <v>98</v>
      </c>
      <c r="J159" s="24">
        <v>1622.25</v>
      </c>
    </row>
    <row r="160" spans="1:10" x14ac:dyDescent="0.2">
      <c r="A160" s="19" t="s">
        <v>6</v>
      </c>
      <c r="B160" s="16" t="s">
        <v>1643</v>
      </c>
      <c r="C160" s="18">
        <v>44861</v>
      </c>
      <c r="D160" s="14" t="s">
        <v>1644</v>
      </c>
      <c r="E160" s="15">
        <v>566</v>
      </c>
      <c r="F160" s="17">
        <v>56.6</v>
      </c>
      <c r="G160" s="17">
        <v>622.6</v>
      </c>
      <c r="H160" s="14" t="s">
        <v>155</v>
      </c>
      <c r="I160" s="23">
        <v>44868</v>
      </c>
      <c r="J160" s="24">
        <v>536</v>
      </c>
    </row>
    <row r="161" spans="1:10" ht="15" customHeight="1" x14ac:dyDescent="0.2">
      <c r="A161" s="19" t="s">
        <v>6</v>
      </c>
      <c r="B161" s="16" t="s">
        <v>243</v>
      </c>
      <c r="C161" s="18">
        <v>44897</v>
      </c>
      <c r="D161" s="14" t="s">
        <v>1644</v>
      </c>
      <c r="E161" s="15">
        <v>552.79999999999995</v>
      </c>
      <c r="F161" s="17">
        <v>55.28</v>
      </c>
      <c r="G161" s="17">
        <v>608.07999999999993</v>
      </c>
      <c r="H161" s="14" t="s">
        <v>155</v>
      </c>
      <c r="I161" s="23">
        <v>44910</v>
      </c>
      <c r="J161" s="24">
        <v>504.18</v>
      </c>
    </row>
    <row r="162" spans="1:10" ht="15" customHeight="1" x14ac:dyDescent="0.2">
      <c r="A162" s="19" t="s">
        <v>2</v>
      </c>
      <c r="B162" s="16" t="s">
        <v>1484</v>
      </c>
      <c r="C162" s="18">
        <v>44862</v>
      </c>
      <c r="D162" s="14" t="s">
        <v>1519</v>
      </c>
      <c r="E162" s="15">
        <v>3000</v>
      </c>
      <c r="F162" s="17">
        <v>630</v>
      </c>
      <c r="G162" s="17">
        <v>3630</v>
      </c>
      <c r="H162" s="14" t="s">
        <v>159</v>
      </c>
      <c r="I162" s="23" t="s">
        <v>1530</v>
      </c>
      <c r="J162" s="24">
        <v>3000</v>
      </c>
    </row>
    <row r="163" spans="1:10" x14ac:dyDescent="0.2">
      <c r="A163" s="19" t="s">
        <v>6</v>
      </c>
      <c r="B163" s="16" t="s">
        <v>1653</v>
      </c>
      <c r="C163" s="18">
        <v>44909</v>
      </c>
      <c r="D163" s="14" t="s">
        <v>1654</v>
      </c>
      <c r="E163" s="15">
        <v>215.31</v>
      </c>
      <c r="F163" s="17">
        <v>45.2151</v>
      </c>
      <c r="G163" s="17">
        <v>260.52510000000001</v>
      </c>
      <c r="H163" s="14" t="s">
        <v>142</v>
      </c>
      <c r="I163" s="23">
        <v>44910</v>
      </c>
      <c r="J163" s="24">
        <v>219.15</v>
      </c>
    </row>
    <row r="164" spans="1:10" ht="15" customHeight="1" x14ac:dyDescent="0.2">
      <c r="A164" s="19" t="s">
        <v>1</v>
      </c>
      <c r="B164" s="16" t="s">
        <v>806</v>
      </c>
      <c r="C164" s="18">
        <v>44575</v>
      </c>
      <c r="D164" s="14" t="s">
        <v>116</v>
      </c>
      <c r="E164" s="15">
        <v>90</v>
      </c>
      <c r="F164" s="15">
        <v>18.899999999999999</v>
      </c>
      <c r="G164" s="15">
        <v>108.9</v>
      </c>
      <c r="H164" s="14" t="s">
        <v>127</v>
      </c>
      <c r="I164" s="23" t="s">
        <v>128</v>
      </c>
      <c r="J164" s="24">
        <v>90</v>
      </c>
    </row>
    <row r="165" spans="1:10" ht="15" customHeight="1" x14ac:dyDescent="0.2">
      <c r="A165" s="19" t="s">
        <v>1</v>
      </c>
      <c r="B165" s="16" t="s">
        <v>1428</v>
      </c>
      <c r="C165" s="18">
        <v>44859</v>
      </c>
      <c r="D165" s="14" t="s">
        <v>116</v>
      </c>
      <c r="E165" s="15">
        <v>590</v>
      </c>
      <c r="F165" s="17">
        <v>123.9</v>
      </c>
      <c r="G165" s="17">
        <v>713.9</v>
      </c>
      <c r="H165" s="14" t="s">
        <v>127</v>
      </c>
      <c r="I165" s="23">
        <v>44869</v>
      </c>
      <c r="J165" s="24">
        <v>590</v>
      </c>
    </row>
    <row r="166" spans="1:10" ht="15" customHeight="1" x14ac:dyDescent="0.2">
      <c r="A166" s="19" t="s">
        <v>9</v>
      </c>
      <c r="B166" s="16" t="s">
        <v>948</v>
      </c>
      <c r="C166" s="18">
        <v>44704</v>
      </c>
      <c r="D166" s="14" t="s">
        <v>949</v>
      </c>
      <c r="E166" s="15">
        <v>140.5</v>
      </c>
      <c r="F166" s="17">
        <v>29.5</v>
      </c>
      <c r="G166" s="17">
        <v>170</v>
      </c>
      <c r="H166" s="14" t="s">
        <v>125</v>
      </c>
      <c r="I166" s="23" t="s">
        <v>950</v>
      </c>
      <c r="J166" s="24">
        <v>140.5</v>
      </c>
    </row>
    <row r="167" spans="1:10" ht="15" customHeight="1" x14ac:dyDescent="0.2">
      <c r="A167" s="19" t="s">
        <v>8</v>
      </c>
      <c r="B167" s="16" t="s">
        <v>612</v>
      </c>
      <c r="C167" s="18">
        <v>44705</v>
      </c>
      <c r="D167" s="14" t="s">
        <v>650</v>
      </c>
      <c r="E167" s="15">
        <v>137.34</v>
      </c>
      <c r="F167" s="17">
        <v>28.84</v>
      </c>
      <c r="G167" s="17">
        <v>166.18</v>
      </c>
      <c r="H167" s="14" t="s">
        <v>148</v>
      </c>
      <c r="I167" s="23">
        <v>44705</v>
      </c>
      <c r="J167" s="24">
        <v>137.34</v>
      </c>
    </row>
    <row r="168" spans="1:10" ht="15" customHeight="1" x14ac:dyDescent="0.2">
      <c r="A168" s="19" t="s">
        <v>11</v>
      </c>
      <c r="B168" s="16" t="s">
        <v>741</v>
      </c>
      <c r="C168" s="18">
        <v>44682</v>
      </c>
      <c r="D168" s="14" t="s">
        <v>751</v>
      </c>
      <c r="E168" s="15">
        <v>136.05000000000001</v>
      </c>
      <c r="F168" s="17">
        <v>28.57</v>
      </c>
      <c r="G168" s="17">
        <v>164.62</v>
      </c>
      <c r="H168" s="14" t="s">
        <v>152</v>
      </c>
      <c r="I168" s="26" t="s">
        <v>190</v>
      </c>
      <c r="J168" s="24">
        <v>136.05000000000001</v>
      </c>
    </row>
    <row r="169" spans="1:10" ht="15" customHeight="1" x14ac:dyDescent="0.2">
      <c r="A169" s="19" t="s">
        <v>6</v>
      </c>
      <c r="B169" s="16" t="s">
        <v>1223</v>
      </c>
      <c r="C169" s="18">
        <v>44755</v>
      </c>
      <c r="D169" s="14" t="s">
        <v>1254</v>
      </c>
      <c r="E169" s="15">
        <v>210</v>
      </c>
      <c r="F169" s="15">
        <v>0</v>
      </c>
      <c r="G169" s="15">
        <v>210</v>
      </c>
      <c r="H169" s="14" t="s">
        <v>153</v>
      </c>
      <c r="I169" s="25">
        <v>44761</v>
      </c>
      <c r="J169" s="24">
        <v>210</v>
      </c>
    </row>
    <row r="170" spans="1:10" ht="15" customHeight="1" x14ac:dyDescent="0.2">
      <c r="A170" s="19" t="s">
        <v>9</v>
      </c>
      <c r="B170" s="16" t="s">
        <v>958</v>
      </c>
      <c r="C170" s="18">
        <v>44714</v>
      </c>
      <c r="D170" s="14" t="s">
        <v>959</v>
      </c>
      <c r="E170" s="15">
        <v>360</v>
      </c>
      <c r="F170" s="17">
        <v>75.599999999999994</v>
      </c>
      <c r="G170" s="17">
        <v>435.6</v>
      </c>
      <c r="H170" s="14" t="s">
        <v>125</v>
      </c>
      <c r="I170" s="23" t="s">
        <v>960</v>
      </c>
      <c r="J170" s="24">
        <v>360</v>
      </c>
    </row>
    <row r="171" spans="1:10" ht="15" customHeight="1" x14ac:dyDescent="0.2">
      <c r="A171" s="19" t="s">
        <v>11</v>
      </c>
      <c r="B171" s="16" t="s">
        <v>698</v>
      </c>
      <c r="C171" s="18">
        <v>44562</v>
      </c>
      <c r="D171" s="14" t="s">
        <v>392</v>
      </c>
      <c r="E171" s="15">
        <v>100</v>
      </c>
      <c r="F171" s="17">
        <v>21</v>
      </c>
      <c r="G171" s="17">
        <v>121</v>
      </c>
      <c r="H171" s="14" t="s">
        <v>125</v>
      </c>
      <c r="I171" s="23" t="s">
        <v>393</v>
      </c>
      <c r="J171" s="24">
        <v>100</v>
      </c>
    </row>
    <row r="172" spans="1:10" ht="15" customHeight="1" x14ac:dyDescent="0.2">
      <c r="A172" s="19" t="s">
        <v>6</v>
      </c>
      <c r="B172" s="16" t="s">
        <v>519</v>
      </c>
      <c r="C172" s="18">
        <v>44684</v>
      </c>
      <c r="D172" s="14" t="s">
        <v>575</v>
      </c>
      <c r="E172" s="15">
        <v>4.05</v>
      </c>
      <c r="F172" s="15">
        <v>0.85049999999999992</v>
      </c>
      <c r="G172" s="15">
        <v>4.9005000000000001</v>
      </c>
      <c r="H172" s="14" t="s">
        <v>150</v>
      </c>
      <c r="I172" s="23">
        <v>44687</v>
      </c>
      <c r="J172" s="24">
        <v>4.05</v>
      </c>
    </row>
    <row r="173" spans="1:10" ht="15" customHeight="1" x14ac:dyDescent="0.2">
      <c r="A173" s="19" t="s">
        <v>6</v>
      </c>
      <c r="B173" s="16" t="s">
        <v>233</v>
      </c>
      <c r="C173" s="18">
        <v>44631</v>
      </c>
      <c r="D173" s="14" t="s">
        <v>234</v>
      </c>
      <c r="E173" s="15">
        <v>13.6</v>
      </c>
      <c r="F173" s="15">
        <v>2.8559999999999999</v>
      </c>
      <c r="G173" s="15">
        <v>16.456</v>
      </c>
      <c r="H173" s="14" t="s">
        <v>150</v>
      </c>
      <c r="I173" s="23">
        <v>44638</v>
      </c>
      <c r="J173" s="24">
        <v>13.9</v>
      </c>
    </row>
    <row r="174" spans="1:10" ht="15" customHeight="1" x14ac:dyDescent="0.2">
      <c r="A174" s="19" t="s">
        <v>6</v>
      </c>
      <c r="B174" s="16" t="s">
        <v>242</v>
      </c>
      <c r="C174" s="18">
        <v>44650</v>
      </c>
      <c r="D174" s="14" t="s">
        <v>234</v>
      </c>
      <c r="E174" s="15">
        <v>3.55</v>
      </c>
      <c r="F174" s="17">
        <v>0.74549999999999994</v>
      </c>
      <c r="G174" s="17">
        <v>4.2954999999999997</v>
      </c>
      <c r="H174" s="14" t="s">
        <v>150</v>
      </c>
      <c r="I174" s="23">
        <v>44655</v>
      </c>
      <c r="J174" s="24">
        <v>3.25</v>
      </c>
    </row>
    <row r="175" spans="1:10" ht="15" customHeight="1" x14ac:dyDescent="0.2">
      <c r="A175" s="19" t="s">
        <v>6</v>
      </c>
      <c r="B175" s="16" t="s">
        <v>559</v>
      </c>
      <c r="C175" s="18">
        <v>44735</v>
      </c>
      <c r="D175" s="14" t="s">
        <v>234</v>
      </c>
      <c r="E175" s="15">
        <v>6.9</v>
      </c>
      <c r="F175" s="17">
        <v>1.4490000000000001</v>
      </c>
      <c r="G175" s="17">
        <v>8.3490000000000002</v>
      </c>
      <c r="H175" s="14" t="s">
        <v>150</v>
      </c>
      <c r="I175" s="26" t="s">
        <v>594</v>
      </c>
      <c r="J175" s="24">
        <v>6.9</v>
      </c>
    </row>
    <row r="176" spans="1:10" ht="15" customHeight="1" x14ac:dyDescent="0.2">
      <c r="A176" s="19" t="s">
        <v>3</v>
      </c>
      <c r="B176" s="16" t="s">
        <v>1567</v>
      </c>
      <c r="C176" s="18">
        <v>44902</v>
      </c>
      <c r="D176" s="14" t="s">
        <v>1588</v>
      </c>
      <c r="E176" s="15">
        <v>1820.85</v>
      </c>
      <c r="F176" s="17">
        <v>382.38</v>
      </c>
      <c r="G176" s="17">
        <v>2203.23</v>
      </c>
      <c r="H176" s="14" t="s">
        <v>137</v>
      </c>
      <c r="I176" s="23" t="s">
        <v>1609</v>
      </c>
      <c r="J176" s="24">
        <v>1820.85</v>
      </c>
    </row>
    <row r="177" spans="1:10" ht="15" customHeight="1" x14ac:dyDescent="0.2">
      <c r="A177" s="19" t="s">
        <v>2</v>
      </c>
      <c r="B177" s="16" t="s">
        <v>1490</v>
      </c>
      <c r="C177" s="18">
        <v>44872</v>
      </c>
      <c r="D177" s="14" t="s">
        <v>1523</v>
      </c>
      <c r="E177" s="15">
        <v>133</v>
      </c>
      <c r="F177" s="17">
        <v>27.93</v>
      </c>
      <c r="G177" s="17">
        <v>160.93</v>
      </c>
      <c r="H177" s="14" t="s">
        <v>138</v>
      </c>
      <c r="I177" s="23" t="s">
        <v>1545</v>
      </c>
      <c r="J177" s="24">
        <v>133</v>
      </c>
    </row>
    <row r="178" spans="1:10" ht="15" customHeight="1" x14ac:dyDescent="0.2">
      <c r="A178" s="19" t="s">
        <v>1</v>
      </c>
      <c r="B178" s="16" t="s">
        <v>843</v>
      </c>
      <c r="C178" s="18">
        <v>44718</v>
      </c>
      <c r="D178" s="14" t="s">
        <v>436</v>
      </c>
      <c r="E178" s="15">
        <v>415</v>
      </c>
      <c r="F178" s="15">
        <v>87.15</v>
      </c>
      <c r="G178" s="15">
        <v>502.15</v>
      </c>
      <c r="H178" s="14" t="s">
        <v>137</v>
      </c>
      <c r="I178" s="26" t="s">
        <v>445</v>
      </c>
      <c r="J178" s="24">
        <v>415</v>
      </c>
    </row>
    <row r="179" spans="1:10" ht="15" customHeight="1" x14ac:dyDescent="0.2">
      <c r="A179" s="19" t="s">
        <v>1</v>
      </c>
      <c r="B179" s="16" t="s">
        <v>831</v>
      </c>
      <c r="C179" s="18">
        <v>44685</v>
      </c>
      <c r="D179" s="14" t="s">
        <v>433</v>
      </c>
      <c r="E179" s="15">
        <v>57.85</v>
      </c>
      <c r="F179" s="15">
        <v>12.15</v>
      </c>
      <c r="G179" s="15">
        <v>70</v>
      </c>
      <c r="H179" s="14" t="s">
        <v>126</v>
      </c>
      <c r="I179" s="23" t="s">
        <v>440</v>
      </c>
      <c r="J179" s="24">
        <v>115.7</v>
      </c>
    </row>
    <row r="180" spans="1:10" ht="15" customHeight="1" x14ac:dyDescent="0.2">
      <c r="A180" s="19" t="s">
        <v>1</v>
      </c>
      <c r="B180" s="16" t="s">
        <v>835</v>
      </c>
      <c r="C180" s="18">
        <v>44692</v>
      </c>
      <c r="D180" s="14" t="s">
        <v>433</v>
      </c>
      <c r="E180" s="15">
        <v>109.75</v>
      </c>
      <c r="F180" s="15">
        <v>23.05</v>
      </c>
      <c r="G180" s="15">
        <v>132.80000000000001</v>
      </c>
      <c r="H180" s="14" t="s">
        <v>126</v>
      </c>
      <c r="I180" s="23" t="s">
        <v>442</v>
      </c>
      <c r="J180" s="24">
        <v>109.75</v>
      </c>
    </row>
    <row r="181" spans="1:10" ht="15" customHeight="1" x14ac:dyDescent="0.2">
      <c r="A181" s="19" t="s">
        <v>9</v>
      </c>
      <c r="B181" s="16" t="s">
        <v>31</v>
      </c>
      <c r="C181" s="18">
        <v>44571</v>
      </c>
      <c r="D181" s="14" t="s">
        <v>32</v>
      </c>
      <c r="E181" s="15">
        <v>4.3099999999999996</v>
      </c>
      <c r="F181" s="15">
        <v>0.43099999999999999</v>
      </c>
      <c r="G181" s="15">
        <v>4.7409999999999997</v>
      </c>
      <c r="H181" s="14" t="s">
        <v>161</v>
      </c>
      <c r="I181" s="26" t="s">
        <v>33</v>
      </c>
      <c r="J181" s="24">
        <v>3.76</v>
      </c>
    </row>
    <row r="182" spans="1:10" ht="15" customHeight="1" x14ac:dyDescent="0.2">
      <c r="A182" s="19" t="s">
        <v>9</v>
      </c>
      <c r="B182" s="16" t="s">
        <v>83</v>
      </c>
      <c r="C182" s="18">
        <v>44602</v>
      </c>
      <c r="D182" s="14" t="s">
        <v>32</v>
      </c>
      <c r="E182" s="15">
        <v>4.3099999999999996</v>
      </c>
      <c r="F182" s="17">
        <v>0.43</v>
      </c>
      <c r="G182" s="17">
        <v>4.7399999999999993</v>
      </c>
      <c r="H182" s="14" t="s">
        <v>161</v>
      </c>
      <c r="I182" s="26" t="s">
        <v>84</v>
      </c>
      <c r="J182" s="24">
        <v>3.48</v>
      </c>
    </row>
    <row r="183" spans="1:10" ht="15" customHeight="1" x14ac:dyDescent="0.2">
      <c r="A183" s="19" t="s">
        <v>9</v>
      </c>
      <c r="B183" s="16" t="s">
        <v>366</v>
      </c>
      <c r="C183" s="18">
        <v>44630</v>
      </c>
      <c r="D183" s="14" t="s">
        <v>32</v>
      </c>
      <c r="E183" s="15">
        <v>4.3099999999999996</v>
      </c>
      <c r="F183" s="15">
        <v>0.43</v>
      </c>
      <c r="G183" s="15">
        <v>4.7399999999999993</v>
      </c>
      <c r="H183" s="14" t="s">
        <v>161</v>
      </c>
      <c r="I183" s="26" t="s">
        <v>367</v>
      </c>
      <c r="J183" s="24">
        <v>4.0199999999999996</v>
      </c>
    </row>
    <row r="184" spans="1:10" ht="15" customHeight="1" x14ac:dyDescent="0.2">
      <c r="A184" s="19" t="s">
        <v>9</v>
      </c>
      <c r="B184" s="16" t="s">
        <v>909</v>
      </c>
      <c r="C184" s="18">
        <v>44661</v>
      </c>
      <c r="D184" s="14" t="s">
        <v>32</v>
      </c>
      <c r="E184" s="15">
        <v>4.3099999999999996</v>
      </c>
      <c r="F184" s="17">
        <v>0.43</v>
      </c>
      <c r="G184" s="17">
        <v>4.7399999999999993</v>
      </c>
      <c r="H184" s="14" t="s">
        <v>161</v>
      </c>
      <c r="I184" s="23" t="s">
        <v>910</v>
      </c>
      <c r="J184" s="24">
        <v>3.43</v>
      </c>
    </row>
    <row r="185" spans="1:10" ht="15" customHeight="1" x14ac:dyDescent="0.2">
      <c r="A185" s="19" t="s">
        <v>9</v>
      </c>
      <c r="B185" s="16" t="s">
        <v>937</v>
      </c>
      <c r="C185" s="18">
        <v>44691</v>
      </c>
      <c r="D185" s="14" t="s">
        <v>32</v>
      </c>
      <c r="E185" s="15">
        <v>4.3099999999999996</v>
      </c>
      <c r="F185" s="17">
        <v>0.43</v>
      </c>
      <c r="G185" s="17">
        <v>4.7399999999999993</v>
      </c>
      <c r="H185" s="14" t="s">
        <v>161</v>
      </c>
      <c r="I185" s="23" t="s">
        <v>938</v>
      </c>
      <c r="J185" s="24">
        <v>4.12</v>
      </c>
    </row>
    <row r="186" spans="1:10" ht="15" customHeight="1" x14ac:dyDescent="0.2">
      <c r="A186" s="19" t="s">
        <v>9</v>
      </c>
      <c r="B186" s="16" t="s">
        <v>970</v>
      </c>
      <c r="C186" s="18">
        <v>44722</v>
      </c>
      <c r="D186" s="14" t="s">
        <v>32</v>
      </c>
      <c r="E186" s="15">
        <v>4.3099999999999996</v>
      </c>
      <c r="F186" s="17">
        <v>0.43</v>
      </c>
      <c r="G186" s="17">
        <v>4.7399999999999993</v>
      </c>
      <c r="H186" s="14" t="s">
        <v>161</v>
      </c>
      <c r="I186" s="23" t="s">
        <v>971</v>
      </c>
      <c r="J186" s="24">
        <v>3.55</v>
      </c>
    </row>
    <row r="187" spans="1:10" ht="15" customHeight="1" x14ac:dyDescent="0.2">
      <c r="A187" s="19" t="s">
        <v>9</v>
      </c>
      <c r="B187" s="16" t="s">
        <v>1318</v>
      </c>
      <c r="C187" s="18">
        <v>44752</v>
      </c>
      <c r="D187" s="14" t="s">
        <v>32</v>
      </c>
      <c r="E187" s="15">
        <v>4.3099999999999996</v>
      </c>
      <c r="F187" s="15">
        <v>0.43</v>
      </c>
      <c r="G187" s="15">
        <v>4.7399999999999993</v>
      </c>
      <c r="H187" s="14" t="s">
        <v>161</v>
      </c>
      <c r="I187" s="26" t="s">
        <v>1319</v>
      </c>
      <c r="J187" s="24">
        <v>4.1900000000000004</v>
      </c>
    </row>
    <row r="188" spans="1:10" ht="15" customHeight="1" x14ac:dyDescent="0.2">
      <c r="A188" s="19" t="s">
        <v>9</v>
      </c>
      <c r="B188" s="16" t="s">
        <v>1345</v>
      </c>
      <c r="C188" s="18">
        <v>44783</v>
      </c>
      <c r="D188" s="14" t="s">
        <v>32</v>
      </c>
      <c r="E188" s="15">
        <v>4.1900000000000004</v>
      </c>
      <c r="F188" s="15">
        <v>0.21</v>
      </c>
      <c r="G188" s="15">
        <v>4.4000000000000004</v>
      </c>
      <c r="H188" s="14" t="s">
        <v>161</v>
      </c>
      <c r="I188" s="26" t="s">
        <v>1346</v>
      </c>
      <c r="J188" s="24">
        <v>3.55</v>
      </c>
    </row>
    <row r="189" spans="1:10" ht="15" customHeight="1" x14ac:dyDescent="0.2">
      <c r="A189" s="19" t="s">
        <v>9</v>
      </c>
      <c r="B189" s="16" t="s">
        <v>1355</v>
      </c>
      <c r="C189" s="18">
        <v>44814</v>
      </c>
      <c r="D189" s="14" t="s">
        <v>32</v>
      </c>
      <c r="E189" s="15">
        <v>3.55</v>
      </c>
      <c r="F189" s="15">
        <v>0.18</v>
      </c>
      <c r="G189" s="15">
        <v>3.73</v>
      </c>
      <c r="H189" s="14" t="s">
        <v>161</v>
      </c>
      <c r="I189" s="26" t="s">
        <v>1356</v>
      </c>
      <c r="J189" s="24">
        <v>4.04</v>
      </c>
    </row>
    <row r="190" spans="1:10" ht="15" customHeight="1" x14ac:dyDescent="0.2">
      <c r="A190" s="19" t="s">
        <v>9</v>
      </c>
      <c r="B190" s="16" t="s">
        <v>1801</v>
      </c>
      <c r="C190" s="18">
        <v>44847</v>
      </c>
      <c r="D190" s="14" t="s">
        <v>32</v>
      </c>
      <c r="E190" s="15">
        <v>3.55</v>
      </c>
      <c r="F190" s="17">
        <v>0.18</v>
      </c>
      <c r="G190" s="17">
        <v>3.73</v>
      </c>
      <c r="H190" s="14" t="s">
        <v>161</v>
      </c>
      <c r="I190" s="23" t="s">
        <v>1802</v>
      </c>
      <c r="J190" s="24">
        <v>3.68</v>
      </c>
    </row>
    <row r="191" spans="1:10" ht="15" customHeight="1" x14ac:dyDescent="0.2">
      <c r="A191" s="19" t="s">
        <v>9</v>
      </c>
      <c r="B191" s="16" t="s">
        <v>1830</v>
      </c>
      <c r="C191" s="18">
        <v>44876</v>
      </c>
      <c r="D191" s="14" t="s">
        <v>32</v>
      </c>
      <c r="E191" s="15">
        <v>3.55</v>
      </c>
      <c r="F191" s="17">
        <v>0.17749999999999999</v>
      </c>
      <c r="G191" s="17">
        <v>3.7275</v>
      </c>
      <c r="H191" s="14" t="s">
        <v>161</v>
      </c>
      <c r="I191" s="23" t="s">
        <v>1831</v>
      </c>
      <c r="J191" s="24">
        <v>3.68</v>
      </c>
    </row>
    <row r="192" spans="1:10" ht="15" customHeight="1" x14ac:dyDescent="0.2">
      <c r="A192" s="19" t="s">
        <v>9</v>
      </c>
      <c r="B192" s="16" t="s">
        <v>1858</v>
      </c>
      <c r="C192" s="18">
        <v>44905</v>
      </c>
      <c r="D192" s="14" t="s">
        <v>32</v>
      </c>
      <c r="E192" s="15">
        <v>3.55</v>
      </c>
      <c r="F192" s="17">
        <v>0.18</v>
      </c>
      <c r="G192" s="17">
        <v>3.73</v>
      </c>
      <c r="H192" s="14" t="s">
        <v>161</v>
      </c>
      <c r="I192" s="23" t="s">
        <v>1859</v>
      </c>
      <c r="J192" s="24">
        <v>3.41</v>
      </c>
    </row>
    <row r="193" spans="1:10" ht="15" customHeight="1" x14ac:dyDescent="0.2">
      <c r="A193" s="19" t="s">
        <v>9</v>
      </c>
      <c r="B193" s="16" t="s">
        <v>62</v>
      </c>
      <c r="C193" s="18">
        <v>44582</v>
      </c>
      <c r="D193" s="14" t="s">
        <v>63</v>
      </c>
      <c r="E193" s="15">
        <v>5000</v>
      </c>
      <c r="F193" s="17">
        <v>1050</v>
      </c>
      <c r="G193" s="17">
        <v>6050</v>
      </c>
      <c r="H193" s="14" t="s">
        <v>187</v>
      </c>
      <c r="I193" s="26" t="s">
        <v>64</v>
      </c>
      <c r="J193" s="24">
        <v>5000</v>
      </c>
    </row>
    <row r="194" spans="1:10" ht="15" customHeight="1" x14ac:dyDescent="0.2">
      <c r="A194" s="19" t="s">
        <v>0</v>
      </c>
      <c r="B194" s="16" t="s">
        <v>989</v>
      </c>
      <c r="C194" s="18">
        <v>44761</v>
      </c>
      <c r="D194" s="14" t="s">
        <v>63</v>
      </c>
      <c r="E194" s="15">
        <v>550</v>
      </c>
      <c r="F194" s="17">
        <v>115.5</v>
      </c>
      <c r="G194" s="17">
        <v>665.5</v>
      </c>
      <c r="H194" s="14" t="s">
        <v>159</v>
      </c>
      <c r="I194" s="23" t="s">
        <v>992</v>
      </c>
      <c r="J194" s="24">
        <v>550</v>
      </c>
    </row>
    <row r="195" spans="1:10" ht="15" customHeight="1" x14ac:dyDescent="0.2">
      <c r="A195" s="19" t="s">
        <v>2</v>
      </c>
      <c r="B195" s="16" t="s">
        <v>1475</v>
      </c>
      <c r="C195" s="18">
        <v>44859</v>
      </c>
      <c r="D195" s="14" t="s">
        <v>1510</v>
      </c>
      <c r="E195" s="15">
        <v>3062.25</v>
      </c>
      <c r="F195" s="17">
        <v>643.07249999999999</v>
      </c>
      <c r="G195" s="17">
        <v>3705.3225000000002</v>
      </c>
      <c r="H195" s="14" t="s">
        <v>158</v>
      </c>
      <c r="I195" s="23" t="s">
        <v>1530</v>
      </c>
      <c r="J195" s="24">
        <v>3062.25</v>
      </c>
    </row>
    <row r="196" spans="1:10" ht="15" customHeight="1" x14ac:dyDescent="0.2">
      <c r="A196" s="19" t="s">
        <v>4</v>
      </c>
      <c r="B196" s="16" t="s">
        <v>486</v>
      </c>
      <c r="C196" s="18">
        <v>44687</v>
      </c>
      <c r="D196" s="14" t="s">
        <v>479</v>
      </c>
      <c r="E196" s="15">
        <v>1500</v>
      </c>
      <c r="F196" s="17">
        <v>315</v>
      </c>
      <c r="G196" s="17">
        <v>1815</v>
      </c>
      <c r="H196" s="27" t="s">
        <v>158</v>
      </c>
      <c r="I196" s="26" t="s">
        <v>496</v>
      </c>
      <c r="J196" s="24">
        <v>1500</v>
      </c>
    </row>
    <row r="197" spans="1:10" ht="15" customHeight="1" x14ac:dyDescent="0.2">
      <c r="A197" s="19" t="s">
        <v>11</v>
      </c>
      <c r="B197" s="16" t="s">
        <v>717</v>
      </c>
      <c r="C197" s="18">
        <v>44621</v>
      </c>
      <c r="D197" s="14" t="s">
        <v>177</v>
      </c>
      <c r="E197" s="15">
        <v>256.99</v>
      </c>
      <c r="F197" s="15">
        <v>53.97</v>
      </c>
      <c r="G197" s="15">
        <v>310.95999999999998</v>
      </c>
      <c r="H197" s="14" t="s">
        <v>140</v>
      </c>
      <c r="I197" s="23" t="s">
        <v>193</v>
      </c>
      <c r="J197" s="24">
        <v>256.99</v>
      </c>
    </row>
    <row r="198" spans="1:10" ht="15" customHeight="1" x14ac:dyDescent="0.2">
      <c r="A198" s="19" t="s">
        <v>6</v>
      </c>
      <c r="B198" s="16" t="s">
        <v>888</v>
      </c>
      <c r="C198" s="18">
        <v>44739</v>
      </c>
      <c r="D198" s="14" t="s">
        <v>895</v>
      </c>
      <c r="E198" s="15">
        <v>187.5</v>
      </c>
      <c r="F198" s="15">
        <v>0</v>
      </c>
      <c r="G198" s="15">
        <v>187.5</v>
      </c>
      <c r="H198" s="14" t="s">
        <v>130</v>
      </c>
      <c r="I198" s="23">
        <v>44761</v>
      </c>
      <c r="J198" s="24">
        <v>187.5</v>
      </c>
    </row>
    <row r="199" spans="1:10" ht="15" customHeight="1" x14ac:dyDescent="0.2">
      <c r="A199" s="19" t="s">
        <v>5</v>
      </c>
      <c r="B199" s="16" t="s">
        <v>1374</v>
      </c>
      <c r="C199" s="18">
        <v>44691</v>
      </c>
      <c r="D199" s="14" t="s">
        <v>1379</v>
      </c>
      <c r="E199" s="15">
        <v>3950</v>
      </c>
      <c r="F199" s="17">
        <v>829.5</v>
      </c>
      <c r="G199" s="17">
        <f>+E199+F199</f>
        <v>4779.5</v>
      </c>
      <c r="H199" s="14" t="s">
        <v>159</v>
      </c>
      <c r="I199" s="23" t="s">
        <v>1380</v>
      </c>
      <c r="J199" s="24">
        <v>3950</v>
      </c>
    </row>
    <row r="200" spans="1:10" ht="15" customHeight="1" x14ac:dyDescent="0.2">
      <c r="A200" s="19" t="s">
        <v>9</v>
      </c>
      <c r="B200" s="16" t="s">
        <v>354</v>
      </c>
      <c r="C200" s="18">
        <v>44624</v>
      </c>
      <c r="D200" s="14" t="s">
        <v>355</v>
      </c>
      <c r="E200" s="15">
        <v>198</v>
      </c>
      <c r="F200" s="15">
        <v>0</v>
      </c>
      <c r="G200" s="15">
        <v>198</v>
      </c>
      <c r="H200" s="14" t="s">
        <v>126</v>
      </c>
      <c r="I200" s="26" t="s">
        <v>356</v>
      </c>
      <c r="J200" s="24">
        <v>198</v>
      </c>
    </row>
    <row r="201" spans="1:10" ht="15" customHeight="1" x14ac:dyDescent="0.2">
      <c r="A201" s="19" t="s">
        <v>8</v>
      </c>
      <c r="B201" s="16" t="s">
        <v>645</v>
      </c>
      <c r="C201" s="18">
        <v>44580</v>
      </c>
      <c r="D201" s="14" t="s">
        <v>1069</v>
      </c>
      <c r="E201" s="15">
        <v>112.5</v>
      </c>
      <c r="F201" s="17">
        <v>0</v>
      </c>
      <c r="G201" s="17">
        <v>112.5</v>
      </c>
      <c r="H201" s="14" t="s">
        <v>126</v>
      </c>
      <c r="I201" s="23">
        <v>44580</v>
      </c>
      <c r="J201" s="24">
        <v>112.5</v>
      </c>
    </row>
    <row r="202" spans="1:10" ht="15" customHeight="1" x14ac:dyDescent="0.2">
      <c r="A202" s="19" t="s">
        <v>8</v>
      </c>
      <c r="B202" s="16" t="s">
        <v>1084</v>
      </c>
      <c r="C202" s="18">
        <v>44826</v>
      </c>
      <c r="D202" s="14" t="s">
        <v>1069</v>
      </c>
      <c r="E202" s="15">
        <v>133.75</v>
      </c>
      <c r="F202" s="15">
        <v>0</v>
      </c>
      <c r="G202" s="15">
        <v>133.75</v>
      </c>
      <c r="H202" s="14" t="s">
        <v>126</v>
      </c>
      <c r="I202" s="23">
        <v>44826</v>
      </c>
      <c r="J202" s="24">
        <v>133.75</v>
      </c>
    </row>
    <row r="203" spans="1:10" ht="15" customHeight="1" x14ac:dyDescent="0.2">
      <c r="A203" s="19" t="s">
        <v>3</v>
      </c>
      <c r="B203" s="16" t="s">
        <v>458</v>
      </c>
      <c r="C203" s="18">
        <v>44701</v>
      </c>
      <c r="D203" s="14" t="s">
        <v>466</v>
      </c>
      <c r="E203" s="15">
        <v>7265</v>
      </c>
      <c r="F203" s="17">
        <v>1525.65</v>
      </c>
      <c r="G203" s="17">
        <v>8790.65</v>
      </c>
      <c r="H203" s="27" t="s">
        <v>158</v>
      </c>
      <c r="I203" s="23" t="s">
        <v>472</v>
      </c>
      <c r="J203" s="24">
        <v>3597.68</v>
      </c>
    </row>
    <row r="204" spans="1:10" ht="15" customHeight="1" x14ac:dyDescent="0.2">
      <c r="A204" s="19" t="s">
        <v>8</v>
      </c>
      <c r="B204" s="16" t="s">
        <v>1684</v>
      </c>
      <c r="C204" s="18">
        <v>44900</v>
      </c>
      <c r="D204" s="14" t="s">
        <v>1685</v>
      </c>
      <c r="E204" s="15">
        <v>18.75</v>
      </c>
      <c r="F204" s="17">
        <v>0.75</v>
      </c>
      <c r="G204" s="17">
        <v>19.5</v>
      </c>
      <c r="H204" s="14" t="s">
        <v>1675</v>
      </c>
      <c r="I204" s="23">
        <v>44900</v>
      </c>
      <c r="J204" s="24">
        <v>18.75</v>
      </c>
    </row>
    <row r="205" spans="1:10" ht="15" customHeight="1" x14ac:dyDescent="0.2">
      <c r="A205" s="19" t="s">
        <v>17</v>
      </c>
      <c r="B205" s="16" t="s">
        <v>1139</v>
      </c>
      <c r="C205" s="18">
        <v>44735</v>
      </c>
      <c r="D205" s="14" t="s">
        <v>674</v>
      </c>
      <c r="E205" s="15">
        <v>210.88</v>
      </c>
      <c r="F205" s="15">
        <v>21.088000000000001</v>
      </c>
      <c r="G205" s="15">
        <v>231.96799999999999</v>
      </c>
      <c r="H205" s="14" t="s">
        <v>160</v>
      </c>
      <c r="I205" s="23">
        <v>44743</v>
      </c>
      <c r="J205" s="24">
        <f>64.73+80.56+70.83</f>
        <v>216.12</v>
      </c>
    </row>
    <row r="206" spans="1:10" ht="15" customHeight="1" x14ac:dyDescent="0.2">
      <c r="A206" s="19" t="s">
        <v>17</v>
      </c>
      <c r="B206" s="16" t="s">
        <v>1106</v>
      </c>
      <c r="C206" s="18">
        <v>44755</v>
      </c>
      <c r="D206" s="14" t="s">
        <v>674</v>
      </c>
      <c r="E206" s="15">
        <v>116.155</v>
      </c>
      <c r="F206" s="15">
        <v>11.62</v>
      </c>
      <c r="G206" s="15">
        <v>127.77</v>
      </c>
      <c r="H206" s="14" t="s">
        <v>160</v>
      </c>
      <c r="I206" s="23">
        <v>44757</v>
      </c>
      <c r="J206" s="24">
        <f>117.58 - 7.22</f>
        <v>110.36</v>
      </c>
    </row>
    <row r="207" spans="1:10" ht="15" customHeight="1" x14ac:dyDescent="0.2">
      <c r="A207" s="19" t="s">
        <v>9</v>
      </c>
      <c r="B207" s="16" t="s">
        <v>54</v>
      </c>
      <c r="C207" s="18">
        <v>44580</v>
      </c>
      <c r="D207" s="14" t="s">
        <v>55</v>
      </c>
      <c r="E207" s="15">
        <v>23.13</v>
      </c>
      <c r="F207" s="15">
        <v>4.8572999999999995</v>
      </c>
      <c r="G207" s="15">
        <v>27.987299999999998</v>
      </c>
      <c r="H207" s="14" t="s">
        <v>149</v>
      </c>
      <c r="I207" s="23" t="s">
        <v>53</v>
      </c>
      <c r="J207" s="24">
        <v>23.13</v>
      </c>
    </row>
    <row r="208" spans="1:10" ht="15" customHeight="1" x14ac:dyDescent="0.2">
      <c r="A208" s="19" t="s">
        <v>6</v>
      </c>
      <c r="B208" s="16" t="s">
        <v>529</v>
      </c>
      <c r="C208" s="18">
        <v>44708</v>
      </c>
      <c r="D208" s="14" t="s">
        <v>530</v>
      </c>
      <c r="E208" s="15">
        <v>378.53</v>
      </c>
      <c r="F208" s="15">
        <v>0</v>
      </c>
      <c r="G208" s="15">
        <v>378.53</v>
      </c>
      <c r="H208" s="14" t="s">
        <v>129</v>
      </c>
      <c r="I208" s="26" t="s">
        <v>578</v>
      </c>
      <c r="J208" s="24">
        <v>378.53</v>
      </c>
    </row>
    <row r="209" spans="1:10" x14ac:dyDescent="0.2">
      <c r="A209" s="19" t="s">
        <v>6</v>
      </c>
      <c r="B209" s="16" t="s">
        <v>218</v>
      </c>
      <c r="C209" s="18">
        <v>44587</v>
      </c>
      <c r="D209" s="14" t="s">
        <v>219</v>
      </c>
      <c r="E209" s="15">
        <v>301.55</v>
      </c>
      <c r="F209" s="15">
        <v>63.325499999999998</v>
      </c>
      <c r="G209" s="15">
        <v>364.87549999999999</v>
      </c>
      <c r="H209" s="14" t="s">
        <v>148</v>
      </c>
      <c r="I209" s="23" t="s">
        <v>245</v>
      </c>
      <c r="J209" s="24">
        <f>292.42+9.15</f>
        <v>301.57</v>
      </c>
    </row>
    <row r="210" spans="1:10" x14ac:dyDescent="0.2">
      <c r="A210" s="19" t="s">
        <v>6</v>
      </c>
      <c r="B210" s="16" t="s">
        <v>1216</v>
      </c>
      <c r="C210" s="18">
        <v>44753</v>
      </c>
      <c r="D210" s="14" t="s">
        <v>219</v>
      </c>
      <c r="E210" s="15">
        <v>104.75</v>
      </c>
      <c r="F210" s="15">
        <v>22</v>
      </c>
      <c r="G210" s="15">
        <f>+E210+F210</f>
        <v>126.75</v>
      </c>
      <c r="H210" s="14" t="s">
        <v>148</v>
      </c>
      <c r="I210" s="25" t="s">
        <v>275</v>
      </c>
      <c r="J210" s="24">
        <v>104.76</v>
      </c>
    </row>
    <row r="211" spans="1:10" ht="15" customHeight="1" x14ac:dyDescent="0.2">
      <c r="A211" s="19" t="s">
        <v>6</v>
      </c>
      <c r="B211" s="16" t="s">
        <v>1228</v>
      </c>
      <c r="C211" s="18">
        <v>44757</v>
      </c>
      <c r="D211" s="14" t="s">
        <v>219</v>
      </c>
      <c r="E211" s="15">
        <f>9.08+3.6</f>
        <v>12.68</v>
      </c>
      <c r="F211" s="15">
        <f>+E211*0.21</f>
        <v>2.6627999999999998</v>
      </c>
      <c r="G211" s="15">
        <f>+E211+F211</f>
        <v>15.3428</v>
      </c>
      <c r="H211" s="14" t="s">
        <v>148</v>
      </c>
      <c r="I211" s="26" t="s">
        <v>275</v>
      </c>
      <c r="J211" s="24">
        <v>12.68</v>
      </c>
    </row>
    <row r="212" spans="1:10" ht="15" customHeight="1" x14ac:dyDescent="0.2">
      <c r="A212" s="19" t="s">
        <v>12</v>
      </c>
      <c r="B212" s="16" t="s">
        <v>1286</v>
      </c>
      <c r="C212" s="18">
        <v>44770</v>
      </c>
      <c r="D212" s="14" t="s">
        <v>35</v>
      </c>
      <c r="E212" s="15">
        <v>16.5</v>
      </c>
      <c r="F212" s="15">
        <v>1.65</v>
      </c>
      <c r="G212" s="15">
        <v>18.149999999999999</v>
      </c>
      <c r="H212" s="14" t="s">
        <v>160</v>
      </c>
      <c r="I212" s="23">
        <v>44770</v>
      </c>
      <c r="J212" s="24">
        <v>16.5</v>
      </c>
    </row>
    <row r="213" spans="1:10" ht="15" customHeight="1" x14ac:dyDescent="0.2">
      <c r="A213" s="19" t="s">
        <v>12</v>
      </c>
      <c r="B213" s="16" t="s">
        <v>1292</v>
      </c>
      <c r="C213" s="18">
        <v>44824</v>
      </c>
      <c r="D213" s="14" t="s">
        <v>35</v>
      </c>
      <c r="E213" s="15">
        <v>26.4</v>
      </c>
      <c r="F213" s="15">
        <v>2.64</v>
      </c>
      <c r="G213" s="15">
        <v>29.04</v>
      </c>
      <c r="H213" s="14" t="s">
        <v>160</v>
      </c>
      <c r="I213" s="23">
        <v>44824</v>
      </c>
      <c r="J213" s="24">
        <v>21.3</v>
      </c>
    </row>
    <row r="214" spans="1:10" ht="15" customHeight="1" x14ac:dyDescent="0.2">
      <c r="A214" s="19" t="s">
        <v>9</v>
      </c>
      <c r="B214" s="16" t="s">
        <v>34</v>
      </c>
      <c r="C214" s="18">
        <v>44574</v>
      </c>
      <c r="D214" s="14" t="s">
        <v>285</v>
      </c>
      <c r="E214" s="15">
        <v>34.200000000000003</v>
      </c>
      <c r="F214" s="17">
        <v>3.89</v>
      </c>
      <c r="G214" s="17">
        <v>38.090000000000003</v>
      </c>
      <c r="H214" s="14" t="s">
        <v>160</v>
      </c>
      <c r="I214" s="23">
        <v>44574</v>
      </c>
      <c r="J214" s="24">
        <v>40.950000000000003</v>
      </c>
    </row>
    <row r="215" spans="1:10" x14ac:dyDescent="0.2">
      <c r="A215" s="19" t="s">
        <v>13</v>
      </c>
      <c r="B215" s="16" t="s">
        <v>284</v>
      </c>
      <c r="C215" s="18">
        <v>44574</v>
      </c>
      <c r="D215" s="14" t="s">
        <v>285</v>
      </c>
      <c r="E215" s="15">
        <v>14.95</v>
      </c>
      <c r="F215" s="17">
        <v>1.4950000000000001</v>
      </c>
      <c r="G215" s="17">
        <v>16.445</v>
      </c>
      <c r="H215" s="14" t="s">
        <v>160</v>
      </c>
      <c r="I215" s="23">
        <v>44574</v>
      </c>
      <c r="J215" s="24">
        <v>18</v>
      </c>
    </row>
    <row r="216" spans="1:10" ht="15" customHeight="1" x14ac:dyDescent="0.2">
      <c r="A216" s="19" t="s">
        <v>9</v>
      </c>
      <c r="B216" s="16" t="s">
        <v>68</v>
      </c>
      <c r="C216" s="18">
        <v>44587</v>
      </c>
      <c r="D216" s="14" t="s">
        <v>285</v>
      </c>
      <c r="E216" s="15">
        <v>23.92</v>
      </c>
      <c r="F216" s="17">
        <v>2.39</v>
      </c>
      <c r="G216" s="17">
        <v>26.310000000000002</v>
      </c>
      <c r="H216" s="14" t="s">
        <v>160</v>
      </c>
      <c r="I216" s="23">
        <v>44587</v>
      </c>
      <c r="J216" s="24">
        <v>28.8</v>
      </c>
    </row>
    <row r="217" spans="1:10" ht="15" customHeight="1" x14ac:dyDescent="0.2">
      <c r="A217" s="19" t="s">
        <v>13</v>
      </c>
      <c r="B217" s="16" t="s">
        <v>294</v>
      </c>
      <c r="C217" s="18">
        <v>44587</v>
      </c>
      <c r="D217" s="14" t="s">
        <v>285</v>
      </c>
      <c r="E217" s="15">
        <v>8.9700000000000006</v>
      </c>
      <c r="F217" s="17">
        <v>0.89700000000000013</v>
      </c>
      <c r="G217" s="17">
        <v>9.8670000000000009</v>
      </c>
      <c r="H217" s="14" t="s">
        <v>160</v>
      </c>
      <c r="I217" s="23">
        <v>44587</v>
      </c>
      <c r="J217" s="24">
        <v>10.8</v>
      </c>
    </row>
    <row r="218" spans="1:10" ht="15" customHeight="1" x14ac:dyDescent="0.2">
      <c r="A218" s="19" t="s">
        <v>12</v>
      </c>
      <c r="B218" s="16" t="s">
        <v>767</v>
      </c>
      <c r="C218" s="18">
        <v>44588</v>
      </c>
      <c r="D218" s="14" t="s">
        <v>285</v>
      </c>
      <c r="E218" s="15">
        <v>23.2</v>
      </c>
      <c r="F218" s="15">
        <v>2.3199999999999998</v>
      </c>
      <c r="G218" s="15">
        <v>25.52</v>
      </c>
      <c r="H218" s="14" t="s">
        <v>160</v>
      </c>
      <c r="I218" s="23">
        <v>44588</v>
      </c>
      <c r="J218" s="24">
        <v>23.2</v>
      </c>
    </row>
    <row r="219" spans="1:10" ht="15" customHeight="1" x14ac:dyDescent="0.2">
      <c r="A219" s="19" t="s">
        <v>9</v>
      </c>
      <c r="B219" s="16" t="s">
        <v>74</v>
      </c>
      <c r="C219" s="18">
        <v>44599</v>
      </c>
      <c r="D219" s="14" t="s">
        <v>285</v>
      </c>
      <c r="E219" s="15">
        <v>20.6</v>
      </c>
      <c r="F219" s="17">
        <v>2.06</v>
      </c>
      <c r="G219" s="17">
        <v>22.66</v>
      </c>
      <c r="H219" s="14" t="s">
        <v>160</v>
      </c>
      <c r="I219" s="23">
        <v>44599</v>
      </c>
      <c r="J219" s="24">
        <v>20.6</v>
      </c>
    </row>
    <row r="220" spans="1:10" ht="15" customHeight="1" x14ac:dyDescent="0.2">
      <c r="A220" s="19" t="s">
        <v>13</v>
      </c>
      <c r="B220" s="16" t="s">
        <v>301</v>
      </c>
      <c r="C220" s="18">
        <v>44599</v>
      </c>
      <c r="D220" s="14" t="s">
        <v>285</v>
      </c>
      <c r="E220" s="15">
        <v>10.8</v>
      </c>
      <c r="F220" s="15">
        <v>1.08</v>
      </c>
      <c r="G220" s="15">
        <v>11.88</v>
      </c>
      <c r="H220" s="14" t="s">
        <v>160</v>
      </c>
      <c r="I220" s="23">
        <v>44599</v>
      </c>
      <c r="J220" s="24">
        <v>10.8</v>
      </c>
    </row>
    <row r="221" spans="1:10" ht="15" customHeight="1" x14ac:dyDescent="0.2">
      <c r="A221" s="19" t="s">
        <v>12</v>
      </c>
      <c r="B221" s="16" t="s">
        <v>769</v>
      </c>
      <c r="C221" s="18">
        <v>44602</v>
      </c>
      <c r="D221" s="14" t="s">
        <v>285</v>
      </c>
      <c r="E221" s="15">
        <v>14.5</v>
      </c>
      <c r="F221" s="15">
        <v>1.45</v>
      </c>
      <c r="G221" s="15">
        <v>15.95</v>
      </c>
      <c r="H221" s="14" t="s">
        <v>160</v>
      </c>
      <c r="I221" s="23">
        <v>44602</v>
      </c>
      <c r="J221" s="24">
        <v>14.5</v>
      </c>
    </row>
    <row r="222" spans="1:10" ht="15" customHeight="1" x14ac:dyDescent="0.2">
      <c r="A222" s="19" t="s">
        <v>9</v>
      </c>
      <c r="B222" s="16" t="s">
        <v>353</v>
      </c>
      <c r="C222" s="18">
        <v>44622</v>
      </c>
      <c r="D222" s="14" t="s">
        <v>285</v>
      </c>
      <c r="E222" s="15">
        <v>54</v>
      </c>
      <c r="F222" s="15">
        <v>5.4</v>
      </c>
      <c r="G222" s="15">
        <v>59.4</v>
      </c>
      <c r="H222" s="14" t="s">
        <v>160</v>
      </c>
      <c r="I222" s="23">
        <v>44622</v>
      </c>
      <c r="J222" s="24">
        <v>57</v>
      </c>
    </row>
    <row r="223" spans="1:10" ht="15" customHeight="1" x14ac:dyDescent="0.2">
      <c r="A223" s="19" t="s">
        <v>13</v>
      </c>
      <c r="B223" s="16" t="s">
        <v>311</v>
      </c>
      <c r="C223" s="18">
        <v>44622</v>
      </c>
      <c r="D223" s="14" t="s">
        <v>285</v>
      </c>
      <c r="E223" s="15">
        <v>21.6</v>
      </c>
      <c r="F223" s="15">
        <v>2.16</v>
      </c>
      <c r="G223" s="15">
        <v>23.76</v>
      </c>
      <c r="H223" s="14" t="s">
        <v>160</v>
      </c>
      <c r="I223" s="23">
        <v>44622</v>
      </c>
      <c r="J223" s="24">
        <v>21.6</v>
      </c>
    </row>
    <row r="224" spans="1:10" ht="15" customHeight="1" x14ac:dyDescent="0.2">
      <c r="A224" s="19" t="s">
        <v>9</v>
      </c>
      <c r="B224" s="16" t="s">
        <v>357</v>
      </c>
      <c r="C224" s="18">
        <v>44627</v>
      </c>
      <c r="D224" s="14" t="s">
        <v>285</v>
      </c>
      <c r="E224" s="15">
        <v>10.8</v>
      </c>
      <c r="F224" s="15">
        <v>1.08</v>
      </c>
      <c r="G224" s="15">
        <v>11.88</v>
      </c>
      <c r="H224" s="14" t="s">
        <v>160</v>
      </c>
      <c r="I224" s="23">
        <v>44627</v>
      </c>
      <c r="J224" s="24">
        <v>10.8</v>
      </c>
    </row>
    <row r="225" spans="1:10" x14ac:dyDescent="0.2">
      <c r="A225" s="19" t="s">
        <v>13</v>
      </c>
      <c r="B225" s="16" t="s">
        <v>316</v>
      </c>
      <c r="C225" s="18">
        <v>44627</v>
      </c>
      <c r="D225" s="14" t="s">
        <v>285</v>
      </c>
      <c r="E225" s="15">
        <v>8.5500000000000007</v>
      </c>
      <c r="F225" s="17">
        <v>1.3995000000000002</v>
      </c>
      <c r="G225" s="17">
        <v>9.9495000000000005</v>
      </c>
      <c r="H225" s="14" t="s">
        <v>160</v>
      </c>
      <c r="I225" s="23">
        <v>44627</v>
      </c>
      <c r="J225" s="24">
        <v>8.5500000000000007</v>
      </c>
    </row>
    <row r="226" spans="1:10" ht="15" customHeight="1" x14ac:dyDescent="0.2">
      <c r="A226" s="19" t="s">
        <v>12</v>
      </c>
      <c r="B226" s="16" t="s">
        <v>773</v>
      </c>
      <c r="C226" s="18">
        <v>44630</v>
      </c>
      <c r="D226" s="14" t="s">
        <v>285</v>
      </c>
      <c r="E226" s="15">
        <v>23.1</v>
      </c>
      <c r="F226" s="15">
        <v>2.31</v>
      </c>
      <c r="G226" s="15">
        <f>+E226+F226</f>
        <v>25.41</v>
      </c>
      <c r="H226" s="14" t="s">
        <v>160</v>
      </c>
      <c r="I226" s="23">
        <v>44630</v>
      </c>
      <c r="J226" s="24">
        <v>23.1</v>
      </c>
    </row>
    <row r="227" spans="1:10" x14ac:dyDescent="0.2">
      <c r="A227" s="19" t="s">
        <v>9</v>
      </c>
      <c r="B227" s="16" t="s">
        <v>371</v>
      </c>
      <c r="C227" s="18">
        <v>44641</v>
      </c>
      <c r="D227" s="14" t="s">
        <v>285</v>
      </c>
      <c r="E227" s="15">
        <v>19.350000000000001</v>
      </c>
      <c r="F227" s="15">
        <v>2.48</v>
      </c>
      <c r="G227" s="15">
        <v>21.830000000000002</v>
      </c>
      <c r="H227" s="14" t="s">
        <v>160</v>
      </c>
      <c r="I227" s="23">
        <v>44641</v>
      </c>
      <c r="J227" s="24">
        <v>19.350000000000001</v>
      </c>
    </row>
    <row r="228" spans="1:10" ht="15" customHeight="1" x14ac:dyDescent="0.2">
      <c r="A228" s="19" t="s">
        <v>13</v>
      </c>
      <c r="B228" s="16" t="s">
        <v>318</v>
      </c>
      <c r="C228" s="18">
        <v>44641</v>
      </c>
      <c r="D228" s="14" t="s">
        <v>285</v>
      </c>
      <c r="E228" s="15">
        <v>8.5500000000000007</v>
      </c>
      <c r="F228" s="15">
        <v>1.3995000000000002</v>
      </c>
      <c r="G228" s="15">
        <v>9.9495000000000005</v>
      </c>
      <c r="H228" s="14" t="s">
        <v>160</v>
      </c>
      <c r="I228" s="23">
        <v>44641</v>
      </c>
      <c r="J228" s="24">
        <v>8.5500000000000007</v>
      </c>
    </row>
    <row r="229" spans="1:10" ht="15" customHeight="1" x14ac:dyDescent="0.2">
      <c r="A229" s="19" t="s">
        <v>9</v>
      </c>
      <c r="B229" s="16" t="s">
        <v>903</v>
      </c>
      <c r="C229" s="18">
        <v>44652</v>
      </c>
      <c r="D229" s="14" t="s">
        <v>285</v>
      </c>
      <c r="E229" s="15">
        <v>25.2</v>
      </c>
      <c r="F229" s="17">
        <v>2.52</v>
      </c>
      <c r="G229" s="17">
        <v>27.72</v>
      </c>
      <c r="H229" s="14" t="s">
        <v>160</v>
      </c>
      <c r="I229" s="23">
        <v>44652</v>
      </c>
      <c r="J229" s="24">
        <v>28.2</v>
      </c>
    </row>
    <row r="230" spans="1:10" ht="15" customHeight="1" x14ac:dyDescent="0.2">
      <c r="A230" s="19" t="s">
        <v>13</v>
      </c>
      <c r="B230" s="16" t="s">
        <v>859</v>
      </c>
      <c r="C230" s="18">
        <v>44652</v>
      </c>
      <c r="D230" s="14" t="s">
        <v>285</v>
      </c>
      <c r="E230" s="15">
        <v>19.350000000000001</v>
      </c>
      <c r="F230" s="17">
        <v>2.4795000000000003</v>
      </c>
      <c r="G230" s="17">
        <v>21.829500000000003</v>
      </c>
      <c r="H230" s="14" t="s">
        <v>160</v>
      </c>
      <c r="I230" s="23">
        <v>44652</v>
      </c>
      <c r="J230" s="24">
        <v>19.350000000000001</v>
      </c>
    </row>
    <row r="231" spans="1:10" ht="15" customHeight="1" x14ac:dyDescent="0.2">
      <c r="A231" s="19" t="s">
        <v>12</v>
      </c>
      <c r="B231" s="16" t="s">
        <v>776</v>
      </c>
      <c r="C231" s="18">
        <v>44658</v>
      </c>
      <c r="D231" s="14" t="s">
        <v>285</v>
      </c>
      <c r="E231" s="15">
        <v>38.1</v>
      </c>
      <c r="F231" s="17">
        <v>2.31</v>
      </c>
      <c r="G231" s="17">
        <f>25.41+15</f>
        <v>40.409999999999997</v>
      </c>
      <c r="H231" s="14" t="s">
        <v>160</v>
      </c>
      <c r="I231" s="23" t="s">
        <v>197</v>
      </c>
      <c r="J231" s="24">
        <f>15+23.1</f>
        <v>38.1</v>
      </c>
    </row>
    <row r="232" spans="1:10" ht="15" customHeight="1" x14ac:dyDescent="0.2">
      <c r="A232" s="19" t="s">
        <v>9</v>
      </c>
      <c r="B232" s="16" t="s">
        <v>932</v>
      </c>
      <c r="C232" s="18">
        <v>44683</v>
      </c>
      <c r="D232" s="14" t="s">
        <v>285</v>
      </c>
      <c r="E232" s="15">
        <v>14.4</v>
      </c>
      <c r="F232" s="17">
        <v>1.44</v>
      </c>
      <c r="G232" s="17">
        <v>15.84</v>
      </c>
      <c r="H232" s="14" t="s">
        <v>160</v>
      </c>
      <c r="I232" s="23">
        <v>44683</v>
      </c>
      <c r="J232" s="24">
        <v>14.4</v>
      </c>
    </row>
    <row r="233" spans="1:10" ht="15" customHeight="1" x14ac:dyDescent="0.2">
      <c r="A233" s="19" t="s">
        <v>13</v>
      </c>
      <c r="B233" s="16" t="s">
        <v>871</v>
      </c>
      <c r="C233" s="18">
        <v>44683</v>
      </c>
      <c r="D233" s="14" t="s">
        <v>285</v>
      </c>
      <c r="E233" s="15">
        <v>25.2</v>
      </c>
      <c r="F233" s="15">
        <v>2.52</v>
      </c>
      <c r="G233" s="15">
        <v>27.72</v>
      </c>
      <c r="H233" s="14" t="s">
        <v>160</v>
      </c>
      <c r="I233" s="23">
        <v>44683</v>
      </c>
      <c r="J233" s="24">
        <v>25.2</v>
      </c>
    </row>
    <row r="234" spans="1:10" ht="15" customHeight="1" x14ac:dyDescent="0.2">
      <c r="A234" s="19" t="s">
        <v>12</v>
      </c>
      <c r="B234" s="16" t="s">
        <v>780</v>
      </c>
      <c r="C234" s="18">
        <v>44686</v>
      </c>
      <c r="D234" s="14" t="s">
        <v>285</v>
      </c>
      <c r="E234" s="15">
        <v>23.1</v>
      </c>
      <c r="F234" s="17">
        <v>2.31</v>
      </c>
      <c r="G234" s="17">
        <v>25.41</v>
      </c>
      <c r="H234" s="14" t="s">
        <v>160</v>
      </c>
      <c r="I234" s="23">
        <v>44686</v>
      </c>
      <c r="J234" s="24">
        <v>23.1</v>
      </c>
    </row>
    <row r="235" spans="1:10" ht="15" customHeight="1" x14ac:dyDescent="0.2">
      <c r="A235" s="19" t="s">
        <v>9</v>
      </c>
      <c r="B235" s="16" t="s">
        <v>941</v>
      </c>
      <c r="C235" s="18">
        <v>44697</v>
      </c>
      <c r="D235" s="14" t="s">
        <v>285</v>
      </c>
      <c r="E235" s="15">
        <v>33.75</v>
      </c>
      <c r="F235" s="17">
        <v>3.92</v>
      </c>
      <c r="G235" s="17">
        <v>37.67</v>
      </c>
      <c r="H235" s="14" t="s">
        <v>160</v>
      </c>
      <c r="I235" s="23">
        <v>44697</v>
      </c>
      <c r="J235" s="24">
        <v>33.75</v>
      </c>
    </row>
    <row r="236" spans="1:10" ht="15" customHeight="1" x14ac:dyDescent="0.2">
      <c r="A236" s="19" t="s">
        <v>13</v>
      </c>
      <c r="B236" s="16" t="s">
        <v>876</v>
      </c>
      <c r="C236" s="18">
        <v>44697</v>
      </c>
      <c r="D236" s="14" t="s">
        <v>285</v>
      </c>
      <c r="E236" s="15">
        <v>22.95</v>
      </c>
      <c r="F236" s="17">
        <v>2.8395000000000001</v>
      </c>
      <c r="G236" s="17">
        <v>25.7895</v>
      </c>
      <c r="H236" s="14" t="s">
        <v>160</v>
      </c>
      <c r="I236" s="23">
        <v>44697</v>
      </c>
      <c r="J236" s="24">
        <v>22.95</v>
      </c>
    </row>
    <row r="237" spans="1:10" ht="15" customHeight="1" x14ac:dyDescent="0.2">
      <c r="A237" s="19" t="s">
        <v>9</v>
      </c>
      <c r="B237" s="16" t="s">
        <v>955</v>
      </c>
      <c r="C237" s="18">
        <v>44711</v>
      </c>
      <c r="D237" s="14" t="s">
        <v>285</v>
      </c>
      <c r="E237" s="15">
        <v>50.4</v>
      </c>
      <c r="F237" s="17">
        <v>5.04</v>
      </c>
      <c r="G237" s="17">
        <v>55.44</v>
      </c>
      <c r="H237" s="14" t="s">
        <v>160</v>
      </c>
      <c r="I237" s="23">
        <v>44711</v>
      </c>
      <c r="J237" s="24">
        <v>50.4</v>
      </c>
    </row>
    <row r="238" spans="1:10" ht="15" customHeight="1" x14ac:dyDescent="0.2">
      <c r="A238" s="19" t="s">
        <v>13</v>
      </c>
      <c r="B238" s="16" t="s">
        <v>880</v>
      </c>
      <c r="C238" s="18">
        <v>44711</v>
      </c>
      <c r="D238" s="14" t="s">
        <v>285</v>
      </c>
      <c r="E238" s="15">
        <v>30.15</v>
      </c>
      <c r="F238" s="17">
        <v>3.5594999999999999</v>
      </c>
      <c r="G238" s="17">
        <v>33.709499999999998</v>
      </c>
      <c r="H238" s="14" t="s">
        <v>160</v>
      </c>
      <c r="I238" s="23">
        <v>44711</v>
      </c>
      <c r="J238" s="24">
        <v>30.15</v>
      </c>
    </row>
    <row r="239" spans="1:10" ht="15" customHeight="1" x14ac:dyDescent="0.2">
      <c r="A239" s="19" t="s">
        <v>12</v>
      </c>
      <c r="B239" s="16" t="s">
        <v>783</v>
      </c>
      <c r="C239" s="18">
        <v>44714</v>
      </c>
      <c r="D239" s="14" t="s">
        <v>285</v>
      </c>
      <c r="E239" s="15">
        <v>64.5</v>
      </c>
      <c r="F239" s="15">
        <v>7.54</v>
      </c>
      <c r="G239" s="15">
        <v>72.040000000000006</v>
      </c>
      <c r="H239" s="14" t="s">
        <v>160</v>
      </c>
      <c r="I239" s="23">
        <v>44714</v>
      </c>
      <c r="J239" s="24">
        <v>64.5</v>
      </c>
    </row>
    <row r="240" spans="1:10" ht="15" customHeight="1" x14ac:dyDescent="0.2">
      <c r="A240" s="19" t="s">
        <v>9</v>
      </c>
      <c r="B240" s="16" t="s">
        <v>972</v>
      </c>
      <c r="C240" s="18">
        <v>44725</v>
      </c>
      <c r="D240" s="14" t="s">
        <v>285</v>
      </c>
      <c r="E240" s="15">
        <v>44.55</v>
      </c>
      <c r="F240" s="17">
        <v>5</v>
      </c>
      <c r="G240" s="17">
        <v>49.55</v>
      </c>
      <c r="H240" s="14" t="s">
        <v>160</v>
      </c>
      <c r="I240" s="23">
        <v>44725</v>
      </c>
      <c r="J240" s="24">
        <v>44.55</v>
      </c>
    </row>
    <row r="241" spans="1:10" ht="15" customHeight="1" x14ac:dyDescent="0.2">
      <c r="A241" s="19" t="s">
        <v>13</v>
      </c>
      <c r="B241" s="16" t="s">
        <v>881</v>
      </c>
      <c r="C241" s="18">
        <v>44725</v>
      </c>
      <c r="D241" s="14" t="s">
        <v>285</v>
      </c>
      <c r="E241" s="15">
        <v>25.2</v>
      </c>
      <c r="F241" s="17">
        <v>2.52</v>
      </c>
      <c r="G241" s="17">
        <v>27.72</v>
      </c>
      <c r="H241" s="14" t="s">
        <v>160</v>
      </c>
      <c r="I241" s="23">
        <v>44725</v>
      </c>
      <c r="J241" s="24">
        <v>25.2</v>
      </c>
    </row>
    <row r="242" spans="1:10" ht="15" customHeight="1" x14ac:dyDescent="0.2">
      <c r="A242" s="19" t="s">
        <v>9</v>
      </c>
      <c r="B242" s="16" t="s">
        <v>981</v>
      </c>
      <c r="C242" s="18">
        <v>44739</v>
      </c>
      <c r="D242" s="14" t="s">
        <v>285</v>
      </c>
      <c r="E242" s="15">
        <v>48.15</v>
      </c>
      <c r="F242" s="17">
        <v>5.36</v>
      </c>
      <c r="G242" s="17">
        <v>53.51</v>
      </c>
      <c r="H242" s="14" t="s">
        <v>160</v>
      </c>
      <c r="I242" s="23">
        <v>44739</v>
      </c>
      <c r="J242" s="24">
        <v>48.15</v>
      </c>
    </row>
    <row r="243" spans="1:10" ht="15" customHeight="1" x14ac:dyDescent="0.2">
      <c r="A243" s="19" t="s">
        <v>13</v>
      </c>
      <c r="B243" s="16" t="s">
        <v>884</v>
      </c>
      <c r="C243" s="18">
        <v>44739</v>
      </c>
      <c r="D243" s="14" t="s">
        <v>285</v>
      </c>
      <c r="E243" s="15">
        <v>18</v>
      </c>
      <c r="F243" s="17">
        <v>1.8</v>
      </c>
      <c r="G243" s="17">
        <v>19.8</v>
      </c>
      <c r="H243" s="14" t="s">
        <v>160</v>
      </c>
      <c r="I243" s="23">
        <v>44739</v>
      </c>
      <c r="J243" s="24">
        <v>18</v>
      </c>
    </row>
    <row r="244" spans="1:10" ht="15" customHeight="1" x14ac:dyDescent="0.2">
      <c r="A244" s="19" t="s">
        <v>12</v>
      </c>
      <c r="B244" s="16" t="s">
        <v>789</v>
      </c>
      <c r="C244" s="18">
        <v>44742</v>
      </c>
      <c r="D244" s="14" t="s">
        <v>285</v>
      </c>
      <c r="E244" s="15">
        <v>23.1</v>
      </c>
      <c r="F244" s="15">
        <v>2.31</v>
      </c>
      <c r="G244" s="15">
        <v>25.41</v>
      </c>
      <c r="H244" s="14" t="s">
        <v>160</v>
      </c>
      <c r="I244" s="23">
        <v>44742</v>
      </c>
      <c r="J244" s="24">
        <v>23.1</v>
      </c>
    </row>
    <row r="245" spans="1:10" ht="15" customHeight="1" x14ac:dyDescent="0.2">
      <c r="A245" s="19" t="s">
        <v>9</v>
      </c>
      <c r="B245" s="16" t="s">
        <v>1322</v>
      </c>
      <c r="C245" s="18">
        <v>44753</v>
      </c>
      <c r="D245" s="14" t="s">
        <v>285</v>
      </c>
      <c r="E245" s="15">
        <v>32.4</v>
      </c>
      <c r="F245" s="15">
        <v>3.24</v>
      </c>
      <c r="G245" s="15">
        <v>35.64</v>
      </c>
      <c r="H245" s="14" t="s">
        <v>160</v>
      </c>
      <c r="I245" s="23">
        <v>44753</v>
      </c>
      <c r="J245" s="24">
        <v>36</v>
      </c>
    </row>
    <row r="246" spans="1:10" ht="15" customHeight="1" x14ac:dyDescent="0.2">
      <c r="A246" s="19" t="s">
        <v>13</v>
      </c>
      <c r="B246" s="16" t="s">
        <v>1185</v>
      </c>
      <c r="C246" s="18">
        <v>44753</v>
      </c>
      <c r="D246" s="14" t="s">
        <v>285</v>
      </c>
      <c r="E246" s="15">
        <v>25.2</v>
      </c>
      <c r="F246" s="15">
        <v>2.52</v>
      </c>
      <c r="G246" s="15">
        <v>27.72</v>
      </c>
      <c r="H246" s="14" t="s">
        <v>160</v>
      </c>
      <c r="I246" s="23">
        <v>44753</v>
      </c>
      <c r="J246" s="24">
        <v>28</v>
      </c>
    </row>
    <row r="247" spans="1:10" ht="15" customHeight="1" x14ac:dyDescent="0.2">
      <c r="A247" s="19" t="s">
        <v>9</v>
      </c>
      <c r="B247" s="16" t="s">
        <v>1333</v>
      </c>
      <c r="C247" s="18">
        <v>44767</v>
      </c>
      <c r="D247" s="14" t="s">
        <v>285</v>
      </c>
      <c r="E247" s="15">
        <v>32.4</v>
      </c>
      <c r="F247" s="15">
        <v>3.24</v>
      </c>
      <c r="G247" s="15">
        <v>35.64</v>
      </c>
      <c r="H247" s="14" t="s">
        <v>160</v>
      </c>
      <c r="I247" s="23">
        <v>44767</v>
      </c>
      <c r="J247" s="24">
        <v>36</v>
      </c>
    </row>
    <row r="248" spans="1:10" ht="15" customHeight="1" x14ac:dyDescent="0.2">
      <c r="A248" s="19" t="s">
        <v>13</v>
      </c>
      <c r="B248" s="16" t="s">
        <v>1189</v>
      </c>
      <c r="C248" s="18">
        <v>44767</v>
      </c>
      <c r="D248" s="14" t="s">
        <v>285</v>
      </c>
      <c r="E248" s="15">
        <v>35.1</v>
      </c>
      <c r="F248" s="15">
        <v>4.5990000000000002</v>
      </c>
      <c r="G248" s="15">
        <v>39.698999999999998</v>
      </c>
      <c r="H248" s="14" t="s">
        <v>160</v>
      </c>
      <c r="I248" s="23">
        <v>44767</v>
      </c>
      <c r="J248" s="24">
        <f>39.4-1.5</f>
        <v>37.9</v>
      </c>
    </row>
    <row r="249" spans="1:10" ht="15" customHeight="1" x14ac:dyDescent="0.2">
      <c r="A249" s="19" t="s">
        <v>9</v>
      </c>
      <c r="B249" s="16" t="s">
        <v>1353</v>
      </c>
      <c r="C249" s="18">
        <v>44812</v>
      </c>
      <c r="D249" s="14" t="s">
        <v>285</v>
      </c>
      <c r="E249" s="15">
        <v>72.95</v>
      </c>
      <c r="F249" s="15">
        <v>7.84</v>
      </c>
      <c r="G249" s="15">
        <v>80.790000000000006</v>
      </c>
      <c r="H249" s="14" t="s">
        <v>160</v>
      </c>
      <c r="I249" s="23">
        <v>44812</v>
      </c>
      <c r="J249" s="24">
        <v>72.95</v>
      </c>
    </row>
    <row r="250" spans="1:10" ht="15" customHeight="1" x14ac:dyDescent="0.2">
      <c r="A250" s="19" t="s">
        <v>13</v>
      </c>
      <c r="B250" s="16" t="s">
        <v>1192</v>
      </c>
      <c r="C250" s="18">
        <v>44812</v>
      </c>
      <c r="D250" s="14" t="s">
        <v>285</v>
      </c>
      <c r="E250" s="15">
        <v>36.950000000000003</v>
      </c>
      <c r="F250" s="15">
        <v>4.2395000000000005</v>
      </c>
      <c r="G250" s="15">
        <v>41.189500000000002</v>
      </c>
      <c r="H250" s="14" t="s">
        <v>160</v>
      </c>
      <c r="I250" s="23">
        <v>44812</v>
      </c>
      <c r="J250" s="24">
        <v>36.950000000000003</v>
      </c>
    </row>
    <row r="251" spans="1:10" ht="15" customHeight="1" x14ac:dyDescent="0.2">
      <c r="A251" s="19" t="s">
        <v>9</v>
      </c>
      <c r="B251" s="16" t="s">
        <v>1366</v>
      </c>
      <c r="C251" s="18">
        <v>44823</v>
      </c>
      <c r="D251" s="14" t="s">
        <v>285</v>
      </c>
      <c r="E251" s="15">
        <v>24</v>
      </c>
      <c r="F251" s="17">
        <v>2.4</v>
      </c>
      <c r="G251" s="17">
        <v>26.4</v>
      </c>
      <c r="H251" s="14" t="s">
        <v>160</v>
      </c>
      <c r="I251" s="23">
        <v>44823</v>
      </c>
      <c r="J251" s="24">
        <v>24</v>
      </c>
    </row>
    <row r="252" spans="1:10" ht="15" customHeight="1" x14ac:dyDescent="0.2">
      <c r="A252" s="19" t="s">
        <v>13</v>
      </c>
      <c r="B252" s="16" t="s">
        <v>1194</v>
      </c>
      <c r="C252" s="18">
        <v>44823</v>
      </c>
      <c r="D252" s="14" t="s">
        <v>285</v>
      </c>
      <c r="E252" s="15">
        <v>16.95</v>
      </c>
      <c r="F252" s="15">
        <v>2.2395000000000005</v>
      </c>
      <c r="G252" s="15">
        <v>19.189499999999999</v>
      </c>
      <c r="H252" s="14" t="s">
        <v>160</v>
      </c>
      <c r="I252" s="26" t="s">
        <v>1195</v>
      </c>
      <c r="J252" s="24">
        <v>16.95</v>
      </c>
    </row>
    <row r="253" spans="1:10" ht="15" customHeight="1" x14ac:dyDescent="0.2">
      <c r="A253" s="19" t="s">
        <v>8</v>
      </c>
      <c r="B253" s="16" t="s">
        <v>643</v>
      </c>
      <c r="C253" s="18">
        <v>44571</v>
      </c>
      <c r="D253" s="14" t="s">
        <v>263</v>
      </c>
      <c r="E253" s="15">
        <v>38.090000000000003</v>
      </c>
      <c r="F253" s="15">
        <v>3.81</v>
      </c>
      <c r="G253" s="15">
        <v>41.9</v>
      </c>
      <c r="H253" s="14" t="s">
        <v>160</v>
      </c>
      <c r="I253" s="23">
        <v>44571</v>
      </c>
      <c r="J253" s="24">
        <v>46.49</v>
      </c>
    </row>
    <row r="254" spans="1:10" ht="15" customHeight="1" x14ac:dyDescent="0.2">
      <c r="A254" s="19" t="s">
        <v>8</v>
      </c>
      <c r="B254" s="16" t="s">
        <v>630</v>
      </c>
      <c r="C254" s="18">
        <v>44589</v>
      </c>
      <c r="D254" s="14" t="s">
        <v>263</v>
      </c>
      <c r="E254" s="15">
        <v>18.95</v>
      </c>
      <c r="F254" s="17">
        <v>2.37</v>
      </c>
      <c r="G254" s="17">
        <v>21.32</v>
      </c>
      <c r="H254" s="14" t="s">
        <v>160</v>
      </c>
      <c r="I254" s="23">
        <v>44589</v>
      </c>
      <c r="J254" s="24">
        <v>22.7</v>
      </c>
    </row>
    <row r="255" spans="1:10" ht="15" customHeight="1" x14ac:dyDescent="0.2">
      <c r="A255" s="19" t="s">
        <v>8</v>
      </c>
      <c r="B255" s="16" t="s">
        <v>634</v>
      </c>
      <c r="C255" s="18">
        <v>44623</v>
      </c>
      <c r="D255" s="14" t="s">
        <v>263</v>
      </c>
      <c r="E255" s="15">
        <v>26.25</v>
      </c>
      <c r="F255" s="17">
        <v>3.17</v>
      </c>
      <c r="G255" s="17">
        <v>29.42</v>
      </c>
      <c r="H255" s="14" t="s">
        <v>160</v>
      </c>
      <c r="I255" s="23">
        <v>44623</v>
      </c>
      <c r="J255" s="24">
        <v>24.15</v>
      </c>
    </row>
    <row r="256" spans="1:10" ht="15" customHeight="1" x14ac:dyDescent="0.2">
      <c r="A256" s="19" t="s">
        <v>8</v>
      </c>
      <c r="B256" s="16" t="s">
        <v>639</v>
      </c>
      <c r="C256" s="18">
        <v>44651</v>
      </c>
      <c r="D256" s="14" t="s">
        <v>263</v>
      </c>
      <c r="E256" s="15">
        <v>28.4</v>
      </c>
      <c r="F256" s="15">
        <v>2.84</v>
      </c>
      <c r="G256" s="15">
        <v>31.24</v>
      </c>
      <c r="H256" s="14" t="s">
        <v>160</v>
      </c>
      <c r="I256" s="23">
        <v>44651</v>
      </c>
      <c r="J256" s="24">
        <v>28.4</v>
      </c>
    </row>
    <row r="257" spans="1:10" ht="15" customHeight="1" x14ac:dyDescent="0.2">
      <c r="A257" s="19" t="s">
        <v>8</v>
      </c>
      <c r="B257" s="16" t="s">
        <v>627</v>
      </c>
      <c r="C257" s="18">
        <v>44679</v>
      </c>
      <c r="D257" s="14" t="s">
        <v>263</v>
      </c>
      <c r="E257" s="15">
        <v>8.5500000000000007</v>
      </c>
      <c r="F257" s="17">
        <v>0.86</v>
      </c>
      <c r="G257" s="17">
        <v>9.41</v>
      </c>
      <c r="H257" s="14" t="s">
        <v>160</v>
      </c>
      <c r="I257" s="23">
        <v>44679</v>
      </c>
      <c r="J257" s="24">
        <v>8.5500000000000007</v>
      </c>
    </row>
    <row r="258" spans="1:10" ht="15" customHeight="1" x14ac:dyDescent="0.2">
      <c r="A258" s="19" t="s">
        <v>8</v>
      </c>
      <c r="B258" s="16" t="s">
        <v>615</v>
      </c>
      <c r="C258" s="18">
        <v>44706</v>
      </c>
      <c r="D258" s="14" t="s">
        <v>263</v>
      </c>
      <c r="E258" s="15">
        <v>58.85</v>
      </c>
      <c r="F258" s="17">
        <v>8.06</v>
      </c>
      <c r="G258" s="17">
        <v>66.91</v>
      </c>
      <c r="H258" s="14" t="s">
        <v>160</v>
      </c>
      <c r="I258" s="23">
        <v>44707</v>
      </c>
      <c r="J258" s="24">
        <v>58.85</v>
      </c>
    </row>
    <row r="259" spans="1:10" ht="15" customHeight="1" x14ac:dyDescent="0.2">
      <c r="A259" s="19" t="s">
        <v>8</v>
      </c>
      <c r="B259" s="16" t="s">
        <v>625</v>
      </c>
      <c r="C259" s="18">
        <v>44734</v>
      </c>
      <c r="D259" s="14" t="s">
        <v>263</v>
      </c>
      <c r="E259" s="15">
        <v>39.049999999999997</v>
      </c>
      <c r="F259" s="17">
        <v>3.91</v>
      </c>
      <c r="G259" s="17">
        <v>42.96</v>
      </c>
      <c r="H259" s="14" t="s">
        <v>160</v>
      </c>
      <c r="I259" s="23">
        <v>44734</v>
      </c>
      <c r="J259" s="24">
        <v>39.049999999999997</v>
      </c>
    </row>
    <row r="260" spans="1:10" x14ac:dyDescent="0.2">
      <c r="A260" s="19" t="s">
        <v>8</v>
      </c>
      <c r="B260" s="16" t="s">
        <v>1081</v>
      </c>
      <c r="C260" s="18">
        <v>44763</v>
      </c>
      <c r="D260" s="14" t="s">
        <v>263</v>
      </c>
      <c r="E260" s="15">
        <v>40</v>
      </c>
      <c r="F260" s="15">
        <v>4</v>
      </c>
      <c r="G260" s="15">
        <v>44</v>
      </c>
      <c r="H260" s="14" t="s">
        <v>160</v>
      </c>
      <c r="I260" s="23">
        <v>44763</v>
      </c>
      <c r="J260" s="24">
        <v>40</v>
      </c>
    </row>
    <row r="261" spans="1:10" ht="15" customHeight="1" x14ac:dyDescent="0.2">
      <c r="A261" s="19" t="s">
        <v>8</v>
      </c>
      <c r="B261" s="16" t="s">
        <v>1082</v>
      </c>
      <c r="C261" s="18">
        <v>44819</v>
      </c>
      <c r="D261" s="14" t="s">
        <v>263</v>
      </c>
      <c r="E261" s="15">
        <v>28</v>
      </c>
      <c r="F261" s="15">
        <v>2.8</v>
      </c>
      <c r="G261" s="15">
        <v>30.8</v>
      </c>
      <c r="H261" s="14" t="s">
        <v>160</v>
      </c>
      <c r="I261" s="23">
        <v>44819</v>
      </c>
      <c r="J261" s="24">
        <v>28</v>
      </c>
    </row>
    <row r="262" spans="1:10" ht="15" customHeight="1" x14ac:dyDescent="0.2">
      <c r="A262" s="19" t="s">
        <v>9</v>
      </c>
      <c r="B262" s="16" t="s">
        <v>1323</v>
      </c>
      <c r="C262" s="18">
        <v>44753</v>
      </c>
      <c r="D262" s="14" t="s">
        <v>1324</v>
      </c>
      <c r="E262" s="15">
        <v>22.11</v>
      </c>
      <c r="F262" s="15">
        <v>0.88</v>
      </c>
      <c r="G262" s="15">
        <v>22.99</v>
      </c>
      <c r="H262" s="14" t="s">
        <v>125</v>
      </c>
      <c r="I262" s="26" t="s">
        <v>1325</v>
      </c>
      <c r="J262" s="24">
        <v>22.11</v>
      </c>
    </row>
    <row r="263" spans="1:10" ht="15" customHeight="1" x14ac:dyDescent="0.2">
      <c r="A263" s="19" t="s">
        <v>1</v>
      </c>
      <c r="B263" s="16" t="s">
        <v>820</v>
      </c>
      <c r="C263" s="18">
        <v>44649</v>
      </c>
      <c r="D263" s="14" t="s">
        <v>253</v>
      </c>
      <c r="E263" s="15">
        <v>100</v>
      </c>
      <c r="F263" s="15">
        <v>21</v>
      </c>
      <c r="G263" s="15">
        <v>121</v>
      </c>
      <c r="H263" s="14" t="s">
        <v>141</v>
      </c>
      <c r="I263" s="23" t="s">
        <v>258</v>
      </c>
      <c r="J263" s="24">
        <v>100</v>
      </c>
    </row>
    <row r="264" spans="1:10" ht="15" customHeight="1" x14ac:dyDescent="0.2">
      <c r="A264" s="19" t="s">
        <v>1</v>
      </c>
      <c r="B264" s="16" t="s">
        <v>837</v>
      </c>
      <c r="C264" s="18">
        <v>44712</v>
      </c>
      <c r="D264" s="14" t="s">
        <v>253</v>
      </c>
      <c r="E264" s="15">
        <v>100</v>
      </c>
      <c r="F264" s="17">
        <v>21</v>
      </c>
      <c r="G264" s="17">
        <v>121</v>
      </c>
      <c r="H264" s="14" t="s">
        <v>141</v>
      </c>
      <c r="I264" s="25" t="s">
        <v>257</v>
      </c>
      <c r="J264" s="24">
        <v>100</v>
      </c>
    </row>
    <row r="265" spans="1:10" ht="15" customHeight="1" x14ac:dyDescent="0.2">
      <c r="A265" s="19" t="s">
        <v>1</v>
      </c>
      <c r="B265" s="16" t="s">
        <v>838</v>
      </c>
      <c r="C265" s="18">
        <v>44712</v>
      </c>
      <c r="D265" s="14" t="s">
        <v>253</v>
      </c>
      <c r="E265" s="15">
        <v>100</v>
      </c>
      <c r="F265" s="15">
        <v>21</v>
      </c>
      <c r="G265" s="15">
        <v>121</v>
      </c>
      <c r="H265" s="14" t="s">
        <v>141</v>
      </c>
      <c r="I265" s="23" t="s">
        <v>257</v>
      </c>
      <c r="J265" s="24">
        <v>100</v>
      </c>
    </row>
    <row r="266" spans="1:10" x14ac:dyDescent="0.2">
      <c r="A266" s="19" t="s">
        <v>1</v>
      </c>
      <c r="B266" s="16" t="s">
        <v>849</v>
      </c>
      <c r="C266" s="18">
        <v>44728</v>
      </c>
      <c r="D266" s="14" t="s">
        <v>253</v>
      </c>
      <c r="E266" s="15">
        <v>880</v>
      </c>
      <c r="F266" s="17">
        <v>184.8</v>
      </c>
      <c r="G266" s="17">
        <v>1064.8</v>
      </c>
      <c r="H266" s="14" t="s">
        <v>141</v>
      </c>
      <c r="I266" s="23" t="s">
        <v>257</v>
      </c>
      <c r="J266" s="24">
        <v>880</v>
      </c>
    </row>
    <row r="267" spans="1:10" x14ac:dyDescent="0.2">
      <c r="A267" s="19" t="s">
        <v>3</v>
      </c>
      <c r="B267" s="16" t="s">
        <v>1572</v>
      </c>
      <c r="C267" s="18">
        <v>44910</v>
      </c>
      <c r="D267" s="14" t="s">
        <v>1598</v>
      </c>
      <c r="E267" s="15">
        <v>90</v>
      </c>
      <c r="F267" s="17">
        <v>18.899999999999999</v>
      </c>
      <c r="G267" s="17">
        <v>108.9</v>
      </c>
      <c r="H267" s="14" t="s">
        <v>141</v>
      </c>
      <c r="I267" s="23" t="s">
        <v>1613</v>
      </c>
      <c r="J267" s="24">
        <v>90</v>
      </c>
    </row>
    <row r="268" spans="1:10" ht="15" customHeight="1" x14ac:dyDescent="0.2">
      <c r="A268" s="19" t="s">
        <v>9</v>
      </c>
      <c r="B268" s="16" t="s">
        <v>1810</v>
      </c>
      <c r="C268" s="18">
        <v>44858</v>
      </c>
      <c r="D268" s="14" t="s">
        <v>1811</v>
      </c>
      <c r="E268" s="15">
        <v>495.04</v>
      </c>
      <c r="F268" s="17">
        <v>103.96</v>
      </c>
      <c r="G268" s="17">
        <v>599</v>
      </c>
      <c r="H268" s="14" t="s">
        <v>140</v>
      </c>
      <c r="I268" s="23" t="s">
        <v>1812</v>
      </c>
      <c r="J268" s="24">
        <v>495.04</v>
      </c>
    </row>
    <row r="269" spans="1:10" ht="15" customHeight="1" x14ac:dyDescent="0.2">
      <c r="A269" s="19" t="s">
        <v>17</v>
      </c>
      <c r="B269" s="16" t="s">
        <v>1118</v>
      </c>
      <c r="C269" s="18">
        <v>44764</v>
      </c>
      <c r="D269" s="14" t="s">
        <v>1119</v>
      </c>
      <c r="E269" s="15">
        <v>107.44</v>
      </c>
      <c r="F269" s="15">
        <v>22.5624</v>
      </c>
      <c r="G269" s="15">
        <v>130.00239999999999</v>
      </c>
      <c r="H269" s="14" t="s">
        <v>152</v>
      </c>
      <c r="I269" s="23">
        <v>44764</v>
      </c>
      <c r="J269" s="24">
        <v>107.44</v>
      </c>
    </row>
    <row r="270" spans="1:10" ht="15" customHeight="1" x14ac:dyDescent="0.2">
      <c r="A270" s="19" t="s">
        <v>6</v>
      </c>
      <c r="B270" s="16" t="s">
        <v>1231</v>
      </c>
      <c r="C270" s="18">
        <v>44761</v>
      </c>
      <c r="D270" s="14" t="s">
        <v>1230</v>
      </c>
      <c r="E270" s="15">
        <v>303.33999999999997</v>
      </c>
      <c r="F270" s="15">
        <v>30.334</v>
      </c>
      <c r="G270" s="15">
        <v>333.67399999999998</v>
      </c>
      <c r="H270" s="14" t="s">
        <v>136</v>
      </c>
      <c r="I270" s="26" t="s">
        <v>1258</v>
      </c>
      <c r="J270" s="24">
        <v>303.33999999999997</v>
      </c>
    </row>
    <row r="271" spans="1:10" ht="15" customHeight="1" x14ac:dyDescent="0.2">
      <c r="A271" s="19" t="s">
        <v>3</v>
      </c>
      <c r="B271" s="16" t="s">
        <v>460</v>
      </c>
      <c r="C271" s="18">
        <v>44729</v>
      </c>
      <c r="D271" s="14" t="s">
        <v>474</v>
      </c>
      <c r="E271" s="15">
        <v>175</v>
      </c>
      <c r="F271" s="17">
        <v>36.75</v>
      </c>
      <c r="G271" s="17">
        <v>211.75</v>
      </c>
      <c r="H271" s="27" t="s">
        <v>153</v>
      </c>
      <c r="I271" s="23">
        <v>44740</v>
      </c>
      <c r="J271" s="24">
        <v>175</v>
      </c>
    </row>
    <row r="272" spans="1:10" ht="15" customHeight="1" x14ac:dyDescent="0.2">
      <c r="A272" s="19" t="s">
        <v>9</v>
      </c>
      <c r="B272" s="16" t="s">
        <v>51</v>
      </c>
      <c r="C272" s="18">
        <v>44579</v>
      </c>
      <c r="D272" s="14" t="s">
        <v>66</v>
      </c>
      <c r="E272" s="15">
        <v>44.66</v>
      </c>
      <c r="F272" s="17">
        <v>2.34</v>
      </c>
      <c r="G272" s="17">
        <v>47</v>
      </c>
      <c r="H272" s="14" t="s">
        <v>160</v>
      </c>
      <c r="I272" s="26" t="s">
        <v>201</v>
      </c>
      <c r="J272" s="24">
        <v>46.57</v>
      </c>
    </row>
    <row r="273" spans="1:10" ht="15" customHeight="1" x14ac:dyDescent="0.2">
      <c r="A273" s="19" t="s">
        <v>9</v>
      </c>
      <c r="B273" s="16" t="s">
        <v>67</v>
      </c>
      <c r="C273" s="18">
        <v>44586</v>
      </c>
      <c r="D273" s="14" t="s">
        <v>66</v>
      </c>
      <c r="E273" s="15">
        <v>150</v>
      </c>
      <c r="F273" s="17">
        <v>0</v>
      </c>
      <c r="G273" s="17">
        <v>150</v>
      </c>
      <c r="H273" s="14" t="s">
        <v>160</v>
      </c>
      <c r="I273" s="23" t="s">
        <v>201</v>
      </c>
      <c r="J273" s="24">
        <v>188.36</v>
      </c>
    </row>
    <row r="274" spans="1:10" ht="15" customHeight="1" x14ac:dyDescent="0.2">
      <c r="A274" s="19" t="s">
        <v>9</v>
      </c>
      <c r="B274" s="16" t="s">
        <v>370</v>
      </c>
      <c r="C274" s="18">
        <v>44638</v>
      </c>
      <c r="D274" s="14" t="s">
        <v>66</v>
      </c>
      <c r="E274" s="15">
        <v>44.66</v>
      </c>
      <c r="F274" s="15">
        <v>2.34</v>
      </c>
      <c r="G274" s="15">
        <v>47</v>
      </c>
      <c r="H274" s="14" t="s">
        <v>160</v>
      </c>
      <c r="I274" s="26" t="s">
        <v>389</v>
      </c>
      <c r="J274" s="24">
        <v>46.57</v>
      </c>
    </row>
    <row r="275" spans="1:10" ht="15" customHeight="1" x14ac:dyDescent="0.2">
      <c r="A275" s="19" t="s">
        <v>9</v>
      </c>
      <c r="B275" s="16" t="s">
        <v>380</v>
      </c>
      <c r="C275" s="18">
        <v>44645</v>
      </c>
      <c r="D275" s="14" t="s">
        <v>66</v>
      </c>
      <c r="E275" s="15">
        <v>150</v>
      </c>
      <c r="F275" s="15">
        <v>0</v>
      </c>
      <c r="G275" s="15">
        <v>150</v>
      </c>
      <c r="H275" s="14" t="s">
        <v>160</v>
      </c>
      <c r="I275" s="26" t="s">
        <v>390</v>
      </c>
      <c r="J275" s="24">
        <v>171.66</v>
      </c>
    </row>
    <row r="276" spans="1:10" ht="15" customHeight="1" x14ac:dyDescent="0.2">
      <c r="A276" s="19" t="s">
        <v>9</v>
      </c>
      <c r="B276" s="16" t="s">
        <v>942</v>
      </c>
      <c r="C276" s="18">
        <v>44699</v>
      </c>
      <c r="D276" s="14" t="s">
        <v>66</v>
      </c>
      <c r="E276" s="15">
        <v>44.66</v>
      </c>
      <c r="F276" s="17">
        <v>2.34</v>
      </c>
      <c r="G276" s="17">
        <v>47</v>
      </c>
      <c r="H276" s="14" t="s">
        <v>160</v>
      </c>
      <c r="I276" s="23" t="s">
        <v>943</v>
      </c>
      <c r="J276" s="24">
        <v>46.57</v>
      </c>
    </row>
    <row r="277" spans="1:10" ht="15" customHeight="1" x14ac:dyDescent="0.2">
      <c r="A277" s="19" t="s">
        <v>9</v>
      </c>
      <c r="B277" s="16" t="s">
        <v>946</v>
      </c>
      <c r="C277" s="18">
        <v>44703</v>
      </c>
      <c r="D277" s="14" t="s">
        <v>66</v>
      </c>
      <c r="E277" s="15">
        <v>150</v>
      </c>
      <c r="F277" s="17">
        <v>0</v>
      </c>
      <c r="G277" s="17">
        <v>150</v>
      </c>
      <c r="H277" s="14" t="s">
        <v>160</v>
      </c>
      <c r="I277" s="23" t="s">
        <v>947</v>
      </c>
      <c r="J277" s="24">
        <v>168.32</v>
      </c>
    </row>
    <row r="278" spans="1:10" ht="15" customHeight="1" x14ac:dyDescent="0.2">
      <c r="A278" s="19" t="s">
        <v>9</v>
      </c>
      <c r="B278" s="16" t="s">
        <v>1331</v>
      </c>
      <c r="C278" s="18">
        <v>44760</v>
      </c>
      <c r="D278" s="14" t="s">
        <v>66</v>
      </c>
      <c r="E278" s="15">
        <v>44.66</v>
      </c>
      <c r="F278" s="15">
        <v>2.34</v>
      </c>
      <c r="G278" s="15">
        <v>47</v>
      </c>
      <c r="H278" s="14" t="s">
        <v>160</v>
      </c>
      <c r="I278" s="26" t="s">
        <v>1332</v>
      </c>
      <c r="J278" s="24">
        <v>39.1</v>
      </c>
    </row>
    <row r="279" spans="1:10" ht="15" customHeight="1" x14ac:dyDescent="0.2">
      <c r="A279" s="19" t="s">
        <v>9</v>
      </c>
      <c r="B279" s="16" t="s">
        <v>1334</v>
      </c>
      <c r="C279" s="18">
        <v>44767</v>
      </c>
      <c r="D279" s="14" t="s">
        <v>66</v>
      </c>
      <c r="E279" s="15">
        <v>150</v>
      </c>
      <c r="F279" s="15">
        <v>0</v>
      </c>
      <c r="G279" s="15">
        <v>150</v>
      </c>
      <c r="H279" s="14" t="s">
        <v>160</v>
      </c>
      <c r="I279" s="26" t="s">
        <v>1335</v>
      </c>
      <c r="J279" s="24">
        <v>124.93000000000002</v>
      </c>
    </row>
    <row r="280" spans="1:10" ht="15" customHeight="1" x14ac:dyDescent="0.2">
      <c r="A280" s="19" t="s">
        <v>9</v>
      </c>
      <c r="B280" s="16" t="s">
        <v>1364</v>
      </c>
      <c r="C280" s="18">
        <v>44822</v>
      </c>
      <c r="D280" s="14" t="s">
        <v>66</v>
      </c>
      <c r="E280" s="15">
        <v>44.66</v>
      </c>
      <c r="F280" s="17">
        <v>2.34</v>
      </c>
      <c r="G280" s="17">
        <v>47</v>
      </c>
      <c r="H280" s="14" t="s">
        <v>160</v>
      </c>
      <c r="I280" s="23" t="s">
        <v>1365</v>
      </c>
      <c r="J280" s="24">
        <v>39.11</v>
      </c>
    </row>
    <row r="281" spans="1:10" ht="15" customHeight="1" x14ac:dyDescent="0.2">
      <c r="A281" s="19" t="s">
        <v>9</v>
      </c>
      <c r="B281" s="16" t="s">
        <v>1367</v>
      </c>
      <c r="C281" s="18">
        <v>44829</v>
      </c>
      <c r="D281" s="14" t="s">
        <v>66</v>
      </c>
      <c r="E281" s="15">
        <v>150</v>
      </c>
      <c r="F281" s="17">
        <v>0</v>
      </c>
      <c r="G281" s="17">
        <v>150</v>
      </c>
      <c r="H281" s="14" t="s">
        <v>160</v>
      </c>
      <c r="I281" s="23" t="s">
        <v>1368</v>
      </c>
      <c r="J281" s="24">
        <v>185.61</v>
      </c>
    </row>
    <row r="282" spans="1:10" ht="15" customHeight="1" x14ac:dyDescent="0.2">
      <c r="A282" s="19" t="s">
        <v>9</v>
      </c>
      <c r="B282" s="16" t="s">
        <v>1834</v>
      </c>
      <c r="C282" s="18">
        <v>44880</v>
      </c>
      <c r="D282" s="14" t="s">
        <v>66</v>
      </c>
      <c r="E282" s="15">
        <v>44.66</v>
      </c>
      <c r="F282" s="17">
        <v>2.34</v>
      </c>
      <c r="G282" s="17">
        <v>47</v>
      </c>
      <c r="H282" s="14" t="s">
        <v>160</v>
      </c>
      <c r="I282" s="23" t="s">
        <v>1835</v>
      </c>
      <c r="J282" s="24">
        <v>39.1</v>
      </c>
    </row>
    <row r="283" spans="1:10" ht="15" customHeight="1" x14ac:dyDescent="0.2">
      <c r="A283" s="19" t="s">
        <v>9</v>
      </c>
      <c r="B283" s="16" t="s">
        <v>1845</v>
      </c>
      <c r="C283" s="18">
        <v>44888</v>
      </c>
      <c r="D283" s="14" t="s">
        <v>66</v>
      </c>
      <c r="E283" s="15">
        <v>150</v>
      </c>
      <c r="F283" s="17">
        <v>0</v>
      </c>
      <c r="G283" s="17">
        <v>150</v>
      </c>
      <c r="H283" s="14" t="s">
        <v>160</v>
      </c>
      <c r="I283" s="23" t="s">
        <v>1846</v>
      </c>
      <c r="J283" s="24">
        <v>144.59</v>
      </c>
    </row>
    <row r="284" spans="1:10" ht="15" customHeight="1" x14ac:dyDescent="0.2">
      <c r="A284" s="19" t="s">
        <v>11</v>
      </c>
      <c r="B284" s="16" t="s">
        <v>707</v>
      </c>
      <c r="C284" s="18">
        <v>44601</v>
      </c>
      <c r="D284" s="14" t="s">
        <v>179</v>
      </c>
      <c r="E284" s="15">
        <v>300</v>
      </c>
      <c r="F284" s="15">
        <v>63</v>
      </c>
      <c r="G284" s="15">
        <v>363</v>
      </c>
      <c r="H284" s="14" t="s">
        <v>150</v>
      </c>
      <c r="I284" s="23" t="s">
        <v>1387</v>
      </c>
      <c r="J284" s="24">
        <v>424.76</v>
      </c>
    </row>
    <row r="285" spans="1:10" ht="15" customHeight="1" x14ac:dyDescent="0.2">
      <c r="A285" s="19" t="s">
        <v>11</v>
      </c>
      <c r="B285" s="16" t="s">
        <v>718</v>
      </c>
      <c r="C285" s="18">
        <v>44621</v>
      </c>
      <c r="D285" s="14" t="s">
        <v>179</v>
      </c>
      <c r="E285" s="15">
        <v>300</v>
      </c>
      <c r="F285" s="15">
        <v>63</v>
      </c>
      <c r="G285" s="15">
        <v>363</v>
      </c>
      <c r="H285" s="14" t="s">
        <v>150</v>
      </c>
      <c r="I285" s="23" t="s">
        <v>345</v>
      </c>
      <c r="J285" s="24">
        <v>232.44</v>
      </c>
    </row>
    <row r="286" spans="1:10" ht="15" customHeight="1" x14ac:dyDescent="0.2">
      <c r="A286" s="19" t="s">
        <v>11</v>
      </c>
      <c r="B286" s="16" t="s">
        <v>725</v>
      </c>
      <c r="C286" s="18">
        <v>44652</v>
      </c>
      <c r="D286" s="14" t="s">
        <v>179</v>
      </c>
      <c r="E286" s="15">
        <v>150</v>
      </c>
      <c r="F286" s="15">
        <v>31.5</v>
      </c>
      <c r="G286" s="15">
        <v>181.5</v>
      </c>
      <c r="H286" s="14" t="s">
        <v>150</v>
      </c>
      <c r="I286" s="26" t="s">
        <v>569</v>
      </c>
      <c r="J286" s="24">
        <v>89.26</v>
      </c>
    </row>
    <row r="287" spans="1:10" ht="15" customHeight="1" x14ac:dyDescent="0.2">
      <c r="A287" s="19" t="s">
        <v>11</v>
      </c>
      <c r="B287" s="16" t="s">
        <v>734</v>
      </c>
      <c r="C287" s="18">
        <v>44682</v>
      </c>
      <c r="D287" s="14" t="s">
        <v>179</v>
      </c>
      <c r="E287" s="15">
        <v>150</v>
      </c>
      <c r="F287" s="17">
        <v>31.5</v>
      </c>
      <c r="G287" s="17">
        <v>181.5</v>
      </c>
      <c r="H287" s="14" t="s">
        <v>150</v>
      </c>
      <c r="I287" s="26" t="s">
        <v>752</v>
      </c>
      <c r="J287" s="24">
        <v>243.58</v>
      </c>
    </row>
    <row r="288" spans="1:10" ht="15" customHeight="1" x14ac:dyDescent="0.2">
      <c r="A288" s="19" t="s">
        <v>11</v>
      </c>
      <c r="B288" s="16" t="s">
        <v>742</v>
      </c>
      <c r="C288" s="18">
        <v>44713</v>
      </c>
      <c r="D288" s="14" t="s">
        <v>179</v>
      </c>
      <c r="E288" s="15">
        <v>150</v>
      </c>
      <c r="F288" s="17">
        <v>31.5</v>
      </c>
      <c r="G288" s="17">
        <v>181.5</v>
      </c>
      <c r="H288" s="14" t="s">
        <v>150</v>
      </c>
      <c r="I288" s="26" t="s">
        <v>755</v>
      </c>
      <c r="J288" s="24">
        <v>118.2</v>
      </c>
    </row>
    <row r="289" spans="1:10" ht="15" customHeight="1" x14ac:dyDescent="0.2">
      <c r="A289" s="19" t="s">
        <v>11</v>
      </c>
      <c r="B289" s="16" t="s">
        <v>1164</v>
      </c>
      <c r="C289" s="18">
        <v>44743</v>
      </c>
      <c r="D289" s="14" t="s">
        <v>179</v>
      </c>
      <c r="E289" s="15">
        <v>150</v>
      </c>
      <c r="F289" s="15">
        <v>31.5</v>
      </c>
      <c r="G289" s="15">
        <v>181.5</v>
      </c>
      <c r="H289" s="14" t="s">
        <v>150</v>
      </c>
      <c r="I289" s="23" t="s">
        <v>1160</v>
      </c>
      <c r="J289" s="24">
        <v>370.97</v>
      </c>
    </row>
    <row r="290" spans="1:10" ht="15" customHeight="1" x14ac:dyDescent="0.2">
      <c r="A290" s="19" t="s">
        <v>11</v>
      </c>
      <c r="B290" s="16" t="s">
        <v>1173</v>
      </c>
      <c r="C290" s="18">
        <v>44805</v>
      </c>
      <c r="D290" s="14" t="s">
        <v>179</v>
      </c>
      <c r="E290" s="15">
        <v>150</v>
      </c>
      <c r="F290" s="15">
        <v>31.5</v>
      </c>
      <c r="G290" s="15">
        <v>181.5</v>
      </c>
      <c r="H290" s="14" t="s">
        <v>150</v>
      </c>
      <c r="I290" s="26" t="s">
        <v>1161</v>
      </c>
      <c r="J290" s="24">
        <f>289.97+227.15</f>
        <v>517.12</v>
      </c>
    </row>
    <row r="291" spans="1:10" ht="15" customHeight="1" x14ac:dyDescent="0.2">
      <c r="A291" s="19" t="s">
        <v>11</v>
      </c>
      <c r="B291" s="16" t="s">
        <v>1698</v>
      </c>
      <c r="C291" s="18">
        <v>44835</v>
      </c>
      <c r="D291" s="14" t="s">
        <v>179</v>
      </c>
      <c r="E291" s="15">
        <v>150</v>
      </c>
      <c r="F291" s="17">
        <v>31.5</v>
      </c>
      <c r="G291" s="17">
        <v>181.5</v>
      </c>
      <c r="H291" s="14" t="s">
        <v>150</v>
      </c>
      <c r="I291" s="23" t="s">
        <v>1720</v>
      </c>
      <c r="J291" s="24">
        <v>435.07</v>
      </c>
    </row>
    <row r="292" spans="1:10" ht="15" customHeight="1" x14ac:dyDescent="0.2">
      <c r="A292" s="19" t="s">
        <v>11</v>
      </c>
      <c r="B292" s="16" t="s">
        <v>1704</v>
      </c>
      <c r="C292" s="18">
        <v>44866</v>
      </c>
      <c r="D292" s="14" t="s">
        <v>179</v>
      </c>
      <c r="E292" s="15">
        <v>150</v>
      </c>
      <c r="F292" s="17">
        <v>31.5</v>
      </c>
      <c r="G292" s="17">
        <v>181.5</v>
      </c>
      <c r="H292" s="14" t="s">
        <v>150</v>
      </c>
      <c r="I292" s="23" t="s">
        <v>1721</v>
      </c>
      <c r="J292" s="24">
        <v>433.23</v>
      </c>
    </row>
    <row r="293" spans="1:10" ht="15" customHeight="1" x14ac:dyDescent="0.2">
      <c r="A293" s="19" t="s">
        <v>11</v>
      </c>
      <c r="B293" s="16" t="s">
        <v>1711</v>
      </c>
      <c r="C293" s="18">
        <v>44896</v>
      </c>
      <c r="D293" s="14" t="s">
        <v>179</v>
      </c>
      <c r="E293" s="15">
        <v>150</v>
      </c>
      <c r="F293" s="17">
        <v>31.5</v>
      </c>
      <c r="G293" s="17">
        <v>181.5</v>
      </c>
      <c r="H293" s="14" t="s">
        <v>150</v>
      </c>
      <c r="I293" s="23" t="s">
        <v>1722</v>
      </c>
      <c r="J293" s="24">
        <v>132.63</v>
      </c>
    </row>
    <row r="294" spans="1:10" ht="15" customHeight="1" x14ac:dyDescent="0.2">
      <c r="A294" s="19" t="s">
        <v>8</v>
      </c>
      <c r="B294" s="16" t="s">
        <v>613</v>
      </c>
      <c r="C294" s="18">
        <v>44706</v>
      </c>
      <c r="D294" s="14" t="s">
        <v>614</v>
      </c>
      <c r="E294" s="15">
        <v>252.43</v>
      </c>
      <c r="F294" s="17">
        <v>47.01</v>
      </c>
      <c r="G294" s="17">
        <v>299.44</v>
      </c>
      <c r="H294" s="14" t="s">
        <v>1675</v>
      </c>
      <c r="I294" s="23" t="s">
        <v>257</v>
      </c>
      <c r="J294" s="24">
        <v>252.43</v>
      </c>
    </row>
    <row r="295" spans="1:10" ht="15" customHeight="1" x14ac:dyDescent="0.2">
      <c r="A295" s="19" t="s">
        <v>6</v>
      </c>
      <c r="B295" s="16" t="s">
        <v>1635</v>
      </c>
      <c r="C295" s="18">
        <v>44853</v>
      </c>
      <c r="D295" s="14" t="s">
        <v>1636</v>
      </c>
      <c r="E295" s="15">
        <v>3600</v>
      </c>
      <c r="F295" s="17">
        <v>0</v>
      </c>
      <c r="G295" s="17">
        <v>3600</v>
      </c>
      <c r="H295" s="14" t="s">
        <v>153</v>
      </c>
      <c r="I295" s="23" t="s">
        <v>1660</v>
      </c>
      <c r="J295" s="24">
        <f>1200+400</f>
        <v>1600</v>
      </c>
    </row>
    <row r="296" spans="1:10" ht="15" customHeight="1" x14ac:dyDescent="0.2">
      <c r="A296" s="19" t="s">
        <v>1</v>
      </c>
      <c r="B296" s="16" t="s">
        <v>1001</v>
      </c>
      <c r="C296" s="18">
        <v>44818</v>
      </c>
      <c r="D296" s="14" t="s">
        <v>1011</v>
      </c>
      <c r="E296" s="15">
        <v>809.09</v>
      </c>
      <c r="F296" s="17">
        <v>169.91</v>
      </c>
      <c r="G296" s="17">
        <v>979</v>
      </c>
      <c r="H296" s="14" t="s">
        <v>127</v>
      </c>
      <c r="I296" s="23" t="s">
        <v>1019</v>
      </c>
      <c r="J296" s="24">
        <v>809.09</v>
      </c>
    </row>
    <row r="297" spans="1:10" ht="15" customHeight="1" x14ac:dyDescent="0.2">
      <c r="A297" s="19" t="s">
        <v>3</v>
      </c>
      <c r="B297" s="16" t="s">
        <v>1557</v>
      </c>
      <c r="C297" s="18">
        <v>44883</v>
      </c>
      <c r="D297" s="14" t="s">
        <v>1583</v>
      </c>
      <c r="E297" s="15">
        <v>920</v>
      </c>
      <c r="F297" s="17">
        <v>193.2</v>
      </c>
      <c r="G297" s="17">
        <v>1113.2</v>
      </c>
      <c r="H297" s="14" t="s">
        <v>138</v>
      </c>
      <c r="I297" s="23" t="s">
        <v>1604</v>
      </c>
      <c r="J297" s="24">
        <v>920</v>
      </c>
    </row>
    <row r="298" spans="1:10" ht="15" customHeight="1" x14ac:dyDescent="0.2">
      <c r="A298" s="19" t="s">
        <v>7</v>
      </c>
      <c r="B298" s="16" t="s">
        <v>599</v>
      </c>
      <c r="C298" s="18">
        <v>44725</v>
      </c>
      <c r="D298" s="14" t="s">
        <v>602</v>
      </c>
      <c r="E298" s="15">
        <v>144</v>
      </c>
      <c r="F298" s="17">
        <v>30.24</v>
      </c>
      <c r="G298" s="17">
        <f>+E298+F298</f>
        <v>174.24</v>
      </c>
      <c r="H298" s="14" t="s">
        <v>1370</v>
      </c>
      <c r="I298" s="23" t="s">
        <v>603</v>
      </c>
      <c r="J298" s="24">
        <v>144</v>
      </c>
    </row>
    <row r="299" spans="1:10" ht="15" customHeight="1" x14ac:dyDescent="0.2">
      <c r="A299" s="19" t="s">
        <v>6</v>
      </c>
      <c r="B299" s="16" t="s">
        <v>1219</v>
      </c>
      <c r="C299" s="18">
        <v>44753</v>
      </c>
      <c r="D299" s="14" t="s">
        <v>602</v>
      </c>
      <c r="E299" s="15">
        <v>2019.15</v>
      </c>
      <c r="F299" s="15">
        <f>+E299*0.21</f>
        <v>424.0215</v>
      </c>
      <c r="G299" s="15">
        <f>+E299+F299</f>
        <v>2443.1714999999999</v>
      </c>
      <c r="H299" s="14" t="s">
        <v>138</v>
      </c>
      <c r="I299" s="26" t="s">
        <v>1248</v>
      </c>
      <c r="J299" s="24">
        <v>2019.15</v>
      </c>
    </row>
    <row r="300" spans="1:10" ht="15" customHeight="1" x14ac:dyDescent="0.2">
      <c r="A300" s="19" t="s">
        <v>6</v>
      </c>
      <c r="B300" s="16" t="s">
        <v>1219</v>
      </c>
      <c r="C300" s="18">
        <v>44753</v>
      </c>
      <c r="D300" s="14" t="s">
        <v>602</v>
      </c>
      <c r="E300" s="15">
        <v>1854</v>
      </c>
      <c r="F300" s="15">
        <f>+E300*0.21</f>
        <v>389.34</v>
      </c>
      <c r="G300" s="15">
        <f>+E300+F300</f>
        <v>2243.34</v>
      </c>
      <c r="H300" s="14" t="s">
        <v>1249</v>
      </c>
      <c r="I300" s="26" t="s">
        <v>1248</v>
      </c>
      <c r="J300" s="24">
        <v>1854</v>
      </c>
    </row>
    <row r="301" spans="1:10" ht="15" customHeight="1" x14ac:dyDescent="0.2">
      <c r="A301" s="19" t="s">
        <v>9</v>
      </c>
      <c r="B301" s="16" t="s">
        <v>360</v>
      </c>
      <c r="C301" s="18">
        <v>44627</v>
      </c>
      <c r="D301" s="14" t="s">
        <v>361</v>
      </c>
      <c r="E301" s="15">
        <v>394</v>
      </c>
      <c r="F301" s="15">
        <v>82.74</v>
      </c>
      <c r="G301" s="15">
        <v>476.74</v>
      </c>
      <c r="H301" s="14" t="s">
        <v>187</v>
      </c>
      <c r="I301" s="26" t="s">
        <v>387</v>
      </c>
      <c r="J301" s="24">
        <v>394</v>
      </c>
    </row>
    <row r="302" spans="1:10" ht="15" customHeight="1" x14ac:dyDescent="0.2">
      <c r="A302" s="19" t="s">
        <v>3</v>
      </c>
      <c r="B302" s="16" t="s">
        <v>1562</v>
      </c>
      <c r="C302" s="18">
        <v>44896</v>
      </c>
      <c r="D302" s="14" t="s">
        <v>1585</v>
      </c>
      <c r="E302" s="15">
        <v>200</v>
      </c>
      <c r="F302" s="17">
        <v>42</v>
      </c>
      <c r="G302" s="17">
        <v>242</v>
      </c>
      <c r="H302" s="14" t="s">
        <v>153</v>
      </c>
      <c r="I302" s="23">
        <v>44897</v>
      </c>
      <c r="J302" s="24">
        <v>200</v>
      </c>
    </row>
    <row r="303" spans="1:10" ht="15" customHeight="1" x14ac:dyDescent="0.2">
      <c r="A303" s="19" t="s">
        <v>11</v>
      </c>
      <c r="B303" s="16" t="s">
        <v>706</v>
      </c>
      <c r="C303" s="18">
        <v>44601</v>
      </c>
      <c r="D303" s="14" t="s">
        <v>183</v>
      </c>
      <c r="E303" s="15">
        <v>41.32</v>
      </c>
      <c r="F303" s="15">
        <v>8.68</v>
      </c>
      <c r="G303" s="15">
        <v>50</v>
      </c>
      <c r="H303" s="14" t="s">
        <v>154</v>
      </c>
      <c r="I303" s="26" t="s">
        <v>189</v>
      </c>
      <c r="J303" s="24">
        <f>40+9.96</f>
        <v>49.96</v>
      </c>
    </row>
    <row r="304" spans="1:10" ht="15" customHeight="1" x14ac:dyDescent="0.2">
      <c r="A304" s="19" t="s">
        <v>17</v>
      </c>
      <c r="B304" s="16" t="s">
        <v>1140</v>
      </c>
      <c r="C304" s="18">
        <v>44735</v>
      </c>
      <c r="D304" s="14" t="s">
        <v>675</v>
      </c>
      <c r="E304" s="15">
        <v>150</v>
      </c>
      <c r="F304" s="15">
        <v>0</v>
      </c>
      <c r="G304" s="15">
        <v>150</v>
      </c>
      <c r="H304" s="14" t="s">
        <v>147</v>
      </c>
      <c r="I304" s="26" t="s">
        <v>693</v>
      </c>
      <c r="J304" s="24">
        <v>150</v>
      </c>
    </row>
    <row r="305" spans="1:10" ht="15" customHeight="1" x14ac:dyDescent="0.2">
      <c r="A305" s="19" t="s">
        <v>17</v>
      </c>
      <c r="B305" s="16" t="s">
        <v>1099</v>
      </c>
      <c r="C305" s="18">
        <v>44746</v>
      </c>
      <c r="D305" s="14" t="s">
        <v>1100</v>
      </c>
      <c r="E305" s="15">
        <v>53.72</v>
      </c>
      <c r="F305" s="15">
        <v>11.2812</v>
      </c>
      <c r="G305" s="15">
        <v>65.001199999999997</v>
      </c>
      <c r="H305" s="14" t="s">
        <v>147</v>
      </c>
      <c r="I305" s="23" t="s">
        <v>1151</v>
      </c>
      <c r="J305" s="24">
        <v>53.72</v>
      </c>
    </row>
    <row r="306" spans="1:10" ht="15" customHeight="1" x14ac:dyDescent="0.2">
      <c r="A306" s="19" t="s">
        <v>17</v>
      </c>
      <c r="B306" s="16" t="s">
        <v>1103</v>
      </c>
      <c r="C306" s="18">
        <v>44747</v>
      </c>
      <c r="D306" s="14" t="s">
        <v>1100</v>
      </c>
      <c r="E306" s="15">
        <v>300</v>
      </c>
      <c r="F306" s="15">
        <v>63</v>
      </c>
      <c r="G306" s="15">
        <v>363</v>
      </c>
      <c r="H306" s="14" t="s">
        <v>147</v>
      </c>
      <c r="I306" s="23">
        <v>44760</v>
      </c>
      <c r="J306" s="24">
        <v>300</v>
      </c>
    </row>
    <row r="307" spans="1:10" ht="15" customHeight="1" x14ac:dyDescent="0.2">
      <c r="A307" s="19" t="s">
        <v>13</v>
      </c>
      <c r="B307" s="16" t="s">
        <v>882</v>
      </c>
      <c r="C307" s="18">
        <v>44728</v>
      </c>
      <c r="D307" s="14" t="s">
        <v>886</v>
      </c>
      <c r="E307" s="15">
        <v>37.19</v>
      </c>
      <c r="F307" s="17">
        <v>7.809899999999999</v>
      </c>
      <c r="G307" s="17">
        <v>44.999899999999997</v>
      </c>
      <c r="H307" s="14" t="s">
        <v>142</v>
      </c>
      <c r="I307" s="23">
        <v>44758</v>
      </c>
      <c r="J307" s="24">
        <v>37.19</v>
      </c>
    </row>
    <row r="308" spans="1:10" ht="15" customHeight="1" x14ac:dyDescent="0.2">
      <c r="A308" s="19" t="s">
        <v>13</v>
      </c>
      <c r="B308" s="16" t="s">
        <v>1186</v>
      </c>
      <c r="C308" s="18">
        <v>44754</v>
      </c>
      <c r="D308" s="14" t="s">
        <v>1199</v>
      </c>
      <c r="E308" s="15">
        <v>37.19</v>
      </c>
      <c r="F308" s="15">
        <v>7.809899999999999</v>
      </c>
      <c r="G308" s="15">
        <v>44.999899999999997</v>
      </c>
      <c r="H308" s="14" t="s">
        <v>142</v>
      </c>
      <c r="I308" s="23" t="s">
        <v>692</v>
      </c>
      <c r="J308" s="24">
        <v>37.19</v>
      </c>
    </row>
    <row r="309" spans="1:10" ht="15" customHeight="1" x14ac:dyDescent="0.2">
      <c r="A309" s="19" t="s">
        <v>9</v>
      </c>
      <c r="B309" s="16" t="s">
        <v>1326</v>
      </c>
      <c r="C309" s="18">
        <v>44753</v>
      </c>
      <c r="D309" s="14" t="s">
        <v>1327</v>
      </c>
      <c r="E309" s="15">
        <v>4.76</v>
      </c>
      <c r="F309" s="15">
        <v>0.19</v>
      </c>
      <c r="G309" s="15">
        <v>4.95</v>
      </c>
      <c r="H309" s="14" t="s">
        <v>125</v>
      </c>
      <c r="I309" s="26" t="s">
        <v>1328</v>
      </c>
      <c r="J309" s="24">
        <v>4.76</v>
      </c>
    </row>
    <row r="310" spans="1:10" ht="15" customHeight="1" x14ac:dyDescent="0.2">
      <c r="A310" s="19" t="s">
        <v>9</v>
      </c>
      <c r="B310" s="16" t="s">
        <v>1799</v>
      </c>
      <c r="C310" s="18">
        <v>44847</v>
      </c>
      <c r="D310" s="14" t="s">
        <v>1327</v>
      </c>
      <c r="E310" s="15">
        <v>19.18</v>
      </c>
      <c r="F310" s="17">
        <v>0.77</v>
      </c>
      <c r="G310" s="17">
        <v>19.95</v>
      </c>
      <c r="H310" s="14" t="s">
        <v>125</v>
      </c>
      <c r="I310" s="23" t="s">
        <v>1800</v>
      </c>
      <c r="J310" s="24">
        <v>19.18</v>
      </c>
    </row>
    <row r="311" spans="1:10" ht="15" customHeight="1" x14ac:dyDescent="0.2">
      <c r="A311" s="19" t="s">
        <v>1</v>
      </c>
      <c r="B311" s="16" t="s">
        <v>1431</v>
      </c>
      <c r="C311" s="18">
        <v>44874</v>
      </c>
      <c r="D311" s="14" t="s">
        <v>1414</v>
      </c>
      <c r="E311" s="15">
        <v>26.23</v>
      </c>
      <c r="F311" s="17">
        <v>5.51</v>
      </c>
      <c r="G311" s="17">
        <v>31.74</v>
      </c>
      <c r="H311" s="14" t="s">
        <v>150</v>
      </c>
      <c r="I311" s="23">
        <v>44874</v>
      </c>
      <c r="J311" s="24">
        <v>26.23</v>
      </c>
    </row>
    <row r="312" spans="1:10" ht="15" customHeight="1" x14ac:dyDescent="0.2">
      <c r="A312" s="19" t="s">
        <v>11</v>
      </c>
      <c r="B312" s="16" t="s">
        <v>1709</v>
      </c>
      <c r="C312" s="18">
        <v>44880</v>
      </c>
      <c r="D312" s="14" t="s">
        <v>1718</v>
      </c>
      <c r="E312" s="15">
        <v>109.92</v>
      </c>
      <c r="F312" s="17">
        <v>23.08</v>
      </c>
      <c r="G312" s="17">
        <v>133</v>
      </c>
      <c r="H312" s="14" t="s">
        <v>142</v>
      </c>
      <c r="I312" s="23" t="s">
        <v>107</v>
      </c>
      <c r="J312" s="24">
        <v>109.92</v>
      </c>
    </row>
    <row r="313" spans="1:10" ht="15" customHeight="1" x14ac:dyDescent="0.2">
      <c r="A313" s="19" t="s">
        <v>9</v>
      </c>
      <c r="B313" s="16" t="s">
        <v>372</v>
      </c>
      <c r="C313" s="18">
        <v>44641</v>
      </c>
      <c r="D313" s="14" t="s">
        <v>373</v>
      </c>
      <c r="E313" s="15">
        <v>300.82</v>
      </c>
      <c r="F313" s="15">
        <v>63.17</v>
      </c>
      <c r="G313" s="15">
        <v>363.99</v>
      </c>
      <c r="H313" s="14" t="s">
        <v>126</v>
      </c>
      <c r="I313" s="26" t="s">
        <v>341</v>
      </c>
      <c r="J313" s="24">
        <v>300.82</v>
      </c>
    </row>
    <row r="314" spans="1:10" ht="15" customHeight="1" x14ac:dyDescent="0.2">
      <c r="A314" s="19" t="s">
        <v>9</v>
      </c>
      <c r="B314" s="16" t="s">
        <v>935</v>
      </c>
      <c r="C314" s="18">
        <v>44690</v>
      </c>
      <c r="D314" s="14" t="s">
        <v>373</v>
      </c>
      <c r="E314" s="15">
        <v>83.41</v>
      </c>
      <c r="F314" s="17">
        <v>17.52</v>
      </c>
      <c r="G314" s="17">
        <v>100.92999999999999</v>
      </c>
      <c r="H314" s="14" t="s">
        <v>126</v>
      </c>
      <c r="I314" s="23" t="s">
        <v>936</v>
      </c>
      <c r="J314" s="24">
        <v>83.41</v>
      </c>
    </row>
    <row r="315" spans="1:10" ht="15" customHeight="1" x14ac:dyDescent="0.2">
      <c r="A315" s="19" t="s">
        <v>9</v>
      </c>
      <c r="B315" s="16" t="s">
        <v>1795</v>
      </c>
      <c r="C315" s="18">
        <v>44840</v>
      </c>
      <c r="D315" s="14" t="s">
        <v>373</v>
      </c>
      <c r="E315" s="15">
        <v>367.21</v>
      </c>
      <c r="F315" s="17">
        <f>+E315*0.21</f>
        <v>77.114099999999993</v>
      </c>
      <c r="G315" s="17">
        <f>+E315+F315</f>
        <v>444.32409999999999</v>
      </c>
      <c r="H315" s="14" t="s">
        <v>126</v>
      </c>
      <c r="I315" s="23" t="s">
        <v>1796</v>
      </c>
      <c r="J315" s="24">
        <v>367.21</v>
      </c>
    </row>
    <row r="316" spans="1:10" ht="15" customHeight="1" x14ac:dyDescent="0.2">
      <c r="A316" s="19" t="s">
        <v>8</v>
      </c>
      <c r="B316" s="16" t="s">
        <v>647</v>
      </c>
      <c r="C316" s="18">
        <v>44589</v>
      </c>
      <c r="D316" s="14" t="s">
        <v>266</v>
      </c>
      <c r="E316" s="15">
        <v>65.12</v>
      </c>
      <c r="F316" s="17">
        <v>13.68</v>
      </c>
      <c r="G316" s="17">
        <v>78.8</v>
      </c>
      <c r="H316" s="14" t="s">
        <v>127</v>
      </c>
      <c r="I316" s="26" t="s">
        <v>272</v>
      </c>
      <c r="J316" s="24">
        <v>65.12</v>
      </c>
    </row>
    <row r="317" spans="1:10" ht="15" customHeight="1" x14ac:dyDescent="0.2">
      <c r="A317" s="19" t="s">
        <v>9</v>
      </c>
      <c r="B317" s="16" t="s">
        <v>911</v>
      </c>
      <c r="C317" s="18">
        <v>44662</v>
      </c>
      <c r="D317" s="14" t="s">
        <v>266</v>
      </c>
      <c r="E317" s="15">
        <v>118.87</v>
      </c>
      <c r="F317" s="17">
        <v>24.96</v>
      </c>
      <c r="G317" s="17">
        <v>143.83000000000001</v>
      </c>
      <c r="H317" s="14" t="s">
        <v>127</v>
      </c>
      <c r="I317" s="23" t="s">
        <v>912</v>
      </c>
      <c r="J317" s="24">
        <v>118.87</v>
      </c>
    </row>
    <row r="318" spans="1:10" ht="15" customHeight="1" x14ac:dyDescent="0.2">
      <c r="A318" s="19" t="s">
        <v>1</v>
      </c>
      <c r="B318" s="16" t="s">
        <v>818</v>
      </c>
      <c r="C318" s="18">
        <v>44645</v>
      </c>
      <c r="D318" s="14" t="s">
        <v>1009</v>
      </c>
      <c r="E318" s="15">
        <v>366.42</v>
      </c>
      <c r="F318" s="15">
        <v>0</v>
      </c>
      <c r="G318" s="15">
        <v>366.42</v>
      </c>
      <c r="H318" s="14" t="s">
        <v>129</v>
      </c>
      <c r="I318" s="23" t="s">
        <v>252</v>
      </c>
      <c r="J318" s="24">
        <v>366.42</v>
      </c>
    </row>
    <row r="319" spans="1:10" ht="15" customHeight="1" x14ac:dyDescent="0.2">
      <c r="A319" s="19" t="s">
        <v>0</v>
      </c>
      <c r="B319" s="16" t="s">
        <v>421</v>
      </c>
      <c r="C319" s="18">
        <v>44684</v>
      </c>
      <c r="D319" s="14" t="s">
        <v>1009</v>
      </c>
      <c r="E319" s="15">
        <v>271.08999999999997</v>
      </c>
      <c r="F319" s="15">
        <v>0</v>
      </c>
      <c r="G319" s="15">
        <v>271.08999999999997</v>
      </c>
      <c r="H319" s="14" t="s">
        <v>129</v>
      </c>
      <c r="I319" s="23" t="s">
        <v>422</v>
      </c>
      <c r="J319" s="24">
        <v>271.08999999999997</v>
      </c>
    </row>
    <row r="320" spans="1:10" ht="15" customHeight="1" x14ac:dyDescent="0.2">
      <c r="A320" s="19" t="s">
        <v>6</v>
      </c>
      <c r="B320" s="16" t="s">
        <v>523</v>
      </c>
      <c r="C320" s="18">
        <v>44692</v>
      </c>
      <c r="D320" s="14" t="s">
        <v>1009</v>
      </c>
      <c r="E320" s="15">
        <v>332.07</v>
      </c>
      <c r="F320" s="15">
        <v>0</v>
      </c>
      <c r="G320" s="15">
        <v>332.07</v>
      </c>
      <c r="H320" s="14" t="s">
        <v>129</v>
      </c>
      <c r="I320" s="23">
        <v>44704</v>
      </c>
      <c r="J320" s="24">
        <v>332.07</v>
      </c>
    </row>
    <row r="321" spans="1:10" ht="15" customHeight="1" x14ac:dyDescent="0.2">
      <c r="A321" s="19" t="s">
        <v>10</v>
      </c>
      <c r="B321" s="16" t="s">
        <v>664</v>
      </c>
      <c r="C321" s="18">
        <v>44707</v>
      </c>
      <c r="D321" s="14" t="s">
        <v>1009</v>
      </c>
      <c r="E321" s="15">
        <v>288.72000000000003</v>
      </c>
      <c r="F321" s="17">
        <v>0</v>
      </c>
      <c r="G321" s="17">
        <v>288.72000000000003</v>
      </c>
      <c r="H321" s="14" t="s">
        <v>129</v>
      </c>
      <c r="I321" s="23">
        <v>44726</v>
      </c>
      <c r="J321" s="15">
        <v>288.72000000000003</v>
      </c>
    </row>
    <row r="322" spans="1:10" ht="15" customHeight="1" x14ac:dyDescent="0.2">
      <c r="A322" s="19" t="s">
        <v>4</v>
      </c>
      <c r="B322" s="16" t="s">
        <v>493</v>
      </c>
      <c r="C322" s="18">
        <v>44714</v>
      </c>
      <c r="D322" s="14" t="s">
        <v>1009</v>
      </c>
      <c r="E322" s="15">
        <v>433.9</v>
      </c>
      <c r="F322" s="17">
        <v>0</v>
      </c>
      <c r="G322" s="17">
        <v>433.9</v>
      </c>
      <c r="H322" s="27" t="s">
        <v>129</v>
      </c>
      <c r="I322" s="28" t="s">
        <v>498</v>
      </c>
      <c r="J322" s="24">
        <v>433.9</v>
      </c>
    </row>
    <row r="323" spans="1:10" ht="15" customHeight="1" x14ac:dyDescent="0.2">
      <c r="A323" s="19" t="s">
        <v>1</v>
      </c>
      <c r="B323" s="16" t="s">
        <v>998</v>
      </c>
      <c r="C323" s="18">
        <v>44817</v>
      </c>
      <c r="D323" s="14" t="s">
        <v>1009</v>
      </c>
      <c r="E323" s="15">
        <v>394.04</v>
      </c>
      <c r="F323" s="17">
        <v>0</v>
      </c>
      <c r="G323" s="17">
        <v>394.04</v>
      </c>
      <c r="H323" s="14" t="s">
        <v>129</v>
      </c>
      <c r="I323" s="23" t="s">
        <v>1017</v>
      </c>
      <c r="J323" s="24">
        <v>394.04</v>
      </c>
    </row>
    <row r="324" spans="1:10" ht="15" customHeight="1" x14ac:dyDescent="0.2">
      <c r="A324" s="19" t="s">
        <v>1</v>
      </c>
      <c r="B324" s="16" t="s">
        <v>1003</v>
      </c>
      <c r="C324" s="18">
        <v>44818</v>
      </c>
      <c r="D324" s="14" t="s">
        <v>1009</v>
      </c>
      <c r="E324" s="15">
        <v>298.64</v>
      </c>
      <c r="F324" s="17">
        <v>0</v>
      </c>
      <c r="G324" s="17">
        <v>298.64</v>
      </c>
      <c r="H324" s="14" t="s">
        <v>129</v>
      </c>
      <c r="I324" s="23" t="s">
        <v>1036</v>
      </c>
      <c r="J324" s="24">
        <v>298.64</v>
      </c>
    </row>
    <row r="325" spans="1:10" ht="15" customHeight="1" x14ac:dyDescent="0.2">
      <c r="A325" s="19" t="s">
        <v>1</v>
      </c>
      <c r="B325" s="16" t="s">
        <v>1007</v>
      </c>
      <c r="C325" s="18">
        <v>44832</v>
      </c>
      <c r="D325" s="14" t="s">
        <v>1009</v>
      </c>
      <c r="E325" s="15">
        <v>660.52</v>
      </c>
      <c r="F325" s="17">
        <v>0</v>
      </c>
      <c r="G325" s="17">
        <v>660.52</v>
      </c>
      <c r="H325" s="14" t="s">
        <v>129</v>
      </c>
      <c r="I325" s="23" t="s">
        <v>1037</v>
      </c>
      <c r="J325" s="24">
        <v>660.52</v>
      </c>
    </row>
    <row r="326" spans="1:10" ht="15" customHeight="1" x14ac:dyDescent="0.2">
      <c r="A326" s="19" t="s">
        <v>4</v>
      </c>
      <c r="B326" s="16" t="s">
        <v>1616</v>
      </c>
      <c r="C326" s="18">
        <v>44841</v>
      </c>
      <c r="D326" s="14" t="s">
        <v>1009</v>
      </c>
      <c r="E326" s="15">
        <v>362.98</v>
      </c>
      <c r="F326" s="17">
        <v>0</v>
      </c>
      <c r="G326" s="17">
        <v>362.98</v>
      </c>
      <c r="H326" s="14" t="s">
        <v>129</v>
      </c>
      <c r="I326" s="23" t="s">
        <v>1624</v>
      </c>
      <c r="J326" s="24">
        <v>362.98</v>
      </c>
    </row>
    <row r="327" spans="1:10" ht="15" customHeight="1" x14ac:dyDescent="0.2">
      <c r="A327" s="19" t="s">
        <v>3</v>
      </c>
      <c r="B327" s="16" t="s">
        <v>1563</v>
      </c>
      <c r="C327" s="18">
        <v>44896</v>
      </c>
      <c r="D327" s="14" t="s">
        <v>1597</v>
      </c>
      <c r="E327" s="15">
        <v>200</v>
      </c>
      <c r="F327" s="17">
        <v>42</v>
      </c>
      <c r="G327" s="17">
        <v>242</v>
      </c>
      <c r="H327" s="14" t="s">
        <v>153</v>
      </c>
      <c r="I327" s="23">
        <v>44897</v>
      </c>
      <c r="J327" s="24">
        <v>200</v>
      </c>
    </row>
    <row r="328" spans="1:10" ht="15" customHeight="1" x14ac:dyDescent="0.2">
      <c r="A328" s="19" t="s">
        <v>9</v>
      </c>
      <c r="B328" s="16" t="s">
        <v>1825</v>
      </c>
      <c r="C328" s="18">
        <v>44873</v>
      </c>
      <c r="D328" s="14" t="s">
        <v>1826</v>
      </c>
      <c r="E328" s="15">
        <v>21.88</v>
      </c>
      <c r="F328" s="17">
        <v>4.5947999999999993</v>
      </c>
      <c r="G328" s="17">
        <v>26.474799999999998</v>
      </c>
      <c r="H328" s="14" t="s">
        <v>142</v>
      </c>
      <c r="I328" s="23" t="s">
        <v>1827</v>
      </c>
      <c r="J328" s="24">
        <v>21.88</v>
      </c>
    </row>
    <row r="329" spans="1:10" ht="15" customHeight="1" x14ac:dyDescent="0.2">
      <c r="A329" s="19" t="s">
        <v>9</v>
      </c>
      <c r="B329" s="16" t="s">
        <v>1828</v>
      </c>
      <c r="C329" s="18">
        <v>44876</v>
      </c>
      <c r="D329" s="14" t="s">
        <v>1826</v>
      </c>
      <c r="E329" s="15">
        <v>75</v>
      </c>
      <c r="F329" s="17">
        <v>15.75</v>
      </c>
      <c r="G329" s="17">
        <v>90.75</v>
      </c>
      <c r="H329" s="14" t="s">
        <v>142</v>
      </c>
      <c r="I329" s="23" t="s">
        <v>1829</v>
      </c>
      <c r="J329" s="24">
        <v>75</v>
      </c>
    </row>
    <row r="330" spans="1:10" ht="15" customHeight="1" x14ac:dyDescent="0.2">
      <c r="A330" s="19" t="s">
        <v>12</v>
      </c>
      <c r="B330" s="16" t="s">
        <v>1738</v>
      </c>
      <c r="C330" s="18">
        <v>44882</v>
      </c>
      <c r="D330" s="14" t="s">
        <v>1739</v>
      </c>
      <c r="E330" s="15">
        <v>204</v>
      </c>
      <c r="F330" s="17">
        <v>42.84</v>
      </c>
      <c r="G330" s="17">
        <v>246.84</v>
      </c>
      <c r="H330" s="14" t="s">
        <v>145</v>
      </c>
      <c r="I330" s="23" t="s">
        <v>1740</v>
      </c>
      <c r="J330" s="24">
        <v>204</v>
      </c>
    </row>
    <row r="331" spans="1:10" ht="15" customHeight="1" x14ac:dyDescent="0.2">
      <c r="A331" s="19" t="s">
        <v>8</v>
      </c>
      <c r="B331" s="16" t="s">
        <v>605</v>
      </c>
      <c r="C331" s="18">
        <v>44692</v>
      </c>
      <c r="D331" s="14" t="s">
        <v>606</v>
      </c>
      <c r="E331" s="15">
        <v>176.52</v>
      </c>
      <c r="F331" s="17">
        <v>37.07</v>
      </c>
      <c r="G331" s="17">
        <v>213.59</v>
      </c>
      <c r="H331" s="14" t="s">
        <v>145</v>
      </c>
      <c r="I331" s="23" t="s">
        <v>649</v>
      </c>
      <c r="J331" s="24">
        <v>176.52</v>
      </c>
    </row>
    <row r="332" spans="1:10" ht="15" customHeight="1" x14ac:dyDescent="0.2">
      <c r="A332" s="19" t="s">
        <v>5</v>
      </c>
      <c r="B332" s="16" t="s">
        <v>1875</v>
      </c>
      <c r="C332" s="18">
        <v>44887</v>
      </c>
      <c r="D332" s="14" t="s">
        <v>1872</v>
      </c>
      <c r="E332" s="15">
        <v>24.78</v>
      </c>
      <c r="F332" s="17">
        <v>5.2</v>
      </c>
      <c r="G332" s="17">
        <v>29.98</v>
      </c>
      <c r="H332" s="14" t="s">
        <v>149</v>
      </c>
      <c r="I332" s="23">
        <v>44911</v>
      </c>
      <c r="J332" s="24">
        <v>24.78</v>
      </c>
    </row>
    <row r="333" spans="1:10" ht="15" customHeight="1" x14ac:dyDescent="0.2">
      <c r="A333" s="19" t="s">
        <v>9</v>
      </c>
      <c r="B333" s="16" t="s">
        <v>1329</v>
      </c>
      <c r="C333" s="18">
        <v>44754</v>
      </c>
      <c r="D333" s="14" t="s">
        <v>99</v>
      </c>
      <c r="E333" s="15">
        <v>84.99</v>
      </c>
      <c r="F333" s="15">
        <v>0</v>
      </c>
      <c r="G333" s="15">
        <v>84.99</v>
      </c>
      <c r="H333" s="14" t="s">
        <v>125</v>
      </c>
      <c r="I333" s="26" t="s">
        <v>1330</v>
      </c>
      <c r="J333" s="24">
        <v>84.99</v>
      </c>
    </row>
    <row r="334" spans="1:10" ht="15" customHeight="1" x14ac:dyDescent="0.2">
      <c r="A334" s="19" t="s">
        <v>8</v>
      </c>
      <c r="B334" s="16" t="s">
        <v>638</v>
      </c>
      <c r="C334" s="18">
        <v>44650</v>
      </c>
      <c r="D334" s="14" t="s">
        <v>270</v>
      </c>
      <c r="E334" s="15">
        <v>772</v>
      </c>
      <c r="F334" s="15">
        <v>162.12</v>
      </c>
      <c r="G334" s="15">
        <v>934.12</v>
      </c>
      <c r="H334" s="14" t="s">
        <v>148</v>
      </c>
      <c r="I334" s="26" t="s">
        <v>202</v>
      </c>
      <c r="J334" s="24">
        <v>772</v>
      </c>
    </row>
    <row r="335" spans="1:10" ht="15" customHeight="1" x14ac:dyDescent="0.2">
      <c r="A335" s="19" t="s">
        <v>6</v>
      </c>
      <c r="B335" s="16" t="s">
        <v>892</v>
      </c>
      <c r="C335" s="18">
        <v>44739</v>
      </c>
      <c r="D335" s="14" t="s">
        <v>899</v>
      </c>
      <c r="E335" s="15">
        <v>187.5</v>
      </c>
      <c r="F335" s="15">
        <v>0</v>
      </c>
      <c r="G335" s="15">
        <v>187.5</v>
      </c>
      <c r="H335" s="14" t="s">
        <v>130</v>
      </c>
      <c r="I335" s="23">
        <v>44761</v>
      </c>
      <c r="J335" s="24">
        <v>187.5</v>
      </c>
    </row>
    <row r="336" spans="1:10" ht="15" customHeight="1" x14ac:dyDescent="0.2">
      <c r="A336" s="19" t="s">
        <v>6</v>
      </c>
      <c r="B336" s="16" t="s">
        <v>889</v>
      </c>
      <c r="C336" s="18">
        <v>44739</v>
      </c>
      <c r="D336" s="14" t="s">
        <v>896</v>
      </c>
      <c r="E336" s="15">
        <v>187.5</v>
      </c>
      <c r="F336" s="15">
        <v>0</v>
      </c>
      <c r="G336" s="15">
        <v>187.5</v>
      </c>
      <c r="H336" s="14" t="s">
        <v>130</v>
      </c>
      <c r="I336" s="23">
        <v>44761</v>
      </c>
      <c r="J336" s="24">
        <v>187.5</v>
      </c>
    </row>
    <row r="337" spans="1:10" ht="15" customHeight="1" x14ac:dyDescent="0.2">
      <c r="A337" s="19" t="s">
        <v>17</v>
      </c>
      <c r="B337" s="16" t="s">
        <v>1137</v>
      </c>
      <c r="C337" s="18">
        <v>44733</v>
      </c>
      <c r="D337" s="14" t="s">
        <v>672</v>
      </c>
      <c r="E337" s="15">
        <v>2.7</v>
      </c>
      <c r="F337" s="15">
        <v>0.56700000000000006</v>
      </c>
      <c r="G337" s="15">
        <v>3.2669999999999999</v>
      </c>
      <c r="H337" s="14" t="s">
        <v>147</v>
      </c>
      <c r="I337" s="23">
        <v>44733</v>
      </c>
      <c r="J337" s="24">
        <v>2.7</v>
      </c>
    </row>
    <row r="338" spans="1:10" ht="15" customHeight="1" x14ac:dyDescent="0.2">
      <c r="A338" s="19" t="s">
        <v>17</v>
      </c>
      <c r="B338" s="16" t="s">
        <v>1129</v>
      </c>
      <c r="C338" s="18">
        <v>44721</v>
      </c>
      <c r="D338" s="14" t="s">
        <v>670</v>
      </c>
      <c r="E338" s="15">
        <v>540</v>
      </c>
      <c r="F338" s="15">
        <v>113.39999999999999</v>
      </c>
      <c r="G338" s="15">
        <v>653.4</v>
      </c>
      <c r="H338" s="14" t="s">
        <v>153</v>
      </c>
      <c r="I338" s="26" t="s">
        <v>684</v>
      </c>
      <c r="J338" s="15">
        <v>540</v>
      </c>
    </row>
    <row r="339" spans="1:10" ht="15" customHeight="1" x14ac:dyDescent="0.2">
      <c r="A339" s="19" t="s">
        <v>6</v>
      </c>
      <c r="B339" s="16" t="s">
        <v>1637</v>
      </c>
      <c r="C339" s="18">
        <v>44854</v>
      </c>
      <c r="D339" s="14" t="s">
        <v>1638</v>
      </c>
      <c r="E339" s="15">
        <v>180</v>
      </c>
      <c r="F339" s="17">
        <v>0</v>
      </c>
      <c r="G339" s="17">
        <v>180</v>
      </c>
      <c r="H339" s="14" t="s">
        <v>142</v>
      </c>
      <c r="I339" s="23">
        <v>44883</v>
      </c>
      <c r="J339" s="24">
        <v>180</v>
      </c>
    </row>
    <row r="340" spans="1:10" ht="15" customHeight="1" x14ac:dyDescent="0.2">
      <c r="A340" s="19" t="s">
        <v>17</v>
      </c>
      <c r="B340" s="16" t="s">
        <v>1109</v>
      </c>
      <c r="C340" s="18">
        <v>44757</v>
      </c>
      <c r="D340" s="14" t="s">
        <v>1110</v>
      </c>
      <c r="E340" s="15">
        <v>150</v>
      </c>
      <c r="F340" s="15">
        <v>31.5</v>
      </c>
      <c r="G340" s="15">
        <v>181.5</v>
      </c>
      <c r="H340" s="14" t="s">
        <v>153</v>
      </c>
      <c r="I340" s="23">
        <v>44760</v>
      </c>
      <c r="J340" s="24">
        <v>150</v>
      </c>
    </row>
    <row r="341" spans="1:10" ht="15" customHeight="1" x14ac:dyDescent="0.2">
      <c r="A341" s="19" t="s">
        <v>1</v>
      </c>
      <c r="B341" s="16" t="s">
        <v>805</v>
      </c>
      <c r="C341" s="18">
        <v>44574</v>
      </c>
      <c r="D341" s="14" t="s">
        <v>103</v>
      </c>
      <c r="E341" s="15">
        <v>145.19</v>
      </c>
      <c r="F341" s="15">
        <v>2.9</v>
      </c>
      <c r="G341" s="15">
        <v>148.09</v>
      </c>
      <c r="H341" s="14" t="s">
        <v>126</v>
      </c>
      <c r="I341" s="23" t="s">
        <v>124</v>
      </c>
      <c r="J341" s="24">
        <v>145.19</v>
      </c>
    </row>
    <row r="342" spans="1:10" ht="15" customHeight="1" x14ac:dyDescent="0.2">
      <c r="A342" s="19" t="s">
        <v>9</v>
      </c>
      <c r="B342" s="16" t="s">
        <v>39</v>
      </c>
      <c r="C342" s="18">
        <v>44575</v>
      </c>
      <c r="D342" s="14" t="s">
        <v>103</v>
      </c>
      <c r="E342" s="15">
        <v>17.149999999999999</v>
      </c>
      <c r="F342" s="17">
        <v>3.6</v>
      </c>
      <c r="G342" s="17">
        <v>20.75</v>
      </c>
      <c r="H342" s="14" t="s">
        <v>148</v>
      </c>
      <c r="I342" s="23" t="s">
        <v>107</v>
      </c>
      <c r="J342" s="24">
        <v>17.149999999999999</v>
      </c>
    </row>
    <row r="343" spans="1:10" ht="15" customHeight="1" x14ac:dyDescent="0.2">
      <c r="A343" s="19" t="s">
        <v>15</v>
      </c>
      <c r="B343" s="16" t="s">
        <v>102</v>
      </c>
      <c r="C343" s="18">
        <v>44594</v>
      </c>
      <c r="D343" s="14" t="s">
        <v>103</v>
      </c>
      <c r="E343" s="15">
        <v>28.19</v>
      </c>
      <c r="F343" s="17">
        <v>5.92</v>
      </c>
      <c r="G343" s="17">
        <v>34.11</v>
      </c>
      <c r="H343" s="14" t="s">
        <v>148</v>
      </c>
      <c r="I343" s="23" t="s">
        <v>275</v>
      </c>
      <c r="J343" s="24">
        <v>28.19</v>
      </c>
    </row>
    <row r="344" spans="1:10" ht="15" customHeight="1" x14ac:dyDescent="0.2">
      <c r="A344" s="19" t="s">
        <v>15</v>
      </c>
      <c r="B344" s="16" t="s">
        <v>105</v>
      </c>
      <c r="C344" s="18">
        <v>44622</v>
      </c>
      <c r="D344" s="14" t="s">
        <v>103</v>
      </c>
      <c r="E344" s="15">
        <v>259.17</v>
      </c>
      <c r="F344" s="17">
        <v>10.37</v>
      </c>
      <c r="G344" s="17">
        <v>269.54000000000002</v>
      </c>
      <c r="H344" s="14" t="s">
        <v>139</v>
      </c>
      <c r="I344" s="23" t="s">
        <v>257</v>
      </c>
      <c r="J344" s="24">
        <v>259.17</v>
      </c>
    </row>
    <row r="345" spans="1:10" ht="15" customHeight="1" x14ac:dyDescent="0.2">
      <c r="A345" s="19" t="s">
        <v>15</v>
      </c>
      <c r="B345" s="16" t="s">
        <v>277</v>
      </c>
      <c r="C345" s="18">
        <v>44627</v>
      </c>
      <c r="D345" s="14" t="s">
        <v>103</v>
      </c>
      <c r="E345" s="15">
        <v>663.46</v>
      </c>
      <c r="F345" s="17">
        <v>26.54</v>
      </c>
      <c r="G345" s="17">
        <v>690</v>
      </c>
      <c r="H345" s="14" t="s">
        <v>139</v>
      </c>
      <c r="I345" s="23" t="s">
        <v>166</v>
      </c>
      <c r="J345" s="24">
        <v>663.46</v>
      </c>
    </row>
    <row r="346" spans="1:10" ht="15" customHeight="1" x14ac:dyDescent="0.2">
      <c r="A346" s="19" t="s">
        <v>0</v>
      </c>
      <c r="B346" s="16" t="s">
        <v>205</v>
      </c>
      <c r="C346" s="18">
        <v>44630</v>
      </c>
      <c r="D346" s="14" t="s">
        <v>103</v>
      </c>
      <c r="E346" s="15">
        <v>24.07</v>
      </c>
      <c r="F346" s="17">
        <v>5.05</v>
      </c>
      <c r="G346" s="17">
        <v>29.12</v>
      </c>
      <c r="H346" s="14" t="s">
        <v>142</v>
      </c>
      <c r="I346" s="23" t="s">
        <v>107</v>
      </c>
      <c r="J346" s="24">
        <v>24.07</v>
      </c>
    </row>
    <row r="347" spans="1:10" ht="15" customHeight="1" x14ac:dyDescent="0.2">
      <c r="A347" s="19" t="s">
        <v>1</v>
      </c>
      <c r="B347" s="16" t="s">
        <v>816</v>
      </c>
      <c r="C347" s="18">
        <v>44641</v>
      </c>
      <c r="D347" s="14" t="s">
        <v>103</v>
      </c>
      <c r="E347" s="15">
        <v>120.78</v>
      </c>
      <c r="F347" s="15">
        <v>0</v>
      </c>
      <c r="G347" s="15">
        <v>120.78</v>
      </c>
      <c r="H347" s="14" t="s">
        <v>126</v>
      </c>
      <c r="I347" s="23" t="s">
        <v>113</v>
      </c>
      <c r="J347" s="24">
        <v>120.78</v>
      </c>
    </row>
    <row r="348" spans="1:10" ht="15" customHeight="1" x14ac:dyDescent="0.2">
      <c r="A348" s="19" t="s">
        <v>9</v>
      </c>
      <c r="B348" s="16" t="s">
        <v>379</v>
      </c>
      <c r="C348" s="18">
        <v>44645</v>
      </c>
      <c r="D348" s="14" t="s">
        <v>103</v>
      </c>
      <c r="E348" s="15">
        <v>655.49</v>
      </c>
      <c r="F348" s="15">
        <v>137.65</v>
      </c>
      <c r="G348" s="15">
        <v>793.14</v>
      </c>
      <c r="H348" s="14" t="s">
        <v>142</v>
      </c>
      <c r="I348" s="23">
        <v>44645</v>
      </c>
      <c r="J348" s="24">
        <v>655.49</v>
      </c>
    </row>
    <row r="349" spans="1:10" ht="15" customHeight="1" x14ac:dyDescent="0.2">
      <c r="A349" s="19" t="s">
        <v>15</v>
      </c>
      <c r="B349" s="16" t="s">
        <v>278</v>
      </c>
      <c r="C349" s="18">
        <v>44649</v>
      </c>
      <c r="D349" s="14" t="s">
        <v>103</v>
      </c>
      <c r="E349" s="15">
        <v>539.94000000000005</v>
      </c>
      <c r="F349" s="17">
        <v>21.6</v>
      </c>
      <c r="G349" s="17">
        <v>561.54</v>
      </c>
      <c r="H349" s="14" t="s">
        <v>139</v>
      </c>
      <c r="I349" s="23">
        <v>44650</v>
      </c>
      <c r="J349" s="24">
        <v>539.94000000000005</v>
      </c>
    </row>
    <row r="350" spans="1:10" ht="15" customHeight="1" x14ac:dyDescent="0.2">
      <c r="A350" s="19" t="s">
        <v>17</v>
      </c>
      <c r="B350" s="16" t="s">
        <v>1095</v>
      </c>
      <c r="C350" s="18">
        <v>44743</v>
      </c>
      <c r="D350" s="14" t="s">
        <v>103</v>
      </c>
      <c r="E350" s="15">
        <v>196</v>
      </c>
      <c r="F350" s="15">
        <v>41.16</v>
      </c>
      <c r="G350" s="15">
        <v>237.16</v>
      </c>
      <c r="H350" s="14" t="s">
        <v>142</v>
      </c>
      <c r="I350" s="23" t="s">
        <v>1149</v>
      </c>
      <c r="J350" s="24">
        <v>196</v>
      </c>
    </row>
    <row r="351" spans="1:10" ht="15" customHeight="1" x14ac:dyDescent="0.2">
      <c r="A351" s="19" t="s">
        <v>17</v>
      </c>
      <c r="B351" s="16" t="s">
        <v>1098</v>
      </c>
      <c r="C351" s="18">
        <v>44746</v>
      </c>
      <c r="D351" s="14" t="s">
        <v>103</v>
      </c>
      <c r="E351" s="15">
        <v>5.18</v>
      </c>
      <c r="F351" s="15">
        <v>1.0877999999999999</v>
      </c>
      <c r="G351" s="15">
        <v>6.2677999999999994</v>
      </c>
      <c r="H351" s="14" t="s">
        <v>148</v>
      </c>
      <c r="I351" s="23" t="s">
        <v>1151</v>
      </c>
      <c r="J351" s="24">
        <v>5.18</v>
      </c>
    </row>
    <row r="352" spans="1:10" ht="15" customHeight="1" x14ac:dyDescent="0.2">
      <c r="A352" s="19" t="s">
        <v>12</v>
      </c>
      <c r="B352" s="16" t="s">
        <v>1279</v>
      </c>
      <c r="C352" s="18">
        <v>44748</v>
      </c>
      <c r="D352" s="14" t="s">
        <v>103</v>
      </c>
      <c r="E352" s="15">
        <v>40</v>
      </c>
      <c r="F352" s="15">
        <v>8.4</v>
      </c>
      <c r="G352" s="15">
        <v>48.4</v>
      </c>
      <c r="H352" s="14" t="s">
        <v>126</v>
      </c>
      <c r="I352" s="26" t="s">
        <v>1280</v>
      </c>
      <c r="J352" s="24">
        <v>40</v>
      </c>
    </row>
    <row r="353" spans="1:10" ht="15" customHeight="1" x14ac:dyDescent="0.2">
      <c r="A353" s="19" t="s">
        <v>1</v>
      </c>
      <c r="B353" s="16" t="s">
        <v>996</v>
      </c>
      <c r="C353" s="18">
        <v>44760</v>
      </c>
      <c r="D353" s="14" t="s">
        <v>103</v>
      </c>
      <c r="E353" s="15">
        <v>167</v>
      </c>
      <c r="F353" s="17">
        <v>35.07</v>
      </c>
      <c r="G353" s="17">
        <v>202.07</v>
      </c>
      <c r="H353" s="14" t="s">
        <v>137</v>
      </c>
      <c r="I353" s="23" t="s">
        <v>1015</v>
      </c>
      <c r="J353" s="24">
        <v>167</v>
      </c>
    </row>
    <row r="354" spans="1:10" ht="15" customHeight="1" x14ac:dyDescent="0.2">
      <c r="A354" s="19" t="s">
        <v>15</v>
      </c>
      <c r="B354" s="16" t="s">
        <v>1071</v>
      </c>
      <c r="C354" s="18">
        <v>44761</v>
      </c>
      <c r="D354" s="14" t="s">
        <v>103</v>
      </c>
      <c r="E354" s="15">
        <v>413.96</v>
      </c>
      <c r="F354" s="15">
        <v>16.559999999999999</v>
      </c>
      <c r="G354" s="15">
        <v>430.52</v>
      </c>
      <c r="H354" s="14" t="s">
        <v>139</v>
      </c>
      <c r="I354" s="26" t="s">
        <v>341</v>
      </c>
      <c r="J354" s="24">
        <v>413.96</v>
      </c>
    </row>
    <row r="355" spans="1:10" ht="15" customHeight="1" x14ac:dyDescent="0.2">
      <c r="A355" s="19" t="s">
        <v>17</v>
      </c>
      <c r="B355" s="16" t="s">
        <v>1114</v>
      </c>
      <c r="C355" s="18">
        <v>44763</v>
      </c>
      <c r="D355" s="14" t="s">
        <v>103</v>
      </c>
      <c r="E355" s="15">
        <v>97.83</v>
      </c>
      <c r="F355" s="15">
        <v>20.5443</v>
      </c>
      <c r="G355" s="15">
        <v>118.37430000000001</v>
      </c>
      <c r="H355" s="14" t="s">
        <v>142</v>
      </c>
      <c r="I355" s="23">
        <v>44764</v>
      </c>
      <c r="J355" s="24">
        <v>97.83</v>
      </c>
    </row>
    <row r="356" spans="1:10" ht="15" customHeight="1" x14ac:dyDescent="0.2">
      <c r="A356" s="19" t="s">
        <v>17</v>
      </c>
      <c r="B356" s="16" t="s">
        <v>1115</v>
      </c>
      <c r="C356" s="18">
        <v>44764</v>
      </c>
      <c r="D356" s="14" t="s">
        <v>103</v>
      </c>
      <c r="E356" s="15">
        <v>12.89</v>
      </c>
      <c r="F356" s="15">
        <v>2.7069000000000001</v>
      </c>
      <c r="G356" s="15">
        <v>15.596900000000002</v>
      </c>
      <c r="H356" s="14" t="s">
        <v>142</v>
      </c>
      <c r="I356" s="23">
        <v>44764</v>
      </c>
      <c r="J356" s="24">
        <v>12.89</v>
      </c>
    </row>
    <row r="357" spans="1:10" ht="15" customHeight="1" x14ac:dyDescent="0.2">
      <c r="A357" s="19" t="s">
        <v>15</v>
      </c>
      <c r="B357" s="16" t="s">
        <v>1072</v>
      </c>
      <c r="C357" s="18">
        <v>44770</v>
      </c>
      <c r="D357" s="14" t="s">
        <v>103</v>
      </c>
      <c r="E357" s="15">
        <v>44.42</v>
      </c>
      <c r="F357" s="15">
        <v>9.33</v>
      </c>
      <c r="G357" s="15">
        <v>53.75</v>
      </c>
      <c r="H357" s="14" t="s">
        <v>148</v>
      </c>
      <c r="I357" s="26" t="s">
        <v>276</v>
      </c>
      <c r="J357" s="24">
        <v>44.42</v>
      </c>
    </row>
    <row r="358" spans="1:10" ht="15" customHeight="1" x14ac:dyDescent="0.2">
      <c r="A358" s="19" t="s">
        <v>13</v>
      </c>
      <c r="B358" s="16" t="s">
        <v>1190</v>
      </c>
      <c r="C358" s="18">
        <v>44770</v>
      </c>
      <c r="D358" s="14" t="s">
        <v>103</v>
      </c>
      <c r="E358" s="15">
        <v>282</v>
      </c>
      <c r="F358" s="15">
        <v>59.22</v>
      </c>
      <c r="G358" s="15">
        <v>341.22</v>
      </c>
      <c r="H358" s="14" t="s">
        <v>142</v>
      </c>
      <c r="I358" s="23" t="s">
        <v>1202</v>
      </c>
      <c r="J358" s="24">
        <v>282</v>
      </c>
    </row>
    <row r="359" spans="1:10" ht="15" customHeight="1" x14ac:dyDescent="0.2">
      <c r="A359" s="19" t="s">
        <v>7</v>
      </c>
      <c r="B359" s="16" t="s">
        <v>1058</v>
      </c>
      <c r="C359" s="18">
        <v>44812</v>
      </c>
      <c r="D359" s="14" t="s">
        <v>103</v>
      </c>
      <c r="E359" s="15">
        <v>1.8</v>
      </c>
      <c r="F359" s="15">
        <v>0.38</v>
      </c>
      <c r="G359" s="15">
        <v>2.1800000000000002</v>
      </c>
      <c r="H359" s="14" t="s">
        <v>148</v>
      </c>
      <c r="I359" s="25">
        <v>44812</v>
      </c>
      <c r="J359" s="24">
        <v>1.8</v>
      </c>
    </row>
    <row r="360" spans="1:10" ht="15" customHeight="1" x14ac:dyDescent="0.2">
      <c r="A360" s="19" t="s">
        <v>17</v>
      </c>
      <c r="B360" s="16" t="s">
        <v>1120</v>
      </c>
      <c r="C360" s="18">
        <v>44818</v>
      </c>
      <c r="D360" s="14" t="s">
        <v>103</v>
      </c>
      <c r="E360" s="15">
        <v>8.15</v>
      </c>
      <c r="F360" s="15">
        <v>1.7115</v>
      </c>
      <c r="G360" s="15">
        <v>9.8614999999999995</v>
      </c>
      <c r="H360" s="14" t="s">
        <v>148</v>
      </c>
      <c r="I360" s="23" t="s">
        <v>1156</v>
      </c>
      <c r="J360" s="24">
        <v>8.15</v>
      </c>
    </row>
    <row r="361" spans="1:10" ht="15" customHeight="1" x14ac:dyDescent="0.2">
      <c r="A361" s="19" t="s">
        <v>15</v>
      </c>
      <c r="B361" s="16" t="s">
        <v>1074</v>
      </c>
      <c r="C361" s="18">
        <v>44830</v>
      </c>
      <c r="D361" s="14" t="s">
        <v>103</v>
      </c>
      <c r="E361" s="15">
        <v>183.81</v>
      </c>
      <c r="F361" s="15">
        <v>7.35</v>
      </c>
      <c r="G361" s="15">
        <v>191.16</v>
      </c>
      <c r="H361" s="14" t="s">
        <v>139</v>
      </c>
      <c r="I361" s="26" t="s">
        <v>257</v>
      </c>
      <c r="J361" s="24">
        <v>183.81</v>
      </c>
    </row>
    <row r="362" spans="1:10" ht="15" customHeight="1" x14ac:dyDescent="0.2">
      <c r="A362" s="19" t="s">
        <v>3</v>
      </c>
      <c r="B362" s="16" t="s">
        <v>1032</v>
      </c>
      <c r="C362" s="18">
        <v>44831</v>
      </c>
      <c r="D362" s="14" t="s">
        <v>103</v>
      </c>
      <c r="E362" s="15">
        <v>817.5</v>
      </c>
      <c r="F362" s="15">
        <v>171.68</v>
      </c>
      <c r="G362" s="15">
        <v>989.18</v>
      </c>
      <c r="H362" s="14" t="s">
        <v>1301</v>
      </c>
      <c r="I362" s="26" t="s">
        <v>1051</v>
      </c>
      <c r="J362" s="24">
        <v>1057.8499999999999</v>
      </c>
    </row>
    <row r="363" spans="1:10" ht="15" customHeight="1" x14ac:dyDescent="0.2">
      <c r="A363" s="19" t="s">
        <v>12</v>
      </c>
      <c r="B363" s="16" t="s">
        <v>1294</v>
      </c>
      <c r="C363" s="18">
        <v>44833</v>
      </c>
      <c r="D363" s="14" t="s">
        <v>103</v>
      </c>
      <c r="E363" s="15">
        <v>113</v>
      </c>
      <c r="F363" s="15">
        <v>23.73</v>
      </c>
      <c r="G363" s="15">
        <v>136.72999999999999</v>
      </c>
      <c r="H363" s="14" t="s">
        <v>126</v>
      </c>
      <c r="I363" s="26" t="s">
        <v>1295</v>
      </c>
      <c r="J363" s="24">
        <v>113</v>
      </c>
    </row>
    <row r="364" spans="1:10" ht="15" customHeight="1" x14ac:dyDescent="0.2">
      <c r="A364" s="19" t="s">
        <v>15</v>
      </c>
      <c r="B364" s="16" t="s">
        <v>1075</v>
      </c>
      <c r="C364" s="18">
        <v>44834</v>
      </c>
      <c r="D364" s="14" t="s">
        <v>103</v>
      </c>
      <c r="E364" s="15">
        <v>29.46</v>
      </c>
      <c r="F364" s="15">
        <v>6.19</v>
      </c>
      <c r="G364" s="15">
        <v>35.65</v>
      </c>
      <c r="H364" s="14" t="s">
        <v>148</v>
      </c>
      <c r="I364" s="26" t="s">
        <v>257</v>
      </c>
      <c r="J364" s="24">
        <v>29.46</v>
      </c>
    </row>
    <row r="365" spans="1:10" ht="15" customHeight="1" x14ac:dyDescent="0.2">
      <c r="A365" s="19" t="s">
        <v>9</v>
      </c>
      <c r="B365" s="16" t="s">
        <v>1803</v>
      </c>
      <c r="C365" s="18">
        <v>44851</v>
      </c>
      <c r="D365" s="14" t="s">
        <v>103</v>
      </c>
      <c r="E365" s="15">
        <v>12.89</v>
      </c>
      <c r="F365" s="17">
        <v>2.71</v>
      </c>
      <c r="G365" s="17">
        <v>15.600000000000001</v>
      </c>
      <c r="H365" s="14" t="s">
        <v>142</v>
      </c>
      <c r="I365" s="23">
        <v>44851</v>
      </c>
      <c r="J365" s="24">
        <v>12.89</v>
      </c>
    </row>
    <row r="366" spans="1:10" ht="15" customHeight="1" x14ac:dyDescent="0.2">
      <c r="A366" s="19" t="s">
        <v>9</v>
      </c>
      <c r="B366" s="16" t="s">
        <v>1809</v>
      </c>
      <c r="C366" s="18">
        <v>44855</v>
      </c>
      <c r="D366" s="14" t="s">
        <v>103</v>
      </c>
      <c r="E366" s="15">
        <v>3.48</v>
      </c>
      <c r="F366" s="17">
        <v>0.73</v>
      </c>
      <c r="G366" s="17">
        <v>4.21</v>
      </c>
      <c r="H366" s="14" t="s">
        <v>142</v>
      </c>
      <c r="I366" s="23">
        <v>44855</v>
      </c>
      <c r="J366" s="24">
        <v>3.48</v>
      </c>
    </row>
    <row r="367" spans="1:10" ht="15" customHeight="1" x14ac:dyDescent="0.2">
      <c r="A367" s="19" t="s">
        <v>15</v>
      </c>
      <c r="B367" s="16" t="s">
        <v>1691</v>
      </c>
      <c r="C367" s="18">
        <v>44855</v>
      </c>
      <c r="D367" s="14" t="s">
        <v>103</v>
      </c>
      <c r="E367" s="15">
        <v>277.29000000000002</v>
      </c>
      <c r="F367" s="17">
        <v>11.09</v>
      </c>
      <c r="G367" s="17">
        <v>288.38</v>
      </c>
      <c r="H367" s="14" t="s">
        <v>139</v>
      </c>
      <c r="I367" s="26" t="s">
        <v>257</v>
      </c>
      <c r="J367" s="24">
        <v>277.29000000000002</v>
      </c>
    </row>
    <row r="368" spans="1:10" ht="15" customHeight="1" x14ac:dyDescent="0.2">
      <c r="A368" s="19" t="s">
        <v>0</v>
      </c>
      <c r="B368" s="16" t="s">
        <v>1394</v>
      </c>
      <c r="C368" s="18">
        <v>44874</v>
      </c>
      <c r="D368" s="14" t="s">
        <v>103</v>
      </c>
      <c r="E368" s="15">
        <v>158</v>
      </c>
      <c r="F368" s="17">
        <v>33.18</v>
      </c>
      <c r="G368" s="17">
        <v>191.18</v>
      </c>
      <c r="H368" s="14" t="s">
        <v>142</v>
      </c>
      <c r="I368" s="23" t="s">
        <v>1393</v>
      </c>
      <c r="J368" s="24">
        <v>158</v>
      </c>
    </row>
    <row r="369" spans="1:10" ht="15" customHeight="1" x14ac:dyDescent="0.2">
      <c r="A369" s="19" t="s">
        <v>15</v>
      </c>
      <c r="B369" s="16" t="s">
        <v>1693</v>
      </c>
      <c r="C369" s="18">
        <v>44874</v>
      </c>
      <c r="D369" s="14" t="s">
        <v>103</v>
      </c>
      <c r="E369" s="15">
        <v>199.6</v>
      </c>
      <c r="F369" s="17">
        <v>7.98</v>
      </c>
      <c r="G369" s="17">
        <v>207.58</v>
      </c>
      <c r="H369" s="14" t="s">
        <v>139</v>
      </c>
      <c r="I369" s="26" t="s">
        <v>257</v>
      </c>
      <c r="J369" s="24">
        <v>199.6</v>
      </c>
    </row>
    <row r="370" spans="1:10" ht="15" customHeight="1" x14ac:dyDescent="0.2">
      <c r="A370" s="19" t="s">
        <v>9</v>
      </c>
      <c r="B370" s="16" t="s">
        <v>1836</v>
      </c>
      <c r="C370" s="18">
        <v>44880</v>
      </c>
      <c r="D370" s="14" t="s">
        <v>103</v>
      </c>
      <c r="E370" s="15">
        <v>23.46</v>
      </c>
      <c r="F370" s="17">
        <v>4.93</v>
      </c>
      <c r="G370" s="17">
        <v>28.39</v>
      </c>
      <c r="H370" s="14" t="s">
        <v>142</v>
      </c>
      <c r="I370" s="23">
        <v>44880</v>
      </c>
      <c r="J370" s="24">
        <v>23.46</v>
      </c>
    </row>
    <row r="371" spans="1:10" ht="15" customHeight="1" x14ac:dyDescent="0.2">
      <c r="A371" s="19" t="s">
        <v>12</v>
      </c>
      <c r="B371" s="16" t="s">
        <v>1737</v>
      </c>
      <c r="C371" s="18">
        <v>44880</v>
      </c>
      <c r="D371" s="14" t="s">
        <v>103</v>
      </c>
      <c r="E371" s="15">
        <v>182</v>
      </c>
      <c r="F371" s="17">
        <v>38.22</v>
      </c>
      <c r="G371" s="17">
        <v>220.22</v>
      </c>
      <c r="H371" s="14" t="s">
        <v>142</v>
      </c>
      <c r="I371" s="23" t="s">
        <v>107</v>
      </c>
      <c r="J371" s="24">
        <v>182</v>
      </c>
    </row>
    <row r="372" spans="1:10" ht="15" customHeight="1" x14ac:dyDescent="0.2">
      <c r="A372" s="19" t="s">
        <v>3</v>
      </c>
      <c r="B372" s="16" t="s">
        <v>1556</v>
      </c>
      <c r="C372" s="18">
        <v>44881</v>
      </c>
      <c r="D372" s="14" t="s">
        <v>103</v>
      </c>
      <c r="E372" s="15">
        <v>116.82</v>
      </c>
      <c r="F372" s="17">
        <v>24.53</v>
      </c>
      <c r="G372" s="17">
        <v>141.35</v>
      </c>
      <c r="H372" s="14" t="s">
        <v>148</v>
      </c>
      <c r="I372" s="23">
        <v>44881</v>
      </c>
      <c r="J372" s="24">
        <v>116.82</v>
      </c>
    </row>
    <row r="373" spans="1:10" ht="15" customHeight="1" x14ac:dyDescent="0.2">
      <c r="A373" s="19" t="s">
        <v>0</v>
      </c>
      <c r="B373" s="16" t="s">
        <v>1395</v>
      </c>
      <c r="C373" s="18">
        <v>44882</v>
      </c>
      <c r="D373" s="14" t="s">
        <v>103</v>
      </c>
      <c r="E373" s="15">
        <v>20.3</v>
      </c>
      <c r="F373" s="17">
        <v>4.26</v>
      </c>
      <c r="G373" s="17">
        <v>24.560000000000002</v>
      </c>
      <c r="H373" s="14" t="s">
        <v>142</v>
      </c>
      <c r="I373" s="23" t="s">
        <v>1398</v>
      </c>
      <c r="J373" s="24">
        <v>20.3</v>
      </c>
    </row>
    <row r="374" spans="1:10" ht="15" customHeight="1" x14ac:dyDescent="0.2">
      <c r="A374" s="19" t="s">
        <v>13</v>
      </c>
      <c r="B374" s="16" t="s">
        <v>1765</v>
      </c>
      <c r="C374" s="18">
        <v>44882</v>
      </c>
      <c r="D374" s="14" t="s">
        <v>103</v>
      </c>
      <c r="E374" s="15">
        <v>224.4</v>
      </c>
      <c r="F374" s="17">
        <v>47.124000000000002</v>
      </c>
      <c r="G374" s="17">
        <v>271.524</v>
      </c>
      <c r="H374" s="14" t="s">
        <v>142</v>
      </c>
      <c r="I374" s="23" t="s">
        <v>1766</v>
      </c>
      <c r="J374" s="24">
        <v>224.4</v>
      </c>
    </row>
    <row r="375" spans="1:10" ht="15" customHeight="1" x14ac:dyDescent="0.2">
      <c r="A375" s="19" t="s">
        <v>15</v>
      </c>
      <c r="B375" s="16" t="s">
        <v>1694</v>
      </c>
      <c r="C375" s="18">
        <v>44887</v>
      </c>
      <c r="D375" s="14" t="s">
        <v>103</v>
      </c>
      <c r="E375" s="15">
        <v>11.07</v>
      </c>
      <c r="F375" s="17">
        <v>2.3199999999999998</v>
      </c>
      <c r="G375" s="17">
        <v>13.39</v>
      </c>
      <c r="H375" s="14" t="s">
        <v>148</v>
      </c>
      <c r="I375" s="26" t="s">
        <v>257</v>
      </c>
      <c r="J375" s="24">
        <v>11.07</v>
      </c>
    </row>
    <row r="376" spans="1:10" ht="15" customHeight="1" x14ac:dyDescent="0.2">
      <c r="A376" s="19" t="s">
        <v>9</v>
      </c>
      <c r="B376" s="16" t="s">
        <v>1847</v>
      </c>
      <c r="C376" s="18">
        <v>44888</v>
      </c>
      <c r="D376" s="14" t="s">
        <v>103</v>
      </c>
      <c r="E376" s="15">
        <v>402.38</v>
      </c>
      <c r="F376" s="17">
        <v>84.5</v>
      </c>
      <c r="G376" s="17">
        <v>486.88</v>
      </c>
      <c r="H376" s="14" t="s">
        <v>148</v>
      </c>
      <c r="I376" s="23" t="s">
        <v>1848</v>
      </c>
      <c r="J376" s="24">
        <v>402.38</v>
      </c>
    </row>
    <row r="377" spans="1:10" ht="15" customHeight="1" x14ac:dyDescent="0.2">
      <c r="A377" s="19" t="s">
        <v>15</v>
      </c>
      <c r="B377" s="16" t="s">
        <v>1695</v>
      </c>
      <c r="C377" s="18">
        <v>44888</v>
      </c>
      <c r="D377" s="14" t="s">
        <v>103</v>
      </c>
      <c r="E377" s="15">
        <v>215.94</v>
      </c>
      <c r="F377" s="17">
        <v>8.64</v>
      </c>
      <c r="G377" s="17">
        <v>224.58</v>
      </c>
      <c r="H377" s="14" t="s">
        <v>139</v>
      </c>
      <c r="I377" s="26" t="s">
        <v>257</v>
      </c>
      <c r="J377" s="24">
        <v>215.94</v>
      </c>
    </row>
    <row r="378" spans="1:10" ht="15" customHeight="1" x14ac:dyDescent="0.2">
      <c r="A378" s="19" t="s">
        <v>1</v>
      </c>
      <c r="B378" s="16" t="s">
        <v>1440</v>
      </c>
      <c r="C378" s="18">
        <v>44890</v>
      </c>
      <c r="D378" s="14" t="s">
        <v>103</v>
      </c>
      <c r="E378" s="15">
        <v>114</v>
      </c>
      <c r="F378" s="17">
        <v>23.94</v>
      </c>
      <c r="G378" s="17">
        <v>137.94</v>
      </c>
      <c r="H378" s="14" t="s">
        <v>137</v>
      </c>
      <c r="I378" s="23" t="s">
        <v>1456</v>
      </c>
      <c r="J378" s="24">
        <v>114</v>
      </c>
    </row>
    <row r="379" spans="1:10" ht="15" customHeight="1" x14ac:dyDescent="0.2">
      <c r="A379" s="19" t="s">
        <v>3</v>
      </c>
      <c r="B379" s="16" t="s">
        <v>1559</v>
      </c>
      <c r="C379" s="18">
        <v>44893</v>
      </c>
      <c r="D379" s="14" t="s">
        <v>103</v>
      </c>
      <c r="E379" s="15">
        <v>44.04</v>
      </c>
      <c r="F379" s="17">
        <v>9.25</v>
      </c>
      <c r="G379" s="17">
        <v>53.29</v>
      </c>
      <c r="H379" s="14" t="s">
        <v>148</v>
      </c>
      <c r="I379" s="23">
        <v>44893</v>
      </c>
      <c r="J379" s="24">
        <v>5.32</v>
      </c>
    </row>
    <row r="380" spans="1:10" ht="15" customHeight="1" x14ac:dyDescent="0.2">
      <c r="A380" s="19" t="s">
        <v>9</v>
      </c>
      <c r="B380" s="16" t="s">
        <v>1854</v>
      </c>
      <c r="C380" s="18">
        <v>44897</v>
      </c>
      <c r="D380" s="14" t="s">
        <v>103</v>
      </c>
      <c r="E380" s="15">
        <v>548.57000000000005</v>
      </c>
      <c r="F380" s="17">
        <v>115.2</v>
      </c>
      <c r="G380" s="17">
        <v>663.7700000000001</v>
      </c>
      <c r="H380" s="14" t="s">
        <v>142</v>
      </c>
      <c r="I380" s="23" t="s">
        <v>1855</v>
      </c>
      <c r="J380" s="24">
        <v>548.57000000000005</v>
      </c>
    </row>
    <row r="381" spans="1:10" ht="15" customHeight="1" x14ac:dyDescent="0.2">
      <c r="A381" s="19" t="s">
        <v>12</v>
      </c>
      <c r="B381" s="16" t="s">
        <v>1746</v>
      </c>
      <c r="C381" s="18">
        <v>44907</v>
      </c>
      <c r="D381" s="14" t="s">
        <v>103</v>
      </c>
      <c r="E381" s="15">
        <v>158</v>
      </c>
      <c r="F381" s="17">
        <v>33.18</v>
      </c>
      <c r="G381" s="17">
        <v>191.18</v>
      </c>
      <c r="H381" s="14" t="s">
        <v>148</v>
      </c>
      <c r="I381" s="23" t="s">
        <v>107</v>
      </c>
      <c r="J381" s="24">
        <v>158</v>
      </c>
    </row>
    <row r="382" spans="1:10" ht="15" customHeight="1" x14ac:dyDescent="0.2">
      <c r="A382" s="19" t="s">
        <v>9</v>
      </c>
      <c r="B382" s="16" t="s">
        <v>1862</v>
      </c>
      <c r="C382" s="18">
        <v>44908</v>
      </c>
      <c r="D382" s="14" t="s">
        <v>103</v>
      </c>
      <c r="E382" s="15">
        <v>7.7</v>
      </c>
      <c r="F382" s="17">
        <v>1.62</v>
      </c>
      <c r="G382" s="17">
        <v>9.32</v>
      </c>
      <c r="H382" s="14" t="s">
        <v>142</v>
      </c>
      <c r="I382" s="23">
        <v>44908</v>
      </c>
      <c r="J382" s="24">
        <v>7.7</v>
      </c>
    </row>
    <row r="383" spans="1:10" ht="15" customHeight="1" x14ac:dyDescent="0.2">
      <c r="A383" s="19" t="s">
        <v>15</v>
      </c>
      <c r="B383" s="16" t="s">
        <v>1696</v>
      </c>
      <c r="C383" s="18">
        <v>44908</v>
      </c>
      <c r="D383" s="14" t="s">
        <v>103</v>
      </c>
      <c r="E383" s="15">
        <v>135.54</v>
      </c>
      <c r="F383" s="17">
        <v>5.42</v>
      </c>
      <c r="G383" s="17">
        <v>140.96</v>
      </c>
      <c r="H383" s="14" t="s">
        <v>139</v>
      </c>
      <c r="I383" s="26" t="s">
        <v>257</v>
      </c>
      <c r="J383" s="24">
        <v>135.54</v>
      </c>
    </row>
    <row r="384" spans="1:10" ht="15" customHeight="1" x14ac:dyDescent="0.2">
      <c r="A384" s="19" t="s">
        <v>9</v>
      </c>
      <c r="B384" s="16" t="s">
        <v>1863</v>
      </c>
      <c r="C384" s="18">
        <v>44909</v>
      </c>
      <c r="D384" s="14" t="s">
        <v>103</v>
      </c>
      <c r="E384" s="15">
        <v>43.92</v>
      </c>
      <c r="F384" s="17">
        <v>9.2200000000000006</v>
      </c>
      <c r="G384" s="17">
        <v>53.14</v>
      </c>
      <c r="H384" s="14" t="s">
        <v>142</v>
      </c>
      <c r="I384" s="23">
        <v>44909</v>
      </c>
      <c r="J384" s="24">
        <v>43.92</v>
      </c>
    </row>
    <row r="385" spans="1:10" ht="15" customHeight="1" x14ac:dyDescent="0.2">
      <c r="A385" s="19" t="s">
        <v>12</v>
      </c>
      <c r="B385" s="16" t="s">
        <v>1747</v>
      </c>
      <c r="C385" s="18">
        <v>44914</v>
      </c>
      <c r="D385" s="14" t="s">
        <v>103</v>
      </c>
      <c r="E385" s="15">
        <v>45.82</v>
      </c>
      <c r="F385" s="17">
        <v>9.6199999999999992</v>
      </c>
      <c r="G385" s="17">
        <v>55.44</v>
      </c>
      <c r="H385" s="14" t="s">
        <v>148</v>
      </c>
      <c r="I385" s="23" t="s">
        <v>1748</v>
      </c>
      <c r="J385" s="24">
        <v>45.82</v>
      </c>
    </row>
    <row r="386" spans="1:10" ht="15" customHeight="1" x14ac:dyDescent="0.2">
      <c r="A386" s="19" t="s">
        <v>9</v>
      </c>
      <c r="B386" s="16" t="s">
        <v>1868</v>
      </c>
      <c r="C386" s="18">
        <v>44917</v>
      </c>
      <c r="D386" s="14" t="s">
        <v>103</v>
      </c>
      <c r="E386" s="15">
        <v>102.45</v>
      </c>
      <c r="F386" s="17">
        <f>+E386*0.21</f>
        <v>21.514499999999998</v>
      </c>
      <c r="G386" s="17">
        <f>+E386+F386</f>
        <v>123.9645</v>
      </c>
      <c r="H386" s="14" t="s">
        <v>142</v>
      </c>
      <c r="I386" s="23">
        <v>44917</v>
      </c>
      <c r="J386" s="24">
        <v>102.45</v>
      </c>
    </row>
    <row r="387" spans="1:10" ht="15" customHeight="1" x14ac:dyDescent="0.2">
      <c r="A387" s="19" t="s">
        <v>9</v>
      </c>
      <c r="B387" s="16" t="s">
        <v>1868</v>
      </c>
      <c r="C387" s="18">
        <v>44917</v>
      </c>
      <c r="D387" s="14" t="s">
        <v>103</v>
      </c>
      <c r="E387" s="15">
        <v>38.24</v>
      </c>
      <c r="F387" s="17">
        <f>+E387*0.21</f>
        <v>8.0304000000000002</v>
      </c>
      <c r="G387" s="17">
        <f>+E387+F387</f>
        <v>46.270400000000002</v>
      </c>
      <c r="H387" s="14" t="s">
        <v>148</v>
      </c>
      <c r="I387" s="23">
        <v>44917</v>
      </c>
      <c r="J387" s="24">
        <v>38.24</v>
      </c>
    </row>
    <row r="388" spans="1:10" ht="15" customHeight="1" x14ac:dyDescent="0.2">
      <c r="A388" s="19" t="s">
        <v>9</v>
      </c>
      <c r="B388" s="16" t="s">
        <v>1870</v>
      </c>
      <c r="C388" s="18">
        <v>44922</v>
      </c>
      <c r="D388" s="14" t="s">
        <v>103</v>
      </c>
      <c r="E388" s="15">
        <v>43.92</v>
      </c>
      <c r="F388" s="17">
        <v>9.2200000000000006</v>
      </c>
      <c r="G388" s="17">
        <v>53.14</v>
      </c>
      <c r="H388" s="14" t="s">
        <v>142</v>
      </c>
      <c r="I388" s="23">
        <v>44922</v>
      </c>
      <c r="J388" s="24">
        <v>43.92</v>
      </c>
    </row>
    <row r="389" spans="1:10" ht="15" customHeight="1" x14ac:dyDescent="0.2">
      <c r="A389" s="19" t="s">
        <v>9</v>
      </c>
      <c r="B389" s="16" t="s">
        <v>1871</v>
      </c>
      <c r="C389" s="18">
        <v>44923</v>
      </c>
      <c r="D389" s="14" t="s">
        <v>103</v>
      </c>
      <c r="E389" s="15">
        <v>24.02</v>
      </c>
      <c r="F389" s="17">
        <v>5.04</v>
      </c>
      <c r="G389" s="17">
        <v>29.06</v>
      </c>
      <c r="H389" s="14" t="s">
        <v>142</v>
      </c>
      <c r="I389" s="23">
        <v>44923</v>
      </c>
      <c r="J389" s="24">
        <v>24.02</v>
      </c>
    </row>
    <row r="390" spans="1:10" ht="15" customHeight="1" x14ac:dyDescent="0.2">
      <c r="A390" s="19" t="s">
        <v>13</v>
      </c>
      <c r="B390" s="16" t="s">
        <v>319</v>
      </c>
      <c r="C390" s="18">
        <v>44642</v>
      </c>
      <c r="D390" s="14" t="s">
        <v>320</v>
      </c>
      <c r="E390" s="15">
        <v>186.06</v>
      </c>
      <c r="F390" s="15">
        <v>39.072600000000001</v>
      </c>
      <c r="G390" s="15">
        <v>225.1326</v>
      </c>
      <c r="H390" s="14" t="s">
        <v>142</v>
      </c>
      <c r="I390" s="23" t="s">
        <v>257</v>
      </c>
      <c r="J390" s="24">
        <v>186.06</v>
      </c>
    </row>
    <row r="391" spans="1:10" ht="15" customHeight="1" x14ac:dyDescent="0.2">
      <c r="A391" s="19" t="s">
        <v>5</v>
      </c>
      <c r="B391" s="16" t="s">
        <v>825</v>
      </c>
      <c r="C391" s="18">
        <v>44651</v>
      </c>
      <c r="D391" s="14" t="s">
        <v>320</v>
      </c>
      <c r="E391" s="15">
        <v>33.79</v>
      </c>
      <c r="F391" s="17">
        <v>7.1</v>
      </c>
      <c r="G391" s="17">
        <v>40.89</v>
      </c>
      <c r="H391" s="14" t="s">
        <v>148</v>
      </c>
      <c r="I391" s="23" t="s">
        <v>107</v>
      </c>
      <c r="J391" s="24">
        <v>33.79</v>
      </c>
    </row>
    <row r="392" spans="1:10" ht="15" customHeight="1" x14ac:dyDescent="0.2">
      <c r="A392" s="19" t="s">
        <v>15</v>
      </c>
      <c r="B392" s="16" t="s">
        <v>654</v>
      </c>
      <c r="C392" s="18">
        <v>44655</v>
      </c>
      <c r="D392" s="14" t="s">
        <v>320</v>
      </c>
      <c r="E392" s="15">
        <v>206.15</v>
      </c>
      <c r="F392" s="15">
        <v>8.25</v>
      </c>
      <c r="G392" s="15">
        <v>214.4</v>
      </c>
      <c r="H392" s="14" t="s">
        <v>139</v>
      </c>
      <c r="I392" s="23" t="s">
        <v>257</v>
      </c>
      <c r="J392" s="24">
        <v>206.15</v>
      </c>
    </row>
    <row r="393" spans="1:10" ht="15" customHeight="1" x14ac:dyDescent="0.2">
      <c r="A393" s="19" t="s">
        <v>5</v>
      </c>
      <c r="B393" s="16" t="s">
        <v>987</v>
      </c>
      <c r="C393" s="18">
        <v>44662</v>
      </c>
      <c r="D393" s="14" t="s">
        <v>320</v>
      </c>
      <c r="E393" s="15">
        <v>42.5</v>
      </c>
      <c r="F393" s="17">
        <f>+E393*0.21</f>
        <v>8.9249999999999989</v>
      </c>
      <c r="G393" s="17">
        <f>+E393+F393</f>
        <v>51.424999999999997</v>
      </c>
      <c r="H393" s="14" t="s">
        <v>148</v>
      </c>
      <c r="I393" s="23">
        <v>44662</v>
      </c>
      <c r="J393" s="24">
        <v>42.5</v>
      </c>
    </row>
    <row r="394" spans="1:10" ht="15" customHeight="1" x14ac:dyDescent="0.2">
      <c r="A394" s="19" t="s">
        <v>15</v>
      </c>
      <c r="B394" s="16" t="s">
        <v>655</v>
      </c>
      <c r="C394" s="18">
        <v>44677</v>
      </c>
      <c r="D394" s="14" t="s">
        <v>320</v>
      </c>
      <c r="E394" s="15">
        <v>644.16</v>
      </c>
      <c r="F394" s="15">
        <v>25.77</v>
      </c>
      <c r="G394" s="15">
        <v>669.93</v>
      </c>
      <c r="H394" s="14" t="s">
        <v>139</v>
      </c>
      <c r="I394" s="23">
        <v>44678</v>
      </c>
      <c r="J394" s="24">
        <v>644.16</v>
      </c>
    </row>
    <row r="395" spans="1:10" ht="15" customHeight="1" x14ac:dyDescent="0.2">
      <c r="A395" s="19" t="s">
        <v>3</v>
      </c>
      <c r="B395" s="16" t="s">
        <v>457</v>
      </c>
      <c r="C395" s="18">
        <v>44683</v>
      </c>
      <c r="D395" s="14" t="s">
        <v>320</v>
      </c>
      <c r="E395" s="15">
        <v>164.26</v>
      </c>
      <c r="F395" s="17">
        <v>34.49</v>
      </c>
      <c r="G395" s="17">
        <v>198.75</v>
      </c>
      <c r="H395" s="27" t="s">
        <v>148</v>
      </c>
      <c r="I395" s="23">
        <v>44683</v>
      </c>
      <c r="J395" s="24">
        <v>164.26</v>
      </c>
    </row>
    <row r="396" spans="1:10" ht="15" customHeight="1" x14ac:dyDescent="0.2">
      <c r="A396" s="19" t="s">
        <v>15</v>
      </c>
      <c r="B396" s="16" t="s">
        <v>657</v>
      </c>
      <c r="C396" s="18">
        <v>44704</v>
      </c>
      <c r="D396" s="14" t="s">
        <v>320</v>
      </c>
      <c r="E396" s="15">
        <v>724.37</v>
      </c>
      <c r="F396" s="17">
        <v>28.97</v>
      </c>
      <c r="G396" s="17">
        <v>753.34</v>
      </c>
      <c r="H396" s="14" t="s">
        <v>139</v>
      </c>
      <c r="I396" s="23">
        <v>44705</v>
      </c>
      <c r="J396" s="24">
        <v>724.37</v>
      </c>
    </row>
    <row r="397" spans="1:10" ht="15" customHeight="1" x14ac:dyDescent="0.2">
      <c r="A397" s="19" t="s">
        <v>1</v>
      </c>
      <c r="B397" s="16" t="s">
        <v>841</v>
      </c>
      <c r="C397" s="18">
        <v>44714</v>
      </c>
      <c r="D397" s="14" t="s">
        <v>320</v>
      </c>
      <c r="E397" s="15">
        <v>8.06</v>
      </c>
      <c r="F397" s="15">
        <v>1.69</v>
      </c>
      <c r="G397" s="15">
        <v>9.75</v>
      </c>
      <c r="H397" s="14" t="s">
        <v>148</v>
      </c>
      <c r="I397" s="25" t="s">
        <v>444</v>
      </c>
      <c r="J397" s="24">
        <v>8.06</v>
      </c>
    </row>
    <row r="398" spans="1:10" ht="15" customHeight="1" x14ac:dyDescent="0.2">
      <c r="A398" s="19" t="s">
        <v>12</v>
      </c>
      <c r="B398" s="16" t="s">
        <v>785</v>
      </c>
      <c r="C398" s="18">
        <v>44719</v>
      </c>
      <c r="D398" s="14" t="s">
        <v>320</v>
      </c>
      <c r="E398" s="15">
        <v>1490</v>
      </c>
      <c r="F398" s="17">
        <v>312.89999999999998</v>
      </c>
      <c r="G398" s="17">
        <v>1802.9</v>
      </c>
      <c r="H398" s="14" t="s">
        <v>137</v>
      </c>
      <c r="I398" s="26" t="s">
        <v>763</v>
      </c>
      <c r="J398" s="24">
        <v>1490</v>
      </c>
    </row>
    <row r="399" spans="1:10" ht="15" customHeight="1" x14ac:dyDescent="0.2">
      <c r="A399" s="19" t="s">
        <v>15</v>
      </c>
      <c r="B399" s="16" t="s">
        <v>658</v>
      </c>
      <c r="C399" s="18">
        <v>44721</v>
      </c>
      <c r="D399" s="14" t="s">
        <v>320</v>
      </c>
      <c r="E399" s="15">
        <v>238.52</v>
      </c>
      <c r="F399" s="17">
        <v>9.5399999999999991</v>
      </c>
      <c r="G399" s="17">
        <v>248.06</v>
      </c>
      <c r="H399" s="14" t="s">
        <v>139</v>
      </c>
      <c r="I399" s="23">
        <v>44722</v>
      </c>
      <c r="J399" s="24">
        <v>238.52</v>
      </c>
    </row>
    <row r="400" spans="1:10" ht="15" customHeight="1" x14ac:dyDescent="0.2">
      <c r="A400" s="19" t="s">
        <v>17</v>
      </c>
      <c r="B400" s="16" t="s">
        <v>1130</v>
      </c>
      <c r="C400" s="18">
        <v>44721</v>
      </c>
      <c r="D400" s="14" t="s">
        <v>320</v>
      </c>
      <c r="E400" s="15">
        <v>478.03999999999996</v>
      </c>
      <c r="F400" s="15">
        <v>93.91</v>
      </c>
      <c r="G400" s="15">
        <v>571.94999999999993</v>
      </c>
      <c r="H400" s="14" t="s">
        <v>147</v>
      </c>
      <c r="I400" s="26" t="s">
        <v>687</v>
      </c>
      <c r="J400" s="15">
        <v>478.04</v>
      </c>
    </row>
    <row r="401" spans="1:10" ht="15" customHeight="1" x14ac:dyDescent="0.2">
      <c r="A401" s="19" t="s">
        <v>17</v>
      </c>
      <c r="B401" s="16" t="s">
        <v>1131</v>
      </c>
      <c r="C401" s="18">
        <v>44726</v>
      </c>
      <c r="D401" s="14" t="s">
        <v>320</v>
      </c>
      <c r="E401" s="15">
        <v>67.16</v>
      </c>
      <c r="F401" s="15">
        <v>14.103599999999998</v>
      </c>
      <c r="G401" s="15">
        <v>81.263599999999997</v>
      </c>
      <c r="H401" s="14" t="s">
        <v>142</v>
      </c>
      <c r="I401" s="26" t="s">
        <v>688</v>
      </c>
      <c r="J401" s="15">
        <v>67.16</v>
      </c>
    </row>
    <row r="402" spans="1:10" ht="15" customHeight="1" x14ac:dyDescent="0.2">
      <c r="A402" s="19" t="s">
        <v>17</v>
      </c>
      <c r="B402" s="16" t="s">
        <v>1132</v>
      </c>
      <c r="C402" s="18">
        <v>44726</v>
      </c>
      <c r="D402" s="14" t="s">
        <v>320</v>
      </c>
      <c r="E402" s="15">
        <v>2043.38</v>
      </c>
      <c r="F402" s="15">
        <v>429.10980000000001</v>
      </c>
      <c r="G402" s="15">
        <v>2472.4898000000003</v>
      </c>
      <c r="H402" s="14" t="s">
        <v>142</v>
      </c>
      <c r="I402" s="26" t="s">
        <v>689</v>
      </c>
      <c r="J402" s="15">
        <v>2043.38</v>
      </c>
    </row>
    <row r="403" spans="1:10" ht="15" customHeight="1" x14ac:dyDescent="0.2">
      <c r="A403" s="19" t="s">
        <v>17</v>
      </c>
      <c r="B403" s="16" t="s">
        <v>1133</v>
      </c>
      <c r="C403" s="18">
        <v>44727</v>
      </c>
      <c r="D403" s="14" t="s">
        <v>320</v>
      </c>
      <c r="E403" s="15">
        <v>97.09</v>
      </c>
      <c r="F403" s="15">
        <v>20.3889</v>
      </c>
      <c r="G403" s="15">
        <v>117.47890000000001</v>
      </c>
      <c r="H403" s="14" t="s">
        <v>147</v>
      </c>
      <c r="I403" s="26" t="s">
        <v>690</v>
      </c>
      <c r="J403" s="15">
        <v>97.09</v>
      </c>
    </row>
    <row r="404" spans="1:10" ht="15" customHeight="1" x14ac:dyDescent="0.2">
      <c r="A404" s="19" t="s">
        <v>15</v>
      </c>
      <c r="B404" s="16" t="s">
        <v>660</v>
      </c>
      <c r="C404" s="18">
        <v>44728</v>
      </c>
      <c r="D404" s="14" t="s">
        <v>320</v>
      </c>
      <c r="E404" s="15">
        <v>1520.66</v>
      </c>
      <c r="F404" s="17">
        <v>60.83</v>
      </c>
      <c r="G404" s="17">
        <v>1581.49</v>
      </c>
      <c r="H404" s="14" t="s">
        <v>139</v>
      </c>
      <c r="I404" s="23">
        <v>44729</v>
      </c>
      <c r="J404" s="15">
        <v>1520.66</v>
      </c>
    </row>
    <row r="405" spans="1:10" ht="15" customHeight="1" x14ac:dyDescent="0.2">
      <c r="A405" s="19" t="s">
        <v>1</v>
      </c>
      <c r="B405" s="16" t="s">
        <v>850</v>
      </c>
      <c r="C405" s="18">
        <v>44729</v>
      </c>
      <c r="D405" s="14" t="s">
        <v>320</v>
      </c>
      <c r="E405" s="15">
        <v>52.08</v>
      </c>
      <c r="F405" s="17">
        <v>10.94</v>
      </c>
      <c r="G405" s="17">
        <v>63.02</v>
      </c>
      <c r="H405" s="14" t="s">
        <v>148</v>
      </c>
      <c r="I405" s="23" t="s">
        <v>449</v>
      </c>
      <c r="J405" s="24">
        <v>52.08</v>
      </c>
    </row>
    <row r="406" spans="1:10" ht="15" customHeight="1" x14ac:dyDescent="0.2">
      <c r="A406" s="19" t="s">
        <v>9</v>
      </c>
      <c r="B406" s="16" t="s">
        <v>976</v>
      </c>
      <c r="C406" s="18">
        <v>44732</v>
      </c>
      <c r="D406" s="14" t="s">
        <v>320</v>
      </c>
      <c r="E406" s="15">
        <v>9.8000000000000007</v>
      </c>
      <c r="F406" s="17">
        <v>2.06</v>
      </c>
      <c r="G406" s="17">
        <v>11.860000000000001</v>
      </c>
      <c r="H406" s="14" t="s">
        <v>142</v>
      </c>
      <c r="I406" s="23">
        <v>44732</v>
      </c>
      <c r="J406" s="24">
        <v>9.8000000000000007</v>
      </c>
    </row>
    <row r="407" spans="1:10" ht="15" customHeight="1" x14ac:dyDescent="0.2">
      <c r="A407" s="19" t="s">
        <v>9</v>
      </c>
      <c r="B407" s="16" t="s">
        <v>982</v>
      </c>
      <c r="C407" s="18">
        <v>44740</v>
      </c>
      <c r="D407" s="14" t="s">
        <v>320</v>
      </c>
      <c r="E407" s="15">
        <v>196.16</v>
      </c>
      <c r="F407" s="17">
        <v>41.19</v>
      </c>
      <c r="G407" s="17">
        <v>237.35</v>
      </c>
      <c r="H407" s="14" t="s">
        <v>148</v>
      </c>
      <c r="I407" s="23" t="s">
        <v>983</v>
      </c>
      <c r="J407" s="24">
        <v>196.16</v>
      </c>
    </row>
    <row r="408" spans="1:10" ht="15" customHeight="1" x14ac:dyDescent="0.2">
      <c r="A408" s="19" t="s">
        <v>17</v>
      </c>
      <c r="B408" s="16" t="s">
        <v>1147</v>
      </c>
      <c r="C408" s="18">
        <v>44740</v>
      </c>
      <c r="D408" s="14" t="s">
        <v>320</v>
      </c>
      <c r="E408" s="15">
        <v>68.989999999999995</v>
      </c>
      <c r="F408" s="15">
        <v>14.487899999999998</v>
      </c>
      <c r="G408" s="15">
        <v>83.477899999999991</v>
      </c>
      <c r="H408" s="14" t="s">
        <v>147</v>
      </c>
      <c r="I408" s="26" t="s">
        <v>697</v>
      </c>
      <c r="J408" s="24">
        <v>68.989999999999995</v>
      </c>
    </row>
    <row r="409" spans="1:10" ht="15" customHeight="1" x14ac:dyDescent="0.2">
      <c r="A409" s="19" t="s">
        <v>9</v>
      </c>
      <c r="B409" s="16" t="s">
        <v>1313</v>
      </c>
      <c r="C409" s="18">
        <v>44746</v>
      </c>
      <c r="D409" s="14" t="s">
        <v>320</v>
      </c>
      <c r="E409" s="15">
        <v>47.43</v>
      </c>
      <c r="F409" s="15">
        <v>9.9600000000000009</v>
      </c>
      <c r="G409" s="15">
        <v>57.39</v>
      </c>
      <c r="H409" s="14" t="s">
        <v>142</v>
      </c>
      <c r="I409" s="23">
        <v>44747</v>
      </c>
      <c r="J409" s="24">
        <v>47.43</v>
      </c>
    </row>
    <row r="410" spans="1:10" ht="15" customHeight="1" x14ac:dyDescent="0.2">
      <c r="A410" s="19" t="s">
        <v>9</v>
      </c>
      <c r="B410" s="16" t="s">
        <v>1339</v>
      </c>
      <c r="C410" s="18">
        <v>44769</v>
      </c>
      <c r="D410" s="14" t="s">
        <v>320</v>
      </c>
      <c r="E410" s="15">
        <v>18.12</v>
      </c>
      <c r="F410" s="15">
        <v>3.81</v>
      </c>
      <c r="G410" s="15">
        <v>21.93</v>
      </c>
      <c r="H410" s="14" t="s">
        <v>142</v>
      </c>
      <c r="I410" s="23">
        <v>44769</v>
      </c>
      <c r="J410" s="24">
        <v>18.12</v>
      </c>
    </row>
    <row r="411" spans="1:10" ht="15" customHeight="1" x14ac:dyDescent="0.2">
      <c r="A411" s="19" t="s">
        <v>9</v>
      </c>
      <c r="B411" s="16" t="s">
        <v>1354</v>
      </c>
      <c r="C411" s="18">
        <v>44812</v>
      </c>
      <c r="D411" s="14" t="s">
        <v>320</v>
      </c>
      <c r="E411" s="15">
        <v>1.65</v>
      </c>
      <c r="F411" s="15">
        <v>0.35</v>
      </c>
      <c r="G411" s="15">
        <v>2</v>
      </c>
      <c r="H411" s="14" t="s">
        <v>148</v>
      </c>
      <c r="I411" s="23">
        <v>44812</v>
      </c>
      <c r="J411" s="24">
        <v>1.65</v>
      </c>
    </row>
    <row r="412" spans="1:10" ht="15" customHeight="1" x14ac:dyDescent="0.2">
      <c r="A412" s="19" t="s">
        <v>13</v>
      </c>
      <c r="B412" s="16" t="s">
        <v>1754</v>
      </c>
      <c r="C412" s="18">
        <v>44840</v>
      </c>
      <c r="D412" s="14" t="s">
        <v>320</v>
      </c>
      <c r="E412" s="15">
        <v>1240</v>
      </c>
      <c r="F412" s="17">
        <v>260.39999999999998</v>
      </c>
      <c r="G412" s="17">
        <v>1500.4</v>
      </c>
      <c r="H412" s="14" t="s">
        <v>142</v>
      </c>
      <c r="I412" s="23" t="s">
        <v>1782</v>
      </c>
      <c r="J412" s="24">
        <v>1240</v>
      </c>
    </row>
    <row r="413" spans="1:10" x14ac:dyDescent="0.2">
      <c r="A413" s="19" t="s">
        <v>13</v>
      </c>
      <c r="B413" s="16" t="s">
        <v>1762</v>
      </c>
      <c r="C413" s="18">
        <v>44860</v>
      </c>
      <c r="D413" s="14" t="s">
        <v>320</v>
      </c>
      <c r="E413" s="15">
        <v>465</v>
      </c>
      <c r="F413" s="17">
        <v>97.649999999999991</v>
      </c>
      <c r="G413" s="17">
        <v>562.65</v>
      </c>
      <c r="H413" s="14" t="s">
        <v>142</v>
      </c>
      <c r="I413" s="23" t="s">
        <v>1783</v>
      </c>
      <c r="J413" s="24">
        <v>465</v>
      </c>
    </row>
    <row r="414" spans="1:10" x14ac:dyDescent="0.2">
      <c r="A414" s="19" t="s">
        <v>13</v>
      </c>
      <c r="B414" s="16" t="s">
        <v>1769</v>
      </c>
      <c r="C414" s="18">
        <v>44888</v>
      </c>
      <c r="D414" s="14" t="s">
        <v>320</v>
      </c>
      <c r="E414" s="15">
        <v>4400</v>
      </c>
      <c r="F414" s="17">
        <v>924</v>
      </c>
      <c r="G414" s="17">
        <v>5324</v>
      </c>
      <c r="H414" s="14" t="s">
        <v>142</v>
      </c>
      <c r="I414" s="23" t="s">
        <v>1782</v>
      </c>
      <c r="J414" s="24">
        <v>4490</v>
      </c>
    </row>
    <row r="415" spans="1:10" x14ac:dyDescent="0.2">
      <c r="A415" s="19" t="s">
        <v>13</v>
      </c>
      <c r="B415" s="16" t="s">
        <v>1777</v>
      </c>
      <c r="C415" s="18">
        <v>44909</v>
      </c>
      <c r="D415" s="14" t="s">
        <v>320</v>
      </c>
      <c r="E415" s="15">
        <v>75.56</v>
      </c>
      <c r="F415" s="17">
        <v>15.867599999999999</v>
      </c>
      <c r="G415" s="17">
        <v>91.427599999999998</v>
      </c>
      <c r="H415" s="14" t="s">
        <v>148</v>
      </c>
      <c r="I415" s="23" t="s">
        <v>107</v>
      </c>
      <c r="J415" s="24">
        <v>75.56</v>
      </c>
    </row>
    <row r="416" spans="1:10" ht="13.5" customHeight="1" x14ac:dyDescent="0.2">
      <c r="A416" s="19" t="s">
        <v>6</v>
      </c>
      <c r="B416" s="16" t="s">
        <v>1639</v>
      </c>
      <c r="C416" s="18">
        <v>44854</v>
      </c>
      <c r="D416" s="14" t="s">
        <v>1640</v>
      </c>
      <c r="E416" s="15">
        <v>300</v>
      </c>
      <c r="F416" s="17">
        <v>0</v>
      </c>
      <c r="G416" s="17">
        <v>300</v>
      </c>
      <c r="H416" s="14" t="s">
        <v>142</v>
      </c>
      <c r="I416" s="23">
        <v>44911</v>
      </c>
      <c r="J416" s="24">
        <v>300</v>
      </c>
    </row>
    <row r="417" spans="1:10" x14ac:dyDescent="0.2">
      <c r="A417" s="19" t="s">
        <v>3</v>
      </c>
      <c r="B417" s="16" t="s">
        <v>1554</v>
      </c>
      <c r="C417" s="18">
        <v>44872</v>
      </c>
      <c r="D417" s="14" t="s">
        <v>1582</v>
      </c>
      <c r="E417" s="15">
        <v>175</v>
      </c>
      <c r="F417" s="17">
        <v>0</v>
      </c>
      <c r="G417" s="17">
        <v>175</v>
      </c>
      <c r="H417" s="14" t="s">
        <v>142</v>
      </c>
      <c r="I417" s="23">
        <v>44877</v>
      </c>
      <c r="J417" s="24">
        <v>126</v>
      </c>
    </row>
    <row r="418" spans="1:10" x14ac:dyDescent="0.2">
      <c r="A418" s="19" t="s">
        <v>6</v>
      </c>
      <c r="B418" s="16" t="s">
        <v>1217</v>
      </c>
      <c r="C418" s="18">
        <v>44753</v>
      </c>
      <c r="D418" s="14" t="s">
        <v>1218</v>
      </c>
      <c r="E418" s="15">
        <v>210</v>
      </c>
      <c r="F418" s="15">
        <v>44.1</v>
      </c>
      <c r="G418" s="15">
        <v>254.1</v>
      </c>
      <c r="H418" s="14" t="s">
        <v>153</v>
      </c>
      <c r="I418" s="25">
        <v>44761</v>
      </c>
      <c r="J418" s="24">
        <v>210</v>
      </c>
    </row>
    <row r="419" spans="1:10" x14ac:dyDescent="0.2">
      <c r="A419" s="19" t="s">
        <v>14</v>
      </c>
      <c r="B419" s="16" t="s">
        <v>1092</v>
      </c>
      <c r="C419" s="18">
        <v>44805</v>
      </c>
      <c r="D419" s="14" t="s">
        <v>1093</v>
      </c>
      <c r="E419" s="15">
        <v>245.71</v>
      </c>
      <c r="F419" s="15">
        <v>0</v>
      </c>
      <c r="G419" s="15">
        <v>245.71</v>
      </c>
      <c r="H419" s="14" t="s">
        <v>129</v>
      </c>
      <c r="I419" s="26" t="s">
        <v>1094</v>
      </c>
      <c r="J419" s="24">
        <v>245.71</v>
      </c>
    </row>
    <row r="420" spans="1:10" x14ac:dyDescent="0.2">
      <c r="A420" s="19" t="s">
        <v>13</v>
      </c>
      <c r="B420" s="16" t="s">
        <v>877</v>
      </c>
      <c r="C420" s="18">
        <v>44705</v>
      </c>
      <c r="D420" s="14" t="s">
        <v>885</v>
      </c>
      <c r="E420" s="15">
        <v>1950</v>
      </c>
      <c r="F420" s="15">
        <v>409.5</v>
      </c>
      <c r="G420" s="15">
        <v>2359.5</v>
      </c>
      <c r="H420" s="14" t="s">
        <v>158</v>
      </c>
      <c r="I420" s="26" t="s">
        <v>276</v>
      </c>
      <c r="J420" s="24">
        <v>1950</v>
      </c>
    </row>
    <row r="421" spans="1:10" x14ac:dyDescent="0.2">
      <c r="A421" s="19" t="s">
        <v>11</v>
      </c>
      <c r="B421" s="16" t="s">
        <v>1710</v>
      </c>
      <c r="C421" s="18">
        <v>44883</v>
      </c>
      <c r="D421" s="14" t="s">
        <v>184</v>
      </c>
      <c r="E421" s="15">
        <v>38.479999999999997</v>
      </c>
      <c r="F421" s="17">
        <v>8.08</v>
      </c>
      <c r="G421" s="17">
        <v>46.56</v>
      </c>
      <c r="H421" s="14" t="s">
        <v>149</v>
      </c>
      <c r="I421" s="23" t="s">
        <v>107</v>
      </c>
      <c r="J421" s="24">
        <v>38.479999999999997</v>
      </c>
    </row>
    <row r="422" spans="1:10" x14ac:dyDescent="0.2">
      <c r="A422" s="19" t="s">
        <v>8</v>
      </c>
      <c r="B422" s="16" t="s">
        <v>642</v>
      </c>
      <c r="C422" s="18">
        <v>44565</v>
      </c>
      <c r="D422" s="14" t="s">
        <v>81</v>
      </c>
      <c r="E422" s="15">
        <v>315.02999999999997</v>
      </c>
      <c r="F422" s="17">
        <v>66.16</v>
      </c>
      <c r="G422" s="17">
        <v>381.19</v>
      </c>
      <c r="H422" s="14" t="s">
        <v>135</v>
      </c>
      <c r="I422" s="26" t="s">
        <v>1388</v>
      </c>
      <c r="J422" s="24">
        <v>315.02999999999997</v>
      </c>
    </row>
    <row r="423" spans="1:10" x14ac:dyDescent="0.2">
      <c r="A423" s="19" t="s">
        <v>3</v>
      </c>
      <c r="B423" s="16" t="s">
        <v>80</v>
      </c>
      <c r="C423" s="18">
        <v>44600</v>
      </c>
      <c r="D423" s="14" t="s">
        <v>81</v>
      </c>
      <c r="E423" s="15">
        <f>44.8+7.66</f>
        <v>52.459999999999994</v>
      </c>
      <c r="F423" s="17">
        <f>+E423*0.21</f>
        <v>11.016599999999999</v>
      </c>
      <c r="G423" s="17">
        <f>+E423+F423</f>
        <v>63.476599999999991</v>
      </c>
      <c r="H423" s="14" t="s">
        <v>135</v>
      </c>
      <c r="I423" s="26" t="s">
        <v>82</v>
      </c>
      <c r="J423" s="24">
        <v>44.8</v>
      </c>
    </row>
    <row r="424" spans="1:10" x14ac:dyDescent="0.2">
      <c r="A424" s="19" t="s">
        <v>5</v>
      </c>
      <c r="B424" s="16" t="s">
        <v>80</v>
      </c>
      <c r="C424" s="18">
        <v>44600</v>
      </c>
      <c r="D424" s="14" t="s">
        <v>81</v>
      </c>
      <c r="E424" s="15">
        <f>44.8+7.66</f>
        <v>52.459999999999994</v>
      </c>
      <c r="F424" s="17">
        <f>+E424*0.21</f>
        <v>11.016599999999999</v>
      </c>
      <c r="G424" s="17">
        <f>+E424+F424</f>
        <v>63.476599999999991</v>
      </c>
      <c r="H424" s="14" t="s">
        <v>135</v>
      </c>
      <c r="I424" s="26" t="s">
        <v>82</v>
      </c>
      <c r="J424" s="24">
        <v>44.8</v>
      </c>
    </row>
    <row r="425" spans="1:10" x14ac:dyDescent="0.2">
      <c r="A425" s="19" t="s">
        <v>11</v>
      </c>
      <c r="B425" s="16" t="s">
        <v>80</v>
      </c>
      <c r="C425" s="18">
        <v>44600</v>
      </c>
      <c r="D425" s="14" t="s">
        <v>81</v>
      </c>
      <c r="E425" s="15">
        <f>89.6+7.65</f>
        <v>97.25</v>
      </c>
      <c r="F425" s="17">
        <f>+E425*0.21</f>
        <v>20.422499999999999</v>
      </c>
      <c r="G425" s="17">
        <f>+E425+F425</f>
        <v>117.6725</v>
      </c>
      <c r="H425" s="14" t="s">
        <v>135</v>
      </c>
      <c r="I425" s="26" t="s">
        <v>82</v>
      </c>
      <c r="J425" s="24">
        <v>89.6</v>
      </c>
    </row>
    <row r="426" spans="1:10" x14ac:dyDescent="0.2">
      <c r="A426" s="19" t="s">
        <v>9</v>
      </c>
      <c r="B426" s="16" t="s">
        <v>91</v>
      </c>
      <c r="C426" s="18">
        <v>44607</v>
      </c>
      <c r="D426" s="14" t="s">
        <v>81</v>
      </c>
      <c r="E426" s="15">
        <v>1353.88</v>
      </c>
      <c r="F426" s="17">
        <v>284.31</v>
      </c>
      <c r="G426" s="17">
        <v>1638.19</v>
      </c>
      <c r="H426" s="14" t="s">
        <v>140</v>
      </c>
      <c r="I426" s="23">
        <v>44607</v>
      </c>
      <c r="J426" s="24">
        <v>1353.88</v>
      </c>
    </row>
    <row r="427" spans="1:10" x14ac:dyDescent="0.2">
      <c r="A427" s="19" t="s">
        <v>11</v>
      </c>
      <c r="B427" s="16" t="s">
        <v>712</v>
      </c>
      <c r="C427" s="18">
        <v>44609</v>
      </c>
      <c r="D427" s="14" t="s">
        <v>81</v>
      </c>
      <c r="E427" s="15">
        <v>439.05</v>
      </c>
      <c r="F427" s="15">
        <v>92.2</v>
      </c>
      <c r="G427" s="15">
        <v>531.25</v>
      </c>
      <c r="H427" s="14" t="s">
        <v>140</v>
      </c>
      <c r="I427" s="23" t="s">
        <v>190</v>
      </c>
      <c r="J427" s="24">
        <v>439.05</v>
      </c>
    </row>
    <row r="428" spans="1:10" ht="12" customHeight="1" x14ac:dyDescent="0.2">
      <c r="A428" s="19" t="s">
        <v>8</v>
      </c>
      <c r="B428" s="16" t="s">
        <v>629</v>
      </c>
      <c r="C428" s="18">
        <v>44651</v>
      </c>
      <c r="D428" s="14" t="s">
        <v>81</v>
      </c>
      <c r="E428" s="15">
        <v>315.02999999999997</v>
      </c>
      <c r="F428" s="17">
        <v>66.16</v>
      </c>
      <c r="G428" s="17">
        <v>381.19</v>
      </c>
      <c r="H428" s="14" t="s">
        <v>135</v>
      </c>
      <c r="I428" s="28" t="s">
        <v>273</v>
      </c>
      <c r="J428" s="24">
        <v>315.02999999999997</v>
      </c>
    </row>
    <row r="429" spans="1:10" ht="12" customHeight="1" x14ac:dyDescent="0.2">
      <c r="A429" s="19" t="s">
        <v>9</v>
      </c>
      <c r="B429" s="16" t="s">
        <v>930</v>
      </c>
      <c r="C429" s="18">
        <v>44683</v>
      </c>
      <c r="D429" s="14" t="s">
        <v>81</v>
      </c>
      <c r="E429" s="15">
        <v>436.99</v>
      </c>
      <c r="F429" s="17">
        <v>91.77</v>
      </c>
      <c r="G429" s="17">
        <v>528.76</v>
      </c>
      <c r="H429" s="14" t="s">
        <v>140</v>
      </c>
      <c r="I429" s="23" t="s">
        <v>931</v>
      </c>
      <c r="J429" s="24">
        <v>436.99</v>
      </c>
    </row>
    <row r="430" spans="1:10" x14ac:dyDescent="0.2">
      <c r="A430" s="19" t="s">
        <v>8</v>
      </c>
      <c r="B430" s="16" t="s">
        <v>609</v>
      </c>
      <c r="C430" s="18">
        <v>44697</v>
      </c>
      <c r="D430" s="14" t="s">
        <v>81</v>
      </c>
      <c r="E430" s="15">
        <v>29.32</v>
      </c>
      <c r="F430" s="17">
        <v>6.16</v>
      </c>
      <c r="G430" s="17">
        <v>35.479999999999997</v>
      </c>
      <c r="H430" s="14" t="s">
        <v>149</v>
      </c>
      <c r="I430" s="23">
        <v>44697</v>
      </c>
      <c r="J430" s="24">
        <v>29.32</v>
      </c>
    </row>
    <row r="431" spans="1:10" x14ac:dyDescent="0.2">
      <c r="A431" s="19" t="s">
        <v>13</v>
      </c>
      <c r="B431" s="16" t="s">
        <v>875</v>
      </c>
      <c r="C431" s="18">
        <v>44697</v>
      </c>
      <c r="D431" s="14" t="s">
        <v>81</v>
      </c>
      <c r="E431" s="15">
        <v>1592.8899999999999</v>
      </c>
      <c r="F431" s="15">
        <v>334.50689999999997</v>
      </c>
      <c r="G431" s="15">
        <v>1927.3968999999997</v>
      </c>
      <c r="H431" s="14" t="s">
        <v>140</v>
      </c>
      <c r="I431" s="26" t="s">
        <v>257</v>
      </c>
      <c r="J431" s="24">
        <v>1592.8899999999999</v>
      </c>
    </row>
    <row r="432" spans="1:10" x14ac:dyDescent="0.2">
      <c r="A432" s="19" t="s">
        <v>8</v>
      </c>
      <c r="B432" s="16" t="s">
        <v>1077</v>
      </c>
      <c r="C432" s="18">
        <v>44743</v>
      </c>
      <c r="D432" s="14" t="s">
        <v>81</v>
      </c>
      <c r="E432" s="15">
        <v>315.02999999999997</v>
      </c>
      <c r="F432" s="15">
        <v>66.16</v>
      </c>
      <c r="G432" s="15">
        <v>381.19</v>
      </c>
      <c r="H432" s="14" t="s">
        <v>135</v>
      </c>
      <c r="I432" s="23" t="s">
        <v>1304</v>
      </c>
      <c r="J432" s="24">
        <v>315.02999999999997</v>
      </c>
    </row>
    <row r="433" spans="1:10" x14ac:dyDescent="0.2">
      <c r="A433" s="19" t="s">
        <v>8</v>
      </c>
      <c r="B433" s="16" t="s">
        <v>1303</v>
      </c>
      <c r="C433" s="18">
        <v>44834</v>
      </c>
      <c r="D433" s="14" t="s">
        <v>81</v>
      </c>
      <c r="E433" s="15">
        <v>315.02999999999997</v>
      </c>
      <c r="F433" s="15">
        <v>66.16</v>
      </c>
      <c r="G433" s="15">
        <v>381.19</v>
      </c>
      <c r="H433" s="14" t="s">
        <v>135</v>
      </c>
      <c r="I433" s="23" t="s">
        <v>1302</v>
      </c>
      <c r="J433" s="24">
        <v>315.02999999999997</v>
      </c>
    </row>
    <row r="434" spans="1:10" x14ac:dyDescent="0.2">
      <c r="A434" s="19" t="s">
        <v>9</v>
      </c>
      <c r="B434" s="16" t="s">
        <v>1793</v>
      </c>
      <c r="C434" s="18">
        <v>44839</v>
      </c>
      <c r="D434" s="14" t="s">
        <v>81</v>
      </c>
      <c r="E434" s="15">
        <v>989.98</v>
      </c>
      <c r="F434" s="17">
        <v>207.9</v>
      </c>
      <c r="G434" s="17">
        <v>1197.8800000000001</v>
      </c>
      <c r="H434" s="14" t="s">
        <v>140</v>
      </c>
      <c r="I434" s="23" t="s">
        <v>1794</v>
      </c>
      <c r="J434" s="24">
        <v>989.98</v>
      </c>
    </row>
    <row r="435" spans="1:10" x14ac:dyDescent="0.2">
      <c r="A435" s="19" t="s">
        <v>9</v>
      </c>
      <c r="B435" s="16" t="s">
        <v>1840</v>
      </c>
      <c r="C435" s="18">
        <v>44883</v>
      </c>
      <c r="D435" s="14" t="s">
        <v>81</v>
      </c>
      <c r="E435" s="15">
        <v>126.19</v>
      </c>
      <c r="F435" s="17">
        <f>+E435*0.21</f>
        <v>26.4999</v>
      </c>
      <c r="G435" s="17">
        <f>+E435+F435</f>
        <v>152.68989999999999</v>
      </c>
      <c r="H435" s="14" t="s">
        <v>149</v>
      </c>
      <c r="I435" s="23" t="s">
        <v>1841</v>
      </c>
      <c r="J435" s="24">
        <f>126.19-43.99</f>
        <v>82.199999999999989</v>
      </c>
    </row>
    <row r="436" spans="1:10" x14ac:dyDescent="0.2">
      <c r="A436" s="19" t="s">
        <v>9</v>
      </c>
      <c r="B436" s="16" t="s">
        <v>1840</v>
      </c>
      <c r="C436" s="18">
        <v>44883</v>
      </c>
      <c r="D436" s="14" t="s">
        <v>81</v>
      </c>
      <c r="E436" s="15">
        <v>802.1</v>
      </c>
      <c r="F436" s="17">
        <f>+E436*0.21</f>
        <v>168.441</v>
      </c>
      <c r="G436" s="17">
        <f>+E436+F436</f>
        <v>970.54100000000005</v>
      </c>
      <c r="H436" s="14" t="s">
        <v>140</v>
      </c>
      <c r="I436" s="23" t="s">
        <v>1841</v>
      </c>
      <c r="J436" s="24">
        <v>802.1</v>
      </c>
    </row>
    <row r="437" spans="1:10" x14ac:dyDescent="0.2">
      <c r="A437" s="19" t="s">
        <v>9</v>
      </c>
      <c r="B437" s="16" t="s">
        <v>88</v>
      </c>
      <c r="C437" s="18">
        <v>44607</v>
      </c>
      <c r="D437" s="14" t="s">
        <v>89</v>
      </c>
      <c r="E437" s="15">
        <v>731</v>
      </c>
      <c r="F437" s="15">
        <v>153.51</v>
      </c>
      <c r="G437" s="15">
        <v>884.51</v>
      </c>
      <c r="H437" s="14" t="s">
        <v>187</v>
      </c>
      <c r="I437" s="23" t="s">
        <v>90</v>
      </c>
      <c r="J437" s="24">
        <v>731</v>
      </c>
    </row>
    <row r="438" spans="1:10" x14ac:dyDescent="0.2">
      <c r="A438" s="19" t="s">
        <v>0</v>
      </c>
      <c r="B438" s="16" t="s">
        <v>211</v>
      </c>
      <c r="C438" s="18">
        <v>44620</v>
      </c>
      <c r="D438" s="14" t="s">
        <v>114</v>
      </c>
      <c r="E438" s="15">
        <v>292.5</v>
      </c>
      <c r="F438" s="15">
        <v>0</v>
      </c>
      <c r="G438" s="15">
        <v>292.5</v>
      </c>
      <c r="H438" s="14" t="s">
        <v>153</v>
      </c>
      <c r="I438" s="23" t="s">
        <v>115</v>
      </c>
      <c r="J438" s="24">
        <f>97.5+97.5</f>
        <v>195</v>
      </c>
    </row>
    <row r="439" spans="1:10" x14ac:dyDescent="0.2">
      <c r="A439" s="19" t="s">
        <v>6</v>
      </c>
      <c r="B439" s="16" t="s">
        <v>229</v>
      </c>
      <c r="C439" s="18">
        <v>44616</v>
      </c>
      <c r="D439" s="14" t="s">
        <v>230</v>
      </c>
      <c r="E439" s="15">
        <v>112</v>
      </c>
      <c r="F439" s="15">
        <v>11.200000000000001</v>
      </c>
      <c r="G439" s="15">
        <v>123.2</v>
      </c>
      <c r="H439" s="14" t="s">
        <v>155</v>
      </c>
      <c r="I439" s="23" t="s">
        <v>107</v>
      </c>
      <c r="J439" s="24">
        <v>94.18</v>
      </c>
    </row>
    <row r="440" spans="1:10" x14ac:dyDescent="0.2">
      <c r="A440" s="19" t="s">
        <v>13</v>
      </c>
      <c r="B440" s="16" t="s">
        <v>288</v>
      </c>
      <c r="C440" s="18">
        <v>44585</v>
      </c>
      <c r="D440" s="14" t="s">
        <v>328</v>
      </c>
      <c r="E440" s="15">
        <v>107.14</v>
      </c>
      <c r="F440" s="17">
        <v>22.499399999999998</v>
      </c>
      <c r="G440" s="17">
        <v>129.63939999999999</v>
      </c>
      <c r="H440" s="14" t="s">
        <v>142</v>
      </c>
      <c r="I440" s="23" t="s">
        <v>329</v>
      </c>
      <c r="J440" s="24">
        <v>107.14</v>
      </c>
    </row>
    <row r="441" spans="1:10" x14ac:dyDescent="0.2">
      <c r="A441" s="19" t="s">
        <v>13</v>
      </c>
      <c r="B441" s="16" t="s">
        <v>323</v>
      </c>
      <c r="C441" s="18">
        <v>44645</v>
      </c>
      <c r="D441" s="14" t="s">
        <v>328</v>
      </c>
      <c r="E441" s="15">
        <v>107.14</v>
      </c>
      <c r="F441" s="17">
        <v>22.499399999999998</v>
      </c>
      <c r="G441" s="17">
        <v>129.63939999999999</v>
      </c>
      <c r="H441" s="14" t="s">
        <v>142</v>
      </c>
      <c r="I441" s="23" t="s">
        <v>343</v>
      </c>
      <c r="J441" s="24">
        <v>107.14</v>
      </c>
    </row>
    <row r="442" spans="1:10" x14ac:dyDescent="0.2">
      <c r="A442" s="19" t="s">
        <v>2</v>
      </c>
      <c r="B442" s="16" t="s">
        <v>1478</v>
      </c>
      <c r="C442" s="18">
        <v>44859</v>
      </c>
      <c r="D442" s="14" t="s">
        <v>1513</v>
      </c>
      <c r="E442" s="15">
        <v>2200</v>
      </c>
      <c r="F442" s="17">
        <v>462</v>
      </c>
      <c r="G442" s="17">
        <v>2662</v>
      </c>
      <c r="H442" s="14" t="s">
        <v>153</v>
      </c>
      <c r="I442" s="23" t="s">
        <v>1532</v>
      </c>
      <c r="J442" s="24">
        <v>2200</v>
      </c>
    </row>
    <row r="443" spans="1:10" x14ac:dyDescent="0.2">
      <c r="A443" s="19" t="s">
        <v>3</v>
      </c>
      <c r="B443" s="16" t="s">
        <v>1027</v>
      </c>
      <c r="C443" s="18">
        <v>44816</v>
      </c>
      <c r="D443" s="14" t="s">
        <v>1371</v>
      </c>
      <c r="E443" s="15">
        <v>352</v>
      </c>
      <c r="F443" s="15">
        <v>73.92</v>
      </c>
      <c r="G443" s="15">
        <v>425.92</v>
      </c>
      <c r="H443" s="14" t="s">
        <v>137</v>
      </c>
      <c r="I443" s="26" t="s">
        <v>1051</v>
      </c>
      <c r="J443" s="24">
        <v>408</v>
      </c>
    </row>
    <row r="444" spans="1:10" x14ac:dyDescent="0.2">
      <c r="A444" s="19" t="s">
        <v>3</v>
      </c>
      <c r="B444" s="16" t="s">
        <v>1565</v>
      </c>
      <c r="C444" s="18">
        <v>44900</v>
      </c>
      <c r="D444" s="14" t="s">
        <v>1371</v>
      </c>
      <c r="E444" s="15">
        <v>639</v>
      </c>
      <c r="F444" s="17">
        <v>134</v>
      </c>
      <c r="G444" s="17">
        <v>773</v>
      </c>
      <c r="H444" s="14" t="s">
        <v>137</v>
      </c>
      <c r="I444" s="23" t="s">
        <v>1607</v>
      </c>
      <c r="J444" s="24">
        <v>639</v>
      </c>
    </row>
    <row r="445" spans="1:10" x14ac:dyDescent="0.2">
      <c r="A445" s="19" t="s">
        <v>6</v>
      </c>
      <c r="B445" s="16" t="s">
        <v>541</v>
      </c>
      <c r="C445" s="18">
        <v>44715</v>
      </c>
      <c r="D445" s="14" t="s">
        <v>542</v>
      </c>
      <c r="E445" s="15">
        <v>951</v>
      </c>
      <c r="F445" s="17">
        <v>199.70999999999998</v>
      </c>
      <c r="G445" s="17">
        <v>1150.71</v>
      </c>
      <c r="H445" s="14" t="s">
        <v>137</v>
      </c>
      <c r="I445" s="23" t="s">
        <v>584</v>
      </c>
      <c r="J445" s="24">
        <v>951</v>
      </c>
    </row>
    <row r="446" spans="1:10" x14ac:dyDescent="0.2">
      <c r="A446" s="19" t="s">
        <v>6</v>
      </c>
      <c r="B446" s="16" t="s">
        <v>240</v>
      </c>
      <c r="C446" s="18">
        <v>44650</v>
      </c>
      <c r="D446" s="14" t="s">
        <v>241</v>
      </c>
      <c r="E446" s="15">
        <v>102</v>
      </c>
      <c r="F446" s="17">
        <v>21.419999999999998</v>
      </c>
      <c r="G446" s="17">
        <v>123.42</v>
      </c>
      <c r="H446" s="14" t="s">
        <v>137</v>
      </c>
      <c r="I446" s="23" t="s">
        <v>107</v>
      </c>
      <c r="J446" s="24">
        <v>102</v>
      </c>
    </row>
    <row r="447" spans="1:10" x14ac:dyDescent="0.2">
      <c r="A447" s="19" t="s">
        <v>6</v>
      </c>
      <c r="B447" s="16" t="s">
        <v>526</v>
      </c>
      <c r="C447" s="18">
        <v>44698</v>
      </c>
      <c r="D447" s="14" t="s">
        <v>241</v>
      </c>
      <c r="E447" s="15">
        <v>84.44</v>
      </c>
      <c r="F447" s="15">
        <v>17.732399999999998</v>
      </c>
      <c r="G447" s="15">
        <v>102.1724</v>
      </c>
      <c r="H447" s="14" t="s">
        <v>137</v>
      </c>
      <c r="I447" s="23" t="s">
        <v>577</v>
      </c>
      <c r="J447" s="24">
        <v>84.44</v>
      </c>
    </row>
    <row r="448" spans="1:10" x14ac:dyDescent="0.2">
      <c r="A448" s="19" t="s">
        <v>6</v>
      </c>
      <c r="B448" s="16" t="s">
        <v>549</v>
      </c>
      <c r="C448" s="18">
        <v>44725</v>
      </c>
      <c r="D448" s="14" t="s">
        <v>241</v>
      </c>
      <c r="E448" s="15">
        <v>172.26</v>
      </c>
      <c r="F448" s="17">
        <v>36.174599999999998</v>
      </c>
      <c r="G448" s="17">
        <v>208.43459999999999</v>
      </c>
      <c r="H448" s="14" t="s">
        <v>138</v>
      </c>
      <c r="I448" s="23" t="s">
        <v>587</v>
      </c>
      <c r="J448" s="24">
        <v>172.26</v>
      </c>
    </row>
    <row r="449" spans="1:10" x14ac:dyDescent="0.2">
      <c r="A449" s="19" t="s">
        <v>6</v>
      </c>
      <c r="B449" s="16" t="s">
        <v>554</v>
      </c>
      <c r="C449" s="18">
        <v>44732</v>
      </c>
      <c r="D449" s="14" t="s">
        <v>241</v>
      </c>
      <c r="E449" s="15">
        <v>135</v>
      </c>
      <c r="F449" s="17">
        <v>28.349999999999998</v>
      </c>
      <c r="G449" s="17">
        <v>163.35</v>
      </c>
      <c r="H449" s="14" t="s">
        <v>137</v>
      </c>
      <c r="I449" s="23" t="s">
        <v>590</v>
      </c>
      <c r="J449" s="24">
        <v>135</v>
      </c>
    </row>
    <row r="450" spans="1:10" x14ac:dyDescent="0.2">
      <c r="A450" s="19" t="s">
        <v>6</v>
      </c>
      <c r="B450" s="16" t="s">
        <v>556</v>
      </c>
      <c r="C450" s="18">
        <v>44733</v>
      </c>
      <c r="D450" s="14" t="s">
        <v>241</v>
      </c>
      <c r="E450" s="15">
        <v>35.5</v>
      </c>
      <c r="F450" s="17">
        <v>7.46</v>
      </c>
      <c r="G450" s="17">
        <v>42.96</v>
      </c>
      <c r="H450" s="14" t="s">
        <v>138</v>
      </c>
      <c r="I450" s="23" t="s">
        <v>592</v>
      </c>
      <c r="J450" s="24">
        <v>35.5</v>
      </c>
    </row>
    <row r="451" spans="1:10" x14ac:dyDescent="0.2">
      <c r="A451" s="19" t="s">
        <v>6</v>
      </c>
      <c r="B451" s="16" t="s">
        <v>1235</v>
      </c>
      <c r="C451" s="18">
        <v>44763</v>
      </c>
      <c r="D451" s="14" t="s">
        <v>241</v>
      </c>
      <c r="E451" s="15">
        <v>99.47</v>
      </c>
      <c r="F451" s="15">
        <v>20.8887</v>
      </c>
      <c r="G451" s="15">
        <v>120.3587</v>
      </c>
      <c r="H451" s="14" t="s">
        <v>138</v>
      </c>
      <c r="I451" s="25" t="s">
        <v>1259</v>
      </c>
      <c r="J451" s="24">
        <v>99.47</v>
      </c>
    </row>
    <row r="452" spans="1:10" x14ac:dyDescent="0.2">
      <c r="A452" s="19" t="s">
        <v>6</v>
      </c>
      <c r="B452" s="16" t="s">
        <v>1641</v>
      </c>
      <c r="C452" s="18">
        <v>44859</v>
      </c>
      <c r="D452" s="14" t="s">
        <v>241</v>
      </c>
      <c r="E452" s="15">
        <v>218</v>
      </c>
      <c r="F452" s="17">
        <v>45.78</v>
      </c>
      <c r="G452" s="17">
        <v>263.77999999999997</v>
      </c>
      <c r="H452" s="14" t="s">
        <v>137</v>
      </c>
      <c r="I452" s="23" t="s">
        <v>1661</v>
      </c>
      <c r="J452" s="24">
        <v>218</v>
      </c>
    </row>
    <row r="453" spans="1:10" x14ac:dyDescent="0.2">
      <c r="A453" s="19" t="s">
        <v>6</v>
      </c>
      <c r="B453" s="16" t="s">
        <v>1652</v>
      </c>
      <c r="C453" s="18">
        <v>44902</v>
      </c>
      <c r="D453" s="14" t="s">
        <v>241</v>
      </c>
      <c r="E453" s="15">
        <v>143.25</v>
      </c>
      <c r="F453" s="17">
        <v>30.0825</v>
      </c>
      <c r="G453" s="17">
        <v>173.33250000000001</v>
      </c>
      <c r="H453" s="14" t="s">
        <v>138</v>
      </c>
      <c r="I453" s="23" t="s">
        <v>1663</v>
      </c>
      <c r="J453" s="24">
        <v>143.25</v>
      </c>
    </row>
    <row r="454" spans="1:10" x14ac:dyDescent="0.2">
      <c r="A454" s="19" t="s">
        <v>13</v>
      </c>
      <c r="B454" s="16" t="s">
        <v>1196</v>
      </c>
      <c r="C454" s="18">
        <v>44827</v>
      </c>
      <c r="D454" s="14" t="s">
        <v>1197</v>
      </c>
      <c r="E454" s="15">
        <v>850</v>
      </c>
      <c r="F454" s="15">
        <v>153.29999999999998</v>
      </c>
      <c r="G454" s="15">
        <v>1003.3</v>
      </c>
      <c r="H454" s="14" t="s">
        <v>133</v>
      </c>
      <c r="I454" s="23" t="s">
        <v>1204</v>
      </c>
      <c r="J454" s="24">
        <v>850</v>
      </c>
    </row>
    <row r="455" spans="1:10" x14ac:dyDescent="0.2">
      <c r="A455" s="19" t="s">
        <v>3</v>
      </c>
      <c r="B455" s="16" t="s">
        <v>1551</v>
      </c>
      <c r="C455" s="18">
        <v>44872</v>
      </c>
      <c r="D455" s="14" t="s">
        <v>1581</v>
      </c>
      <c r="E455" s="15">
        <v>990</v>
      </c>
      <c r="F455" s="17">
        <v>207.9</v>
      </c>
      <c r="G455" s="17">
        <v>1197.9000000000001</v>
      </c>
      <c r="H455" s="14" t="s">
        <v>133</v>
      </c>
      <c r="I455" s="23" t="s">
        <v>1602</v>
      </c>
      <c r="J455" s="24">
        <v>990</v>
      </c>
    </row>
    <row r="456" spans="1:10" ht="15.75" customHeight="1" x14ac:dyDescent="0.2">
      <c r="A456" s="19" t="s">
        <v>6</v>
      </c>
      <c r="B456" s="16" t="s">
        <v>536</v>
      </c>
      <c r="C456" s="18">
        <v>44715</v>
      </c>
      <c r="D456" s="14" t="s">
        <v>537</v>
      </c>
      <c r="E456" s="15">
        <v>17.16</v>
      </c>
      <c r="F456" s="15">
        <v>3.6035999999999997</v>
      </c>
      <c r="G456" s="15">
        <v>20.7636</v>
      </c>
      <c r="H456" s="29" t="s">
        <v>149</v>
      </c>
      <c r="I456" s="23" t="s">
        <v>583</v>
      </c>
      <c r="J456" s="24">
        <v>16.77</v>
      </c>
    </row>
    <row r="457" spans="1:10" ht="15.75" customHeight="1" x14ac:dyDescent="0.2">
      <c r="A457" s="19" t="s">
        <v>8</v>
      </c>
      <c r="B457" s="16" t="s">
        <v>644</v>
      </c>
      <c r="C457" s="18">
        <v>44579</v>
      </c>
      <c r="D457" s="14" t="s">
        <v>264</v>
      </c>
      <c r="E457" s="15">
        <v>428.1</v>
      </c>
      <c r="F457" s="15">
        <v>89.9</v>
      </c>
      <c r="G457" s="15">
        <v>518</v>
      </c>
      <c r="H457" s="29" t="s">
        <v>148</v>
      </c>
      <c r="I457" s="23" t="s">
        <v>271</v>
      </c>
      <c r="J457" s="24">
        <v>428.1</v>
      </c>
    </row>
    <row r="458" spans="1:10" x14ac:dyDescent="0.2">
      <c r="A458" s="19" t="s">
        <v>8</v>
      </c>
      <c r="B458" s="16" t="s">
        <v>1080</v>
      </c>
      <c r="C458" s="18">
        <v>44753</v>
      </c>
      <c r="D458" s="14" t="s">
        <v>264</v>
      </c>
      <c r="E458" s="15">
        <v>433.05</v>
      </c>
      <c r="F458" s="15">
        <v>90.94</v>
      </c>
      <c r="G458" s="15">
        <v>524</v>
      </c>
      <c r="H458" s="14" t="s">
        <v>148</v>
      </c>
      <c r="I458" s="26" t="s">
        <v>1067</v>
      </c>
      <c r="J458" s="24">
        <v>433.05</v>
      </c>
    </row>
    <row r="459" spans="1:10" x14ac:dyDescent="0.2">
      <c r="A459" s="19" t="s">
        <v>13</v>
      </c>
      <c r="B459" s="16" t="s">
        <v>286</v>
      </c>
      <c r="C459" s="18">
        <v>44579</v>
      </c>
      <c r="D459" s="14" t="s">
        <v>287</v>
      </c>
      <c r="E459" s="15">
        <v>1240</v>
      </c>
      <c r="F459" s="17">
        <v>260.39999999999998</v>
      </c>
      <c r="G459" s="17">
        <v>1500.4</v>
      </c>
      <c r="H459" s="14" t="s">
        <v>153</v>
      </c>
      <c r="I459" s="23" t="s">
        <v>345</v>
      </c>
      <c r="J459" s="24">
        <v>1240</v>
      </c>
    </row>
    <row r="460" spans="1:10" x14ac:dyDescent="0.2">
      <c r="A460" s="19" t="s">
        <v>9</v>
      </c>
      <c r="B460" s="16" t="s">
        <v>358</v>
      </c>
      <c r="C460" s="18">
        <v>44627</v>
      </c>
      <c r="D460" s="14" t="s">
        <v>984</v>
      </c>
      <c r="E460" s="15">
        <v>1940.4</v>
      </c>
      <c r="F460" s="15">
        <v>407.48</v>
      </c>
      <c r="G460" s="15">
        <v>2347.88</v>
      </c>
      <c r="H460" s="14" t="s">
        <v>134</v>
      </c>
      <c r="I460" s="26" t="s">
        <v>359</v>
      </c>
      <c r="J460" s="24">
        <v>1796.03</v>
      </c>
    </row>
    <row r="461" spans="1:10" x14ac:dyDescent="0.2">
      <c r="A461" s="19" t="s">
        <v>9</v>
      </c>
      <c r="B461" s="16" t="s">
        <v>905</v>
      </c>
      <c r="C461" s="18">
        <v>44652</v>
      </c>
      <c r="D461" s="14" t="s">
        <v>984</v>
      </c>
      <c r="E461" s="15">
        <v>4770.1499999999996</v>
      </c>
      <c r="F461" s="17">
        <v>1001.7314999999999</v>
      </c>
      <c r="G461" s="17">
        <v>5771.8814999999995</v>
      </c>
      <c r="H461" s="14" t="s">
        <v>134</v>
      </c>
      <c r="I461" s="23" t="s">
        <v>906</v>
      </c>
      <c r="J461" s="24">
        <v>4770.1499999999996</v>
      </c>
    </row>
    <row r="462" spans="1:10" x14ac:dyDescent="0.2">
      <c r="A462" s="19" t="s">
        <v>9</v>
      </c>
      <c r="B462" s="16" t="s">
        <v>956</v>
      </c>
      <c r="C462" s="18">
        <v>44713</v>
      </c>
      <c r="D462" s="14" t="s">
        <v>984</v>
      </c>
      <c r="E462" s="15">
        <v>4406.33</v>
      </c>
      <c r="F462" s="17">
        <v>925.33</v>
      </c>
      <c r="G462" s="17">
        <v>5331.65</v>
      </c>
      <c r="H462" s="14" t="s">
        <v>134</v>
      </c>
      <c r="I462" s="23" t="s">
        <v>957</v>
      </c>
      <c r="J462" s="24">
        <f>2223.38+2182.95</f>
        <v>4406.33</v>
      </c>
    </row>
    <row r="463" spans="1:10" x14ac:dyDescent="0.2">
      <c r="A463" s="19" t="s">
        <v>6</v>
      </c>
      <c r="B463" s="16" t="s">
        <v>533</v>
      </c>
      <c r="C463" s="18">
        <v>44711</v>
      </c>
      <c r="D463" s="14" t="s">
        <v>580</v>
      </c>
      <c r="E463" s="15">
        <v>720</v>
      </c>
      <c r="F463" s="15">
        <v>151.19999999999999</v>
      </c>
      <c r="G463" s="15">
        <v>871.2</v>
      </c>
      <c r="H463" s="14" t="s">
        <v>154</v>
      </c>
      <c r="I463" s="23" t="s">
        <v>581</v>
      </c>
      <c r="J463" s="24">
        <v>720</v>
      </c>
    </row>
    <row r="464" spans="1:10" x14ac:dyDescent="0.2">
      <c r="A464" s="19" t="s">
        <v>9</v>
      </c>
      <c r="B464" s="16" t="s">
        <v>56</v>
      </c>
      <c r="C464" s="18">
        <v>44580</v>
      </c>
      <c r="D464" s="14" t="s">
        <v>57</v>
      </c>
      <c r="E464" s="15">
        <v>23.12</v>
      </c>
      <c r="F464" s="17">
        <v>4.8552</v>
      </c>
      <c r="G464" s="17">
        <v>27.975200000000001</v>
      </c>
      <c r="H464" s="14" t="s">
        <v>149</v>
      </c>
      <c r="I464" s="26" t="s">
        <v>53</v>
      </c>
      <c r="J464" s="24">
        <v>23.12</v>
      </c>
    </row>
    <row r="465" spans="1:10" x14ac:dyDescent="0.2">
      <c r="A465" s="19" t="s">
        <v>8</v>
      </c>
      <c r="B465" s="16" t="s">
        <v>610</v>
      </c>
      <c r="C465" s="18">
        <v>44699</v>
      </c>
      <c r="D465" s="14" t="s">
        <v>611</v>
      </c>
      <c r="E465" s="15">
        <v>43.84</v>
      </c>
      <c r="F465" s="17">
        <v>9.2100000000000009</v>
      </c>
      <c r="G465" s="17">
        <v>53.05</v>
      </c>
      <c r="H465" s="14" t="s">
        <v>142</v>
      </c>
      <c r="I465" s="26" t="s">
        <v>257</v>
      </c>
      <c r="J465" s="24">
        <v>43.84</v>
      </c>
    </row>
    <row r="466" spans="1:10" x14ac:dyDescent="0.2">
      <c r="A466" s="19" t="s">
        <v>9</v>
      </c>
      <c r="B466" s="16" t="s">
        <v>1842</v>
      </c>
      <c r="C466" s="18">
        <v>44883</v>
      </c>
      <c r="D466" s="14" t="s">
        <v>1843</v>
      </c>
      <c r="E466" s="15">
        <v>79.900000000000006</v>
      </c>
      <c r="F466" s="17">
        <v>16.78</v>
      </c>
      <c r="G466" s="17">
        <v>96.68</v>
      </c>
      <c r="H466" s="14" t="s">
        <v>142</v>
      </c>
      <c r="I466" s="23" t="s">
        <v>1844</v>
      </c>
      <c r="J466" s="24">
        <v>79.900000000000006</v>
      </c>
    </row>
    <row r="467" spans="1:10" x14ac:dyDescent="0.2">
      <c r="A467" s="19" t="s">
        <v>1</v>
      </c>
      <c r="B467" s="16" t="s">
        <v>1000</v>
      </c>
      <c r="C467" s="18">
        <v>44817</v>
      </c>
      <c r="D467" s="14" t="s">
        <v>1010</v>
      </c>
      <c r="E467" s="15">
        <v>110</v>
      </c>
      <c r="F467" s="17">
        <v>0</v>
      </c>
      <c r="G467" s="17">
        <v>110</v>
      </c>
      <c r="H467" s="14" t="s">
        <v>153</v>
      </c>
      <c r="I467" s="23" t="s">
        <v>1018</v>
      </c>
      <c r="J467" s="24">
        <v>110</v>
      </c>
    </row>
    <row r="468" spans="1:10" x14ac:dyDescent="0.2">
      <c r="A468" s="14" t="s">
        <v>4</v>
      </c>
      <c r="B468" s="16" t="s">
        <v>801</v>
      </c>
      <c r="C468" s="18">
        <v>44648</v>
      </c>
      <c r="D468" s="14" t="s">
        <v>417</v>
      </c>
      <c r="E468" s="15">
        <v>144.55000000000001</v>
      </c>
      <c r="F468" s="17">
        <v>30.31</v>
      </c>
      <c r="G468" s="17">
        <v>174.86</v>
      </c>
      <c r="H468" s="14" t="s">
        <v>147</v>
      </c>
      <c r="I468" s="23" t="s">
        <v>107</v>
      </c>
      <c r="J468" s="24">
        <v>144.55000000000001</v>
      </c>
    </row>
    <row r="469" spans="1:10" x14ac:dyDescent="0.2">
      <c r="A469" s="19" t="s">
        <v>8</v>
      </c>
      <c r="B469" s="16" t="s">
        <v>616</v>
      </c>
      <c r="C469" s="18">
        <v>44707</v>
      </c>
      <c r="D469" s="14" t="s">
        <v>617</v>
      </c>
      <c r="E469" s="15">
        <v>65.540000000000006</v>
      </c>
      <c r="F469" s="17">
        <v>13.76</v>
      </c>
      <c r="G469" s="17">
        <v>79.3</v>
      </c>
      <c r="H469" s="14" t="s">
        <v>1675</v>
      </c>
      <c r="I469" s="23" t="s">
        <v>275</v>
      </c>
      <c r="J469" s="24">
        <v>65.540000000000006</v>
      </c>
    </row>
    <row r="470" spans="1:10" x14ac:dyDescent="0.2">
      <c r="A470" s="19" t="s">
        <v>1</v>
      </c>
      <c r="B470" s="16" t="s">
        <v>810</v>
      </c>
      <c r="C470" s="18">
        <v>44602</v>
      </c>
      <c r="D470" s="14" t="s">
        <v>119</v>
      </c>
      <c r="E470" s="15">
        <v>1940</v>
      </c>
      <c r="F470" s="15">
        <v>194</v>
      </c>
      <c r="G470" s="15">
        <v>2134</v>
      </c>
      <c r="H470" s="14" t="s">
        <v>136</v>
      </c>
      <c r="I470" s="23">
        <v>44633</v>
      </c>
      <c r="J470" s="24">
        <v>1940</v>
      </c>
    </row>
    <row r="471" spans="1:10" x14ac:dyDescent="0.2">
      <c r="A471" s="19" t="s">
        <v>1</v>
      </c>
      <c r="B471" s="16" t="s">
        <v>813</v>
      </c>
      <c r="C471" s="18">
        <v>44622</v>
      </c>
      <c r="D471" s="14" t="s">
        <v>119</v>
      </c>
      <c r="E471" s="15">
        <v>450</v>
      </c>
      <c r="F471" s="15">
        <v>45</v>
      </c>
      <c r="G471" s="15">
        <v>495</v>
      </c>
      <c r="H471" s="14" t="s">
        <v>136</v>
      </c>
      <c r="I471" s="23" t="s">
        <v>112</v>
      </c>
      <c r="J471" s="24">
        <v>450</v>
      </c>
    </row>
    <row r="472" spans="1:10" x14ac:dyDescent="0.2">
      <c r="A472" s="19" t="s">
        <v>0</v>
      </c>
      <c r="B472" s="16" t="s">
        <v>204</v>
      </c>
      <c r="C472" s="18">
        <v>44628</v>
      </c>
      <c r="D472" s="14" t="s">
        <v>119</v>
      </c>
      <c r="E472" s="15">
        <v>254.55</v>
      </c>
      <c r="F472" s="17">
        <v>25.45</v>
      </c>
      <c r="G472" s="17">
        <v>280</v>
      </c>
      <c r="H472" s="14" t="s">
        <v>136</v>
      </c>
      <c r="I472" s="23">
        <v>44653</v>
      </c>
      <c r="J472" s="24">
        <v>254.55</v>
      </c>
    </row>
    <row r="473" spans="1:10" x14ac:dyDescent="0.2">
      <c r="A473" s="19" t="s">
        <v>1</v>
      </c>
      <c r="B473" s="16" t="s">
        <v>830</v>
      </c>
      <c r="C473" s="18">
        <v>44684</v>
      </c>
      <c r="D473" s="14" t="s">
        <v>119</v>
      </c>
      <c r="E473" s="15">
        <v>350</v>
      </c>
      <c r="F473" s="15">
        <v>35</v>
      </c>
      <c r="G473" s="15">
        <v>385</v>
      </c>
      <c r="H473" s="14" t="s">
        <v>136</v>
      </c>
      <c r="I473" s="25">
        <v>44696</v>
      </c>
      <c r="J473" s="24">
        <v>350</v>
      </c>
    </row>
    <row r="474" spans="1:10" x14ac:dyDescent="0.2">
      <c r="A474" s="19" t="s">
        <v>1</v>
      </c>
      <c r="B474" s="16" t="s">
        <v>839</v>
      </c>
      <c r="C474" s="18">
        <v>44713</v>
      </c>
      <c r="D474" s="14" t="s">
        <v>119</v>
      </c>
      <c r="E474" s="15">
        <v>375</v>
      </c>
      <c r="F474" s="15">
        <v>37.5</v>
      </c>
      <c r="G474" s="15">
        <v>412.5</v>
      </c>
      <c r="H474" s="14" t="s">
        <v>136</v>
      </c>
      <c r="I474" s="23">
        <v>44734</v>
      </c>
      <c r="J474" s="24">
        <v>375</v>
      </c>
    </row>
    <row r="475" spans="1:10" x14ac:dyDescent="0.2">
      <c r="A475" s="19" t="s">
        <v>17</v>
      </c>
      <c r="B475" s="16" t="s">
        <v>1134</v>
      </c>
      <c r="C475" s="18">
        <v>44729</v>
      </c>
      <c r="D475" s="14" t="s">
        <v>119</v>
      </c>
      <c r="E475" s="15">
        <v>6870</v>
      </c>
      <c r="F475" s="15">
        <v>687</v>
      </c>
      <c r="G475" s="15">
        <v>7557</v>
      </c>
      <c r="H475" s="14" t="s">
        <v>136</v>
      </c>
      <c r="I475" s="26" t="s">
        <v>691</v>
      </c>
      <c r="J475" s="15">
        <v>7455</v>
      </c>
    </row>
    <row r="476" spans="1:10" x14ac:dyDescent="0.2">
      <c r="A476" s="19" t="s">
        <v>1</v>
      </c>
      <c r="B476" s="16" t="s">
        <v>1426</v>
      </c>
      <c r="C476" s="18">
        <v>44855</v>
      </c>
      <c r="D476" s="14" t="s">
        <v>119</v>
      </c>
      <c r="E476" s="15">
        <v>563.64</v>
      </c>
      <c r="F476" s="17">
        <v>118.36</v>
      </c>
      <c r="G476" s="17">
        <v>682</v>
      </c>
      <c r="H476" s="14" t="s">
        <v>136</v>
      </c>
      <c r="I476" s="23">
        <v>44868</v>
      </c>
      <c r="J476" s="24">
        <v>563.64</v>
      </c>
    </row>
    <row r="477" spans="1:10" x14ac:dyDescent="0.2">
      <c r="A477" s="19" t="s">
        <v>1</v>
      </c>
      <c r="B477" s="16" t="s">
        <v>1441</v>
      </c>
      <c r="C477" s="18">
        <v>44893</v>
      </c>
      <c r="D477" s="14" t="s">
        <v>119</v>
      </c>
      <c r="E477" s="15">
        <v>563.64</v>
      </c>
      <c r="F477" s="17">
        <v>56.36</v>
      </c>
      <c r="G477" s="17">
        <v>620</v>
      </c>
      <c r="H477" s="14" t="s">
        <v>136</v>
      </c>
      <c r="I477" s="23">
        <v>44910</v>
      </c>
      <c r="J477" s="24">
        <v>563.64</v>
      </c>
    </row>
    <row r="478" spans="1:10" x14ac:dyDescent="0.2">
      <c r="A478" s="19" t="s">
        <v>1</v>
      </c>
      <c r="B478" s="16" t="s">
        <v>1442</v>
      </c>
      <c r="C478" s="18">
        <v>44896</v>
      </c>
      <c r="D478" s="14" t="s">
        <v>119</v>
      </c>
      <c r="E478" s="15">
        <v>545.45000000000005</v>
      </c>
      <c r="F478" s="17">
        <v>54.55</v>
      </c>
      <c r="G478" s="17">
        <v>600</v>
      </c>
      <c r="H478" s="14" t="s">
        <v>136</v>
      </c>
      <c r="I478" s="23" t="s">
        <v>1459</v>
      </c>
      <c r="J478" s="24">
        <v>545.45000000000005</v>
      </c>
    </row>
    <row r="479" spans="1:10" x14ac:dyDescent="0.2">
      <c r="A479" s="19" t="s">
        <v>11</v>
      </c>
      <c r="B479" s="16" t="s">
        <v>1708</v>
      </c>
      <c r="C479" s="18">
        <v>44880</v>
      </c>
      <c r="D479" s="14" t="s">
        <v>1717</v>
      </c>
      <c r="E479" s="15">
        <v>8.68</v>
      </c>
      <c r="F479" s="17">
        <v>1.82</v>
      </c>
      <c r="G479" s="17">
        <v>10.5</v>
      </c>
      <c r="H479" s="14" t="s">
        <v>142</v>
      </c>
      <c r="I479" s="23" t="s">
        <v>107</v>
      </c>
      <c r="J479" s="24">
        <v>8.68</v>
      </c>
    </row>
    <row r="480" spans="1:10" x14ac:dyDescent="0.2">
      <c r="A480" s="19" t="s">
        <v>11</v>
      </c>
      <c r="B480" s="16" t="s">
        <v>1179</v>
      </c>
      <c r="C480" s="18">
        <v>44816</v>
      </c>
      <c r="D480" s="14" t="s">
        <v>1159</v>
      </c>
      <c r="E480" s="15">
        <v>57.69</v>
      </c>
      <c r="F480" s="15">
        <v>12.11</v>
      </c>
      <c r="G480" s="15">
        <v>69.8</v>
      </c>
      <c r="H480" s="14" t="s">
        <v>152</v>
      </c>
      <c r="I480" s="23">
        <v>44816</v>
      </c>
      <c r="J480" s="24">
        <v>57.69</v>
      </c>
    </row>
    <row r="481" spans="1:10" x14ac:dyDescent="0.2">
      <c r="A481" s="19" t="s">
        <v>4</v>
      </c>
      <c r="B481" s="16" t="s">
        <v>490</v>
      </c>
      <c r="C481" s="18">
        <v>44694</v>
      </c>
      <c r="D481" s="14" t="s">
        <v>482</v>
      </c>
      <c r="E481" s="15">
        <v>63.86</v>
      </c>
      <c r="F481" s="17">
        <v>6.4</v>
      </c>
      <c r="G481" s="17">
        <v>70.260000000000005</v>
      </c>
      <c r="H481" s="27" t="s">
        <v>155</v>
      </c>
      <c r="I481" s="23">
        <v>44694</v>
      </c>
      <c r="J481" s="24">
        <v>63.86</v>
      </c>
    </row>
    <row r="482" spans="1:10" x14ac:dyDescent="0.2">
      <c r="A482" s="19" t="s">
        <v>13</v>
      </c>
      <c r="B482" s="16" t="s">
        <v>1763</v>
      </c>
      <c r="C482" s="18">
        <v>44860</v>
      </c>
      <c r="D482" s="14" t="s">
        <v>1779</v>
      </c>
      <c r="E482" s="15">
        <v>831.18</v>
      </c>
      <c r="F482" s="17">
        <v>83.117999999999995</v>
      </c>
      <c r="G482" s="17">
        <v>914.298</v>
      </c>
      <c r="H482" s="14" t="s">
        <v>155</v>
      </c>
      <c r="I482" s="23">
        <v>44867</v>
      </c>
      <c r="J482" s="24">
        <v>831.18</v>
      </c>
    </row>
    <row r="483" spans="1:10" x14ac:dyDescent="0.2">
      <c r="A483" s="19" t="s">
        <v>6</v>
      </c>
      <c r="B483" s="16" t="s">
        <v>512</v>
      </c>
      <c r="C483" s="18">
        <v>44683</v>
      </c>
      <c r="D483" s="14" t="s">
        <v>513</v>
      </c>
      <c r="E483" s="15">
        <v>60.29</v>
      </c>
      <c r="F483" s="17">
        <v>6.0289999999999999</v>
      </c>
      <c r="G483" s="17">
        <v>66.319000000000003</v>
      </c>
      <c r="H483" s="14" t="s">
        <v>570</v>
      </c>
      <c r="I483" s="23" t="s">
        <v>572</v>
      </c>
      <c r="J483" s="24">
        <v>60.29</v>
      </c>
    </row>
    <row r="484" spans="1:10" x14ac:dyDescent="0.2">
      <c r="A484" s="19" t="s">
        <v>6</v>
      </c>
      <c r="B484" s="16" t="s">
        <v>224</v>
      </c>
      <c r="C484" s="18">
        <v>44609</v>
      </c>
      <c r="D484" s="14" t="s">
        <v>225</v>
      </c>
      <c r="E484" s="15">
        <v>60</v>
      </c>
      <c r="F484" s="15">
        <v>6</v>
      </c>
      <c r="G484" s="15">
        <v>66</v>
      </c>
      <c r="H484" s="14" t="s">
        <v>570</v>
      </c>
      <c r="I484" s="23" t="s">
        <v>247</v>
      </c>
      <c r="J484" s="24">
        <v>50</v>
      </c>
    </row>
    <row r="485" spans="1:10" x14ac:dyDescent="0.2">
      <c r="A485" s="19" t="s">
        <v>6</v>
      </c>
      <c r="B485" s="16" t="s">
        <v>239</v>
      </c>
      <c r="C485" s="18">
        <v>44644</v>
      </c>
      <c r="D485" s="14" t="s">
        <v>225</v>
      </c>
      <c r="E485" s="15">
        <v>60</v>
      </c>
      <c r="F485" s="17">
        <v>6</v>
      </c>
      <c r="G485" s="17">
        <v>66</v>
      </c>
      <c r="H485" s="14" t="s">
        <v>570</v>
      </c>
      <c r="I485" s="23" t="s">
        <v>251</v>
      </c>
      <c r="J485" s="24">
        <v>50</v>
      </c>
    </row>
    <row r="486" spans="1:10" x14ac:dyDescent="0.2">
      <c r="A486" s="19" t="s">
        <v>6</v>
      </c>
      <c r="B486" s="16" t="s">
        <v>502</v>
      </c>
      <c r="C486" s="18">
        <v>44656</v>
      </c>
      <c r="D486" s="14" t="s">
        <v>225</v>
      </c>
      <c r="E486" s="15">
        <v>58.18</v>
      </c>
      <c r="F486" s="17">
        <v>5.8180000000000005</v>
      </c>
      <c r="G486" s="17">
        <v>63.997999999999998</v>
      </c>
      <c r="H486" s="14" t="s">
        <v>570</v>
      </c>
      <c r="I486" s="23" t="s">
        <v>251</v>
      </c>
      <c r="J486" s="24">
        <v>58.18</v>
      </c>
    </row>
    <row r="487" spans="1:10" x14ac:dyDescent="0.2">
      <c r="A487" s="19" t="s">
        <v>6</v>
      </c>
      <c r="B487" s="16" t="s">
        <v>546</v>
      </c>
      <c r="C487" s="18">
        <v>44718</v>
      </c>
      <c r="D487" s="14" t="s">
        <v>225</v>
      </c>
      <c r="E487" s="15">
        <v>2521.3645000000001</v>
      </c>
      <c r="F487" s="17">
        <v>252.1345</v>
      </c>
      <c r="G487" s="17">
        <v>2773.5</v>
      </c>
      <c r="H487" s="14" t="s">
        <v>570</v>
      </c>
      <c r="I487" s="26" t="s">
        <v>586</v>
      </c>
      <c r="J487" s="24">
        <v>2649.87</v>
      </c>
    </row>
    <row r="488" spans="1:10" x14ac:dyDescent="0.2">
      <c r="A488" s="19" t="s">
        <v>6</v>
      </c>
      <c r="B488" s="16" t="s">
        <v>1239</v>
      </c>
      <c r="C488" s="18">
        <v>44817</v>
      </c>
      <c r="D488" s="14" t="s">
        <v>225</v>
      </c>
      <c r="E488" s="15">
        <v>54.55</v>
      </c>
      <c r="F488" s="15">
        <v>5.4550000000000001</v>
      </c>
      <c r="G488" s="15">
        <v>60.004999999999995</v>
      </c>
      <c r="H488" s="14" t="s">
        <v>570</v>
      </c>
      <c r="I488" s="25" t="s">
        <v>1261</v>
      </c>
      <c r="J488" s="24">
        <v>60.91</v>
      </c>
    </row>
    <row r="489" spans="1:10" x14ac:dyDescent="0.2">
      <c r="A489" s="19" t="s">
        <v>6</v>
      </c>
      <c r="B489" s="16" t="s">
        <v>1244</v>
      </c>
      <c r="C489" s="18">
        <v>44832</v>
      </c>
      <c r="D489" s="14" t="s">
        <v>225</v>
      </c>
      <c r="E489" s="15">
        <v>54.55</v>
      </c>
      <c r="F489" s="15">
        <v>5.4550000000000001</v>
      </c>
      <c r="G489" s="15">
        <v>60.004999999999995</v>
      </c>
      <c r="H489" s="14" t="s">
        <v>570</v>
      </c>
      <c r="I489" s="25" t="s">
        <v>1265</v>
      </c>
      <c r="J489" s="24">
        <v>109.09</v>
      </c>
    </row>
    <row r="490" spans="1:10" x14ac:dyDescent="0.2">
      <c r="A490" s="19" t="s">
        <v>12</v>
      </c>
      <c r="B490" s="16" t="s">
        <v>1727</v>
      </c>
      <c r="C490" s="18">
        <v>44859</v>
      </c>
      <c r="D490" s="14" t="s">
        <v>1728</v>
      </c>
      <c r="E490" s="15">
        <v>101.82</v>
      </c>
      <c r="F490" s="17">
        <v>10.18</v>
      </c>
      <c r="G490" s="17">
        <v>112</v>
      </c>
      <c r="H490" s="14" t="s">
        <v>570</v>
      </c>
      <c r="I490" s="23" t="s">
        <v>1751</v>
      </c>
      <c r="J490" s="24">
        <v>101.82</v>
      </c>
    </row>
    <row r="491" spans="1:10" x14ac:dyDescent="0.2">
      <c r="A491" s="19" t="s">
        <v>3</v>
      </c>
      <c r="B491" s="16" t="s">
        <v>1024</v>
      </c>
      <c r="C491" s="18">
        <v>44756</v>
      </c>
      <c r="D491" s="14" t="s">
        <v>1043</v>
      </c>
      <c r="E491" s="15">
        <v>30.72</v>
      </c>
      <c r="F491" s="15">
        <v>6.45</v>
      </c>
      <c r="G491" s="15">
        <v>37.17</v>
      </c>
      <c r="H491" s="14" t="s">
        <v>1050</v>
      </c>
      <c r="I491" s="26" t="s">
        <v>1255</v>
      </c>
      <c r="J491" s="24">
        <v>30.72</v>
      </c>
    </row>
    <row r="492" spans="1:10" x14ac:dyDescent="0.2">
      <c r="A492" s="19" t="s">
        <v>1</v>
      </c>
      <c r="B492" s="16" t="s">
        <v>822</v>
      </c>
      <c r="C492" s="18">
        <v>44651</v>
      </c>
      <c r="D492" s="14" t="s">
        <v>255</v>
      </c>
      <c r="E492" s="15">
        <v>600</v>
      </c>
      <c r="F492" s="15">
        <v>126</v>
      </c>
      <c r="G492" s="15">
        <v>726</v>
      </c>
      <c r="H492" s="14" t="s">
        <v>141</v>
      </c>
      <c r="I492" s="23" t="s">
        <v>259</v>
      </c>
      <c r="J492" s="24">
        <v>600</v>
      </c>
    </row>
    <row r="493" spans="1:10" x14ac:dyDescent="0.2">
      <c r="A493" s="19" t="s">
        <v>2</v>
      </c>
      <c r="B493" s="16" t="s">
        <v>1491</v>
      </c>
      <c r="C493" s="18">
        <v>44873</v>
      </c>
      <c r="D493" s="14" t="s">
        <v>1524</v>
      </c>
      <c r="E493" s="15">
        <v>561</v>
      </c>
      <c r="F493" s="17">
        <v>117.81</v>
      </c>
      <c r="G493" s="17">
        <v>678.81</v>
      </c>
      <c r="H493" s="14" t="s">
        <v>138</v>
      </c>
      <c r="I493" s="23">
        <v>44876</v>
      </c>
      <c r="J493" s="24">
        <v>561</v>
      </c>
    </row>
    <row r="494" spans="1:10" x14ac:dyDescent="0.2">
      <c r="A494" s="19" t="s">
        <v>6</v>
      </c>
      <c r="B494" s="16" t="s">
        <v>547</v>
      </c>
      <c r="C494" s="18">
        <v>44725</v>
      </c>
      <c r="D494" s="14" t="s">
        <v>548</v>
      </c>
      <c r="E494" s="15">
        <v>130</v>
      </c>
      <c r="F494" s="15">
        <v>27.3</v>
      </c>
      <c r="G494" s="15">
        <v>157.30000000000001</v>
      </c>
      <c r="H494" s="14" t="s">
        <v>141</v>
      </c>
      <c r="I494" s="23" t="s">
        <v>257</v>
      </c>
      <c r="J494" s="24">
        <v>130</v>
      </c>
    </row>
    <row r="495" spans="1:10" x14ac:dyDescent="0.2">
      <c r="A495" s="19" t="s">
        <v>6</v>
      </c>
      <c r="B495" s="16" t="s">
        <v>1224</v>
      </c>
      <c r="C495" s="18">
        <v>44756</v>
      </c>
      <c r="D495" s="14" t="s">
        <v>548</v>
      </c>
      <c r="E495" s="15">
        <v>750</v>
      </c>
      <c r="F495" s="15">
        <v>157.5</v>
      </c>
      <c r="G495" s="15">
        <v>907.5</v>
      </c>
      <c r="H495" s="14" t="s">
        <v>141</v>
      </c>
      <c r="I495" s="26" t="s">
        <v>1255</v>
      </c>
      <c r="J495" s="24">
        <v>750</v>
      </c>
    </row>
    <row r="496" spans="1:10" x14ac:dyDescent="0.2">
      <c r="A496" s="19" t="s">
        <v>11</v>
      </c>
      <c r="B496" s="16" t="s">
        <v>1180</v>
      </c>
      <c r="C496" s="18">
        <v>44823</v>
      </c>
      <c r="D496" s="14" t="s">
        <v>1157</v>
      </c>
      <c r="E496" s="15">
        <v>43.72</v>
      </c>
      <c r="F496" s="15">
        <v>9.18</v>
      </c>
      <c r="G496" s="15">
        <v>52.9</v>
      </c>
      <c r="H496" s="14" t="s">
        <v>152</v>
      </c>
      <c r="I496" s="23">
        <v>44825</v>
      </c>
      <c r="J496" s="24">
        <v>43.72</v>
      </c>
    </row>
    <row r="497" spans="1:10" x14ac:dyDescent="0.2">
      <c r="A497" s="19" t="s">
        <v>2</v>
      </c>
      <c r="B497" s="16" t="s">
        <v>1486</v>
      </c>
      <c r="C497" s="18">
        <v>44862</v>
      </c>
      <c r="D497" s="14" t="s">
        <v>1521</v>
      </c>
      <c r="E497" s="15">
        <v>800</v>
      </c>
      <c r="F497" s="17">
        <v>0</v>
      </c>
      <c r="G497" s="17">
        <v>800</v>
      </c>
      <c r="H497" s="14" t="s">
        <v>153</v>
      </c>
      <c r="I497" s="23" t="s">
        <v>274</v>
      </c>
      <c r="J497" s="24">
        <v>800</v>
      </c>
    </row>
    <row r="498" spans="1:10" x14ac:dyDescent="0.2">
      <c r="A498" s="19" t="s">
        <v>12</v>
      </c>
      <c r="B498" s="16" t="s">
        <v>766</v>
      </c>
      <c r="C498" s="18">
        <v>44578</v>
      </c>
      <c r="D498" s="14" t="s">
        <v>106</v>
      </c>
      <c r="E498" s="15">
        <v>96.07</v>
      </c>
      <c r="F498" s="15">
        <v>20.170000000000002</v>
      </c>
      <c r="G498" s="15">
        <v>116.24</v>
      </c>
      <c r="H498" s="14" t="s">
        <v>148</v>
      </c>
      <c r="I498" s="23" t="s">
        <v>107</v>
      </c>
      <c r="J498" s="24">
        <v>96.07</v>
      </c>
    </row>
    <row r="499" spans="1:10" x14ac:dyDescent="0.2">
      <c r="A499" s="19" t="s">
        <v>12</v>
      </c>
      <c r="B499" s="16" t="s">
        <v>770</v>
      </c>
      <c r="C499" s="18">
        <v>44607</v>
      </c>
      <c r="D499" s="14" t="s">
        <v>109</v>
      </c>
      <c r="E499" s="15">
        <v>47.92</v>
      </c>
      <c r="F499" s="15">
        <v>10.06</v>
      </c>
      <c r="G499" s="15">
        <v>57.98</v>
      </c>
      <c r="H499" s="14" t="s">
        <v>149</v>
      </c>
      <c r="I499" s="23" t="s">
        <v>110</v>
      </c>
      <c r="J499" s="24">
        <v>47.92</v>
      </c>
    </row>
    <row r="500" spans="1:10" x14ac:dyDescent="0.2">
      <c r="A500" s="19" t="s">
        <v>12</v>
      </c>
      <c r="B500" s="16" t="s">
        <v>777</v>
      </c>
      <c r="C500" s="18">
        <v>44678</v>
      </c>
      <c r="D500" s="14" t="s">
        <v>109</v>
      </c>
      <c r="E500" s="15">
        <v>32.229999999999997</v>
      </c>
      <c r="F500" s="17">
        <v>6.77</v>
      </c>
      <c r="G500" s="17">
        <v>39</v>
      </c>
      <c r="H500" s="14" t="s">
        <v>149</v>
      </c>
      <c r="I500" s="26" t="s">
        <v>757</v>
      </c>
      <c r="J500" s="24">
        <v>32.229999999999997</v>
      </c>
    </row>
    <row r="501" spans="1:10" x14ac:dyDescent="0.2">
      <c r="A501" s="19" t="s">
        <v>12</v>
      </c>
      <c r="B501" s="16" t="s">
        <v>779</v>
      </c>
      <c r="C501" s="18">
        <v>44683</v>
      </c>
      <c r="D501" s="14" t="s">
        <v>109</v>
      </c>
      <c r="E501" s="15">
        <v>195</v>
      </c>
      <c r="F501" s="17">
        <v>40.950000000000003</v>
      </c>
      <c r="G501" s="17">
        <v>235.95</v>
      </c>
      <c r="H501" s="14" t="s">
        <v>149</v>
      </c>
      <c r="I501" s="23">
        <v>44683</v>
      </c>
      <c r="J501" s="24">
        <v>195</v>
      </c>
    </row>
    <row r="502" spans="1:10" x14ac:dyDescent="0.2">
      <c r="A502" s="19" t="s">
        <v>12</v>
      </c>
      <c r="B502" s="16" t="s">
        <v>781</v>
      </c>
      <c r="C502" s="18">
        <v>44706</v>
      </c>
      <c r="D502" s="14" t="s">
        <v>109</v>
      </c>
      <c r="E502" s="15">
        <v>239.5</v>
      </c>
      <c r="F502" s="15">
        <v>50.3</v>
      </c>
      <c r="G502" s="15">
        <v>289.8</v>
      </c>
      <c r="H502" s="14" t="s">
        <v>149</v>
      </c>
      <c r="I502" s="26" t="s">
        <v>759</v>
      </c>
      <c r="J502" s="24">
        <v>239.5</v>
      </c>
    </row>
    <row r="503" spans="1:10" x14ac:dyDescent="0.2">
      <c r="A503" s="19" t="s">
        <v>12</v>
      </c>
      <c r="B503" s="16" t="s">
        <v>786</v>
      </c>
      <c r="C503" s="18">
        <v>44726</v>
      </c>
      <c r="D503" s="14" t="s">
        <v>109</v>
      </c>
      <c r="E503" s="15">
        <v>67.47</v>
      </c>
      <c r="F503" s="17">
        <v>14.17</v>
      </c>
      <c r="G503" s="17">
        <v>81.64</v>
      </c>
      <c r="H503" s="14" t="s">
        <v>149</v>
      </c>
      <c r="I503" s="26" t="s">
        <v>764</v>
      </c>
      <c r="J503" s="24">
        <v>67.47</v>
      </c>
    </row>
    <row r="504" spans="1:10" x14ac:dyDescent="0.2">
      <c r="A504" s="19" t="s">
        <v>12</v>
      </c>
      <c r="B504" s="16" t="s">
        <v>1281</v>
      </c>
      <c r="C504" s="18">
        <v>44761</v>
      </c>
      <c r="D504" s="14" t="s">
        <v>109</v>
      </c>
      <c r="E504" s="15">
        <v>123.55</v>
      </c>
      <c r="F504" s="15">
        <v>25.95</v>
      </c>
      <c r="G504" s="15">
        <v>149.5</v>
      </c>
      <c r="H504" s="14" t="s">
        <v>149</v>
      </c>
      <c r="I504" s="26" t="s">
        <v>1282</v>
      </c>
      <c r="J504" s="24">
        <v>123.55</v>
      </c>
    </row>
    <row r="505" spans="1:10" x14ac:dyDescent="0.2">
      <c r="A505" s="19" t="s">
        <v>12</v>
      </c>
      <c r="B505" s="16" t="s">
        <v>1288</v>
      </c>
      <c r="C505" s="18">
        <v>44809</v>
      </c>
      <c r="D505" s="14" t="s">
        <v>109</v>
      </c>
      <c r="E505" s="15">
        <v>190</v>
      </c>
      <c r="F505" s="15">
        <v>39.9</v>
      </c>
      <c r="G505" s="15">
        <v>229.9</v>
      </c>
      <c r="H505" s="14" t="s">
        <v>148</v>
      </c>
      <c r="I505" s="26" t="s">
        <v>1289</v>
      </c>
      <c r="J505" s="24">
        <v>190</v>
      </c>
    </row>
    <row r="506" spans="1:10" x14ac:dyDescent="0.2">
      <c r="A506" s="19" t="s">
        <v>12</v>
      </c>
      <c r="B506" s="16" t="s">
        <v>1290</v>
      </c>
      <c r="C506" s="18">
        <v>44811</v>
      </c>
      <c r="D506" s="14" t="s">
        <v>109</v>
      </c>
      <c r="E506" s="15">
        <v>19.899999999999999</v>
      </c>
      <c r="F506" s="15">
        <v>4.18</v>
      </c>
      <c r="G506" s="15">
        <v>24.08</v>
      </c>
      <c r="H506" s="14" t="s">
        <v>149</v>
      </c>
      <c r="I506" s="26" t="s">
        <v>1291</v>
      </c>
      <c r="J506" s="24">
        <v>19.899999999999999</v>
      </c>
    </row>
    <row r="507" spans="1:10" x14ac:dyDescent="0.2">
      <c r="A507" s="19" t="s">
        <v>12</v>
      </c>
      <c r="B507" s="16" t="s">
        <v>1744</v>
      </c>
      <c r="C507" s="18">
        <v>44895</v>
      </c>
      <c r="D507" s="14" t="s">
        <v>1745</v>
      </c>
      <c r="E507" s="15">
        <v>1503.68</v>
      </c>
      <c r="F507" s="17">
        <v>315.77</v>
      </c>
      <c r="G507" s="17">
        <v>1819.45</v>
      </c>
      <c r="H507" s="14" t="s">
        <v>140</v>
      </c>
      <c r="I507" s="23" t="s">
        <v>257</v>
      </c>
      <c r="J507" s="24">
        <v>1503.68</v>
      </c>
    </row>
    <row r="508" spans="1:10" x14ac:dyDescent="0.2">
      <c r="A508" s="19" t="s">
        <v>3</v>
      </c>
      <c r="B508" s="16" t="s">
        <v>1564</v>
      </c>
      <c r="C508" s="18">
        <v>44896</v>
      </c>
      <c r="D508" s="14" t="s">
        <v>1586</v>
      </c>
      <c r="E508" s="15">
        <v>200</v>
      </c>
      <c r="F508" s="17">
        <v>42</v>
      </c>
      <c r="G508" s="17">
        <v>242</v>
      </c>
      <c r="H508" s="14" t="s">
        <v>153</v>
      </c>
      <c r="I508" s="23">
        <v>44897</v>
      </c>
      <c r="J508" s="24">
        <v>200</v>
      </c>
    </row>
    <row r="509" spans="1:10" x14ac:dyDescent="0.2">
      <c r="A509" s="19" t="s">
        <v>3</v>
      </c>
      <c r="B509" s="16" t="s">
        <v>1573</v>
      </c>
      <c r="C509" s="18">
        <v>44914</v>
      </c>
      <c r="D509" s="14" t="s">
        <v>1591</v>
      </c>
      <c r="E509" s="15">
        <v>280</v>
      </c>
      <c r="F509" s="17">
        <v>58.8</v>
      </c>
      <c r="G509" s="17">
        <v>338.8</v>
      </c>
      <c r="H509" s="14" t="s">
        <v>153</v>
      </c>
      <c r="I509" s="23">
        <v>44915</v>
      </c>
      <c r="J509" s="24">
        <v>280</v>
      </c>
    </row>
    <row r="510" spans="1:10" x14ac:dyDescent="0.2">
      <c r="A510" s="19" t="s">
        <v>1</v>
      </c>
      <c r="B510" s="16" t="s">
        <v>1437</v>
      </c>
      <c r="C510" s="18">
        <v>44886</v>
      </c>
      <c r="D510" s="14" t="s">
        <v>1415</v>
      </c>
      <c r="E510" s="15">
        <v>434.62</v>
      </c>
      <c r="F510" s="17">
        <v>43.46</v>
      </c>
      <c r="G510" s="17">
        <v>478.08</v>
      </c>
      <c r="H510" s="14" t="s">
        <v>570</v>
      </c>
      <c r="I510" s="23" t="s">
        <v>1454</v>
      </c>
      <c r="J510" s="24">
        <f>87.27+477.44</f>
        <v>564.71</v>
      </c>
    </row>
    <row r="511" spans="1:10" x14ac:dyDescent="0.2">
      <c r="A511" s="19" t="s">
        <v>12</v>
      </c>
      <c r="B511" s="16" t="s">
        <v>1724</v>
      </c>
      <c r="C511" s="18">
        <v>44852</v>
      </c>
      <c r="D511" s="14" t="s">
        <v>1725</v>
      </c>
      <c r="E511" s="15">
        <v>863.54</v>
      </c>
      <c r="F511" s="17">
        <v>181.34</v>
      </c>
      <c r="G511" s="17">
        <v>1044.8800000000001</v>
      </c>
      <c r="H511" s="14" t="s">
        <v>140</v>
      </c>
      <c r="I511" s="23" t="s">
        <v>1726</v>
      </c>
      <c r="J511" s="24">
        <v>863.54</v>
      </c>
    </row>
    <row r="512" spans="1:10" x14ac:dyDescent="0.2">
      <c r="A512" s="19" t="s">
        <v>1</v>
      </c>
      <c r="B512" s="16" t="s">
        <v>833</v>
      </c>
      <c r="C512" s="18">
        <v>44686</v>
      </c>
      <c r="D512" s="14" t="s">
        <v>435</v>
      </c>
      <c r="E512" s="15">
        <v>180</v>
      </c>
      <c r="F512" s="15">
        <v>18</v>
      </c>
      <c r="G512" s="15">
        <v>198</v>
      </c>
      <c r="H512" s="14" t="s">
        <v>132</v>
      </c>
      <c r="I512" s="23">
        <v>44700</v>
      </c>
      <c r="J512" s="24">
        <v>180</v>
      </c>
    </row>
    <row r="513" spans="1:10" x14ac:dyDescent="0.2">
      <c r="A513" s="19" t="s">
        <v>9</v>
      </c>
      <c r="B513" s="16" t="s">
        <v>1821</v>
      </c>
      <c r="C513" s="18">
        <v>44873</v>
      </c>
      <c r="D513" s="14" t="s">
        <v>1882</v>
      </c>
      <c r="E513" s="15">
        <v>275</v>
      </c>
      <c r="F513" s="17">
        <v>57.75</v>
      </c>
      <c r="G513" s="17">
        <v>332.75</v>
      </c>
      <c r="H513" s="14" t="s">
        <v>133</v>
      </c>
      <c r="I513" s="23" t="s">
        <v>1822</v>
      </c>
      <c r="J513" s="24">
        <v>275</v>
      </c>
    </row>
    <row r="514" spans="1:10" x14ac:dyDescent="0.2">
      <c r="A514" s="19" t="s">
        <v>13</v>
      </c>
      <c r="B514" s="16" t="s">
        <v>1767</v>
      </c>
      <c r="C514" s="18">
        <v>44887</v>
      </c>
      <c r="D514" s="14" t="s">
        <v>1780</v>
      </c>
      <c r="E514" s="15">
        <v>350</v>
      </c>
      <c r="F514" s="17">
        <v>73.5</v>
      </c>
      <c r="G514" s="17">
        <v>423.5</v>
      </c>
      <c r="H514" s="14" t="s">
        <v>141</v>
      </c>
      <c r="I514" s="23">
        <v>44895</v>
      </c>
      <c r="J514" s="24">
        <v>350</v>
      </c>
    </row>
    <row r="515" spans="1:10" x14ac:dyDescent="0.2">
      <c r="A515" s="19" t="s">
        <v>7</v>
      </c>
      <c r="B515" s="16" t="s">
        <v>1059</v>
      </c>
      <c r="C515" s="18">
        <v>44812</v>
      </c>
      <c r="D515" s="14" t="s">
        <v>1060</v>
      </c>
      <c r="E515" s="15">
        <v>42.25</v>
      </c>
      <c r="F515" s="15">
        <v>8.8699999999999992</v>
      </c>
      <c r="G515" s="15">
        <v>51.12</v>
      </c>
      <c r="H515" s="14" t="s">
        <v>148</v>
      </c>
      <c r="I515" s="26" t="s">
        <v>1065</v>
      </c>
      <c r="J515" s="24">
        <v>42.25</v>
      </c>
    </row>
    <row r="516" spans="1:10" x14ac:dyDescent="0.2">
      <c r="A516" s="19" t="s">
        <v>8</v>
      </c>
      <c r="B516" s="16" t="s">
        <v>1686</v>
      </c>
      <c r="C516" s="18">
        <v>44918</v>
      </c>
      <c r="D516" s="14" t="s">
        <v>1687</v>
      </c>
      <c r="E516" s="15">
        <v>52.49</v>
      </c>
      <c r="F516" s="17">
        <v>11.02</v>
      </c>
      <c r="G516" s="17">
        <v>63.51</v>
      </c>
      <c r="H516" s="14" t="s">
        <v>148</v>
      </c>
      <c r="I516" s="23" t="s">
        <v>1690</v>
      </c>
      <c r="J516" s="24">
        <v>32.25</v>
      </c>
    </row>
    <row r="517" spans="1:10" x14ac:dyDescent="0.2">
      <c r="A517" s="19" t="s">
        <v>6</v>
      </c>
      <c r="B517" s="16" t="s">
        <v>1221</v>
      </c>
      <c r="C517" s="18">
        <v>44754</v>
      </c>
      <c r="D517" s="14" t="s">
        <v>1252</v>
      </c>
      <c r="E517" s="15">
        <v>5280</v>
      </c>
      <c r="F517" s="15">
        <v>1108.8</v>
      </c>
      <c r="G517" s="15">
        <v>6388.8</v>
      </c>
      <c r="H517" s="14" t="s">
        <v>131</v>
      </c>
      <c r="I517" s="26" t="s">
        <v>1251</v>
      </c>
      <c r="J517" s="24">
        <v>5280</v>
      </c>
    </row>
    <row r="518" spans="1:10" x14ac:dyDescent="0.2">
      <c r="A518" s="19" t="s">
        <v>2</v>
      </c>
      <c r="B518" s="16" t="s">
        <v>1476</v>
      </c>
      <c r="C518" s="18">
        <v>44859</v>
      </c>
      <c r="D518" s="14" t="s">
        <v>1511</v>
      </c>
      <c r="E518" s="15">
        <v>750</v>
      </c>
      <c r="F518" s="17">
        <v>157.5</v>
      </c>
      <c r="G518" s="17">
        <v>907.5</v>
      </c>
      <c r="H518" s="14" t="s">
        <v>158</v>
      </c>
      <c r="I518" s="23" t="s">
        <v>1538</v>
      </c>
      <c r="J518" s="24">
        <v>750</v>
      </c>
    </row>
    <row r="519" spans="1:10" x14ac:dyDescent="0.2">
      <c r="A519" s="19" t="s">
        <v>6</v>
      </c>
      <c r="B519" s="16" t="s">
        <v>894</v>
      </c>
      <c r="C519" s="18">
        <v>44739</v>
      </c>
      <c r="D519" s="14" t="s">
        <v>901</v>
      </c>
      <c r="E519" s="15">
        <v>187.5</v>
      </c>
      <c r="F519" s="15">
        <v>0</v>
      </c>
      <c r="G519" s="15">
        <v>187.5</v>
      </c>
      <c r="H519" s="14" t="s">
        <v>130</v>
      </c>
      <c r="I519" s="23">
        <v>44761</v>
      </c>
      <c r="J519" s="24">
        <v>187.5</v>
      </c>
    </row>
    <row r="520" spans="1:10" x14ac:dyDescent="0.2">
      <c r="A520" s="19" t="s">
        <v>17</v>
      </c>
      <c r="B520" s="16" t="s">
        <v>1101</v>
      </c>
      <c r="C520" s="18">
        <v>44746</v>
      </c>
      <c r="D520" s="14" t="s">
        <v>1152</v>
      </c>
      <c r="E520" s="15">
        <v>222</v>
      </c>
      <c r="F520" s="15">
        <v>46.62</v>
      </c>
      <c r="G520" s="15">
        <v>268.62</v>
      </c>
      <c r="H520" s="14" t="s">
        <v>153</v>
      </c>
      <c r="I520" s="23">
        <v>44748</v>
      </c>
      <c r="J520" s="24">
        <v>222</v>
      </c>
    </row>
    <row r="521" spans="1:10" x14ac:dyDescent="0.2">
      <c r="A521" s="19" t="s">
        <v>9</v>
      </c>
      <c r="B521" s="16" t="s">
        <v>973</v>
      </c>
      <c r="C521" s="18">
        <v>44727</v>
      </c>
      <c r="D521" s="14" t="s">
        <v>974</v>
      </c>
      <c r="E521" s="15">
        <v>18.64</v>
      </c>
      <c r="F521" s="17">
        <v>3.91</v>
      </c>
      <c r="G521" s="17">
        <v>22.55</v>
      </c>
      <c r="H521" s="14" t="s">
        <v>151</v>
      </c>
      <c r="I521" s="23">
        <v>44727</v>
      </c>
      <c r="J521" s="24">
        <v>18.64</v>
      </c>
    </row>
    <row r="522" spans="1:10" x14ac:dyDescent="0.2">
      <c r="A522" s="19" t="s">
        <v>2</v>
      </c>
      <c r="B522" s="16" t="s">
        <v>1464</v>
      </c>
      <c r="C522" s="18">
        <v>44855</v>
      </c>
      <c r="D522" s="14" t="s">
        <v>1500</v>
      </c>
      <c r="E522" s="15">
        <v>180</v>
      </c>
      <c r="F522" s="17">
        <v>0</v>
      </c>
      <c r="G522" s="17">
        <v>180</v>
      </c>
      <c r="H522" s="14" t="s">
        <v>158</v>
      </c>
      <c r="I522" s="23" t="s">
        <v>1462</v>
      </c>
      <c r="J522" s="24">
        <v>180</v>
      </c>
    </row>
    <row r="523" spans="1:10" x14ac:dyDescent="0.2">
      <c r="A523" s="19" t="s">
        <v>4</v>
      </c>
      <c r="B523" s="16" t="s">
        <v>485</v>
      </c>
      <c r="C523" s="18">
        <v>44671</v>
      </c>
      <c r="D523" s="14" t="s">
        <v>478</v>
      </c>
      <c r="E523" s="15">
        <v>600</v>
      </c>
      <c r="F523" s="17">
        <v>126</v>
      </c>
      <c r="G523" s="17">
        <v>726</v>
      </c>
      <c r="H523" s="27" t="s">
        <v>141</v>
      </c>
      <c r="I523" s="23" t="s">
        <v>257</v>
      </c>
      <c r="J523" s="24">
        <v>600</v>
      </c>
    </row>
    <row r="524" spans="1:10" x14ac:dyDescent="0.2">
      <c r="A524" s="19" t="s">
        <v>6</v>
      </c>
      <c r="B524" s="16" t="s">
        <v>1631</v>
      </c>
      <c r="C524" s="18">
        <v>44851</v>
      </c>
      <c r="D524" s="14" t="s">
        <v>1632</v>
      </c>
      <c r="E524" s="15">
        <v>150</v>
      </c>
      <c r="F524" s="17">
        <v>31.5</v>
      </c>
      <c r="G524" s="17">
        <v>181.5</v>
      </c>
      <c r="H524" s="14" t="s">
        <v>127</v>
      </c>
      <c r="I524" s="23" t="s">
        <v>1658</v>
      </c>
      <c r="J524" s="24">
        <v>150</v>
      </c>
    </row>
    <row r="525" spans="1:10" x14ac:dyDescent="0.2">
      <c r="A525" s="19" t="s">
        <v>5</v>
      </c>
      <c r="B525" s="16" t="s">
        <v>1378</v>
      </c>
      <c r="C525" s="18">
        <v>44828</v>
      </c>
      <c r="D525" s="14" t="s">
        <v>1383</v>
      </c>
      <c r="E525" s="15">
        <v>130</v>
      </c>
      <c r="F525" s="17">
        <f>+E525*0.21</f>
        <v>27.3</v>
      </c>
      <c r="G525" s="17">
        <f>+E525+F525</f>
        <v>157.30000000000001</v>
      </c>
      <c r="H525" s="14" t="s">
        <v>159</v>
      </c>
      <c r="I525" s="23" t="s">
        <v>1384</v>
      </c>
      <c r="J525" s="24">
        <v>130</v>
      </c>
    </row>
    <row r="526" spans="1:10" x14ac:dyDescent="0.2">
      <c r="A526" s="19" t="s">
        <v>6</v>
      </c>
      <c r="B526" s="16" t="s">
        <v>227</v>
      </c>
      <c r="C526" s="18">
        <v>44610</v>
      </c>
      <c r="D526" s="14" t="s">
        <v>228</v>
      </c>
      <c r="E526" s="15">
        <v>400</v>
      </c>
      <c r="F526" s="15">
        <v>40</v>
      </c>
      <c r="G526" s="15">
        <v>440</v>
      </c>
      <c r="H526" s="14" t="s">
        <v>155</v>
      </c>
      <c r="I526" s="23" t="s">
        <v>107</v>
      </c>
      <c r="J526" s="24">
        <v>376.82</v>
      </c>
    </row>
    <row r="527" spans="1:10" x14ac:dyDescent="0.2">
      <c r="A527" s="19" t="s">
        <v>3</v>
      </c>
      <c r="B527" s="16" t="s">
        <v>1568</v>
      </c>
      <c r="C527" s="18">
        <v>44907</v>
      </c>
      <c r="D527" s="14" t="s">
        <v>1589</v>
      </c>
      <c r="E527" s="15">
        <v>1937</v>
      </c>
      <c r="F527" s="17">
        <v>406.77</v>
      </c>
      <c r="G527" s="17">
        <v>2343.77</v>
      </c>
      <c r="H527" s="14" t="s">
        <v>172</v>
      </c>
      <c r="I527" s="23" t="s">
        <v>1610</v>
      </c>
      <c r="J527" s="24">
        <v>1937</v>
      </c>
    </row>
    <row r="528" spans="1:10" x14ac:dyDescent="0.2">
      <c r="A528" s="19" t="s">
        <v>6</v>
      </c>
      <c r="B528" s="16" t="s">
        <v>508</v>
      </c>
      <c r="C528" s="18">
        <v>44659</v>
      </c>
      <c r="D528" s="14" t="s">
        <v>509</v>
      </c>
      <c r="E528" s="15">
        <v>84.82</v>
      </c>
      <c r="F528" s="17">
        <v>8.4819999999999993</v>
      </c>
      <c r="G528" s="17">
        <v>93.301999999999992</v>
      </c>
      <c r="H528" s="14" t="s">
        <v>136</v>
      </c>
      <c r="I528" s="23">
        <v>44659</v>
      </c>
      <c r="J528" s="24">
        <v>84.82</v>
      </c>
    </row>
    <row r="529" spans="1:10" x14ac:dyDescent="0.2">
      <c r="A529" s="19" t="s">
        <v>6</v>
      </c>
      <c r="B529" s="16" t="s">
        <v>558</v>
      </c>
      <c r="C529" s="18">
        <v>44734</v>
      </c>
      <c r="D529" s="14" t="s">
        <v>509</v>
      </c>
      <c r="E529" s="15">
        <v>84.82</v>
      </c>
      <c r="F529" s="17">
        <v>8.4819999999999993</v>
      </c>
      <c r="G529" s="17">
        <v>93.301999999999992</v>
      </c>
      <c r="H529" s="14" t="s">
        <v>136</v>
      </c>
      <c r="I529" s="23">
        <v>44734</v>
      </c>
      <c r="J529" s="24">
        <v>84.82</v>
      </c>
    </row>
    <row r="530" spans="1:10" x14ac:dyDescent="0.2">
      <c r="A530" s="19" t="s">
        <v>6</v>
      </c>
      <c r="B530" s="16" t="s">
        <v>1225</v>
      </c>
      <c r="C530" s="18">
        <v>44757</v>
      </c>
      <c r="D530" s="14" t="s">
        <v>509</v>
      </c>
      <c r="E530" s="15">
        <v>339.28</v>
      </c>
      <c r="F530" s="15">
        <v>33.927999999999997</v>
      </c>
      <c r="G530" s="15">
        <v>373.20799999999997</v>
      </c>
      <c r="H530" s="14" t="s">
        <v>136</v>
      </c>
      <c r="I530" s="26" t="s">
        <v>1266</v>
      </c>
      <c r="J530" s="24">
        <v>339.28</v>
      </c>
    </row>
    <row r="531" spans="1:10" x14ac:dyDescent="0.2">
      <c r="A531" s="19" t="s">
        <v>13</v>
      </c>
      <c r="B531" s="16" t="s">
        <v>1187</v>
      </c>
      <c r="C531" s="18">
        <v>44762</v>
      </c>
      <c r="D531" s="14" t="s">
        <v>1188</v>
      </c>
      <c r="E531" s="15">
        <v>139.29999999999998</v>
      </c>
      <c r="F531" s="15">
        <v>29.252999999999997</v>
      </c>
      <c r="G531" s="15">
        <v>168.55299999999997</v>
      </c>
      <c r="H531" s="14" t="s">
        <v>142</v>
      </c>
      <c r="I531" s="23" t="s">
        <v>1201</v>
      </c>
      <c r="J531" s="24">
        <v>139.29999999999998</v>
      </c>
    </row>
    <row r="532" spans="1:10" x14ac:dyDescent="0.2">
      <c r="A532" s="19" t="s">
        <v>17</v>
      </c>
      <c r="B532" s="16" t="s">
        <v>1146</v>
      </c>
      <c r="C532" s="18">
        <v>44739</v>
      </c>
      <c r="D532" s="14" t="s">
        <v>681</v>
      </c>
      <c r="E532" s="15">
        <v>1125</v>
      </c>
      <c r="F532" s="15">
        <v>236.25</v>
      </c>
      <c r="G532" s="15">
        <v>1361.25</v>
      </c>
      <c r="H532" s="14" t="s">
        <v>153</v>
      </c>
      <c r="I532" s="23">
        <v>44762</v>
      </c>
      <c r="J532" s="24">
        <v>1125</v>
      </c>
    </row>
    <row r="533" spans="1:10" x14ac:dyDescent="0.2">
      <c r="A533" s="19" t="s">
        <v>17</v>
      </c>
      <c r="B533" s="16" t="s">
        <v>1148</v>
      </c>
      <c r="C533" s="18">
        <v>44742</v>
      </c>
      <c r="D533" s="14" t="s">
        <v>682</v>
      </c>
      <c r="E533" s="15">
        <v>20.66</v>
      </c>
      <c r="F533" s="15">
        <v>4.3385999999999996</v>
      </c>
      <c r="G533" s="15">
        <v>24.9986</v>
      </c>
      <c r="H533" s="14" t="s">
        <v>142</v>
      </c>
      <c r="I533" s="23">
        <v>44742</v>
      </c>
      <c r="J533" s="24">
        <v>20.66</v>
      </c>
    </row>
    <row r="534" spans="1:10" x14ac:dyDescent="0.2">
      <c r="A534" s="19" t="s">
        <v>3</v>
      </c>
      <c r="B534" s="16" t="s">
        <v>465</v>
      </c>
      <c r="C534" s="18">
        <v>44740</v>
      </c>
      <c r="D534" s="14" t="s">
        <v>469</v>
      </c>
      <c r="E534" s="15">
        <v>100</v>
      </c>
      <c r="F534" s="17">
        <v>21</v>
      </c>
      <c r="G534" s="17">
        <v>121</v>
      </c>
      <c r="H534" s="27" t="s">
        <v>158</v>
      </c>
      <c r="I534" s="23">
        <v>44741</v>
      </c>
      <c r="J534" s="24">
        <v>100</v>
      </c>
    </row>
    <row r="535" spans="1:10" x14ac:dyDescent="0.2">
      <c r="A535" s="19" t="s">
        <v>2</v>
      </c>
      <c r="B535" s="16" t="s">
        <v>1483</v>
      </c>
      <c r="C535" s="18">
        <v>44862</v>
      </c>
      <c r="D535" s="14" t="s">
        <v>1518</v>
      </c>
      <c r="E535" s="15">
        <v>500</v>
      </c>
      <c r="F535" s="17">
        <v>105</v>
      </c>
      <c r="G535" s="17">
        <v>605</v>
      </c>
      <c r="H535" s="14" t="s">
        <v>159</v>
      </c>
      <c r="I535" s="23" t="s">
        <v>1542</v>
      </c>
      <c r="J535" s="24">
        <v>500</v>
      </c>
    </row>
    <row r="536" spans="1:10" x14ac:dyDescent="0.2">
      <c r="A536" s="19" t="s">
        <v>3</v>
      </c>
      <c r="B536" s="16" t="s">
        <v>1020</v>
      </c>
      <c r="C536" s="18">
        <v>44743</v>
      </c>
      <c r="D536" s="14" t="s">
        <v>1047</v>
      </c>
      <c r="E536" s="15">
        <v>2284.2600000000002</v>
      </c>
      <c r="F536" s="15">
        <v>479.69</v>
      </c>
      <c r="G536" s="15">
        <v>2763.95</v>
      </c>
      <c r="H536" s="14" t="s">
        <v>138</v>
      </c>
      <c r="I536" s="26" t="s">
        <v>1297</v>
      </c>
      <c r="J536" s="24">
        <v>2284.2600000000002</v>
      </c>
    </row>
    <row r="537" spans="1:10" x14ac:dyDescent="0.2">
      <c r="A537" s="19" t="s">
        <v>3</v>
      </c>
      <c r="B537" s="16" t="s">
        <v>1578</v>
      </c>
      <c r="C537" s="18">
        <v>44917</v>
      </c>
      <c r="D537" s="14" t="s">
        <v>1047</v>
      </c>
      <c r="E537" s="15">
        <v>176.94</v>
      </c>
      <c r="F537" s="17">
        <v>37.159999999999997</v>
      </c>
      <c r="G537" s="17">
        <v>214.1</v>
      </c>
      <c r="H537" s="14" t="s">
        <v>138</v>
      </c>
      <c r="I537" s="23">
        <v>44917</v>
      </c>
      <c r="J537" s="24">
        <v>176.94</v>
      </c>
    </row>
    <row r="538" spans="1:10" x14ac:dyDescent="0.2">
      <c r="A538" s="19" t="s">
        <v>6</v>
      </c>
      <c r="B538" s="16" t="s">
        <v>1211</v>
      </c>
      <c r="C538" s="18">
        <v>44748</v>
      </c>
      <c r="D538" s="14" t="s">
        <v>1212</v>
      </c>
      <c r="E538" s="15">
        <v>37.619999999999997</v>
      </c>
      <c r="F538" s="15">
        <v>7.900199999999999</v>
      </c>
      <c r="G538" s="15">
        <v>45.520199999999996</v>
      </c>
      <c r="H538" s="14" t="s">
        <v>142</v>
      </c>
      <c r="I538" s="23">
        <v>44748</v>
      </c>
      <c r="J538" s="24">
        <v>37.619999999999997</v>
      </c>
    </row>
    <row r="539" spans="1:10" x14ac:dyDescent="0.2">
      <c r="A539" s="19" t="s">
        <v>2</v>
      </c>
      <c r="B539" s="16" t="s">
        <v>1461</v>
      </c>
      <c r="C539" s="18">
        <v>44855</v>
      </c>
      <c r="D539" s="14" t="s">
        <v>1498</v>
      </c>
      <c r="E539" s="15">
        <v>180</v>
      </c>
      <c r="F539" s="17">
        <v>0</v>
      </c>
      <c r="G539" s="17">
        <v>180</v>
      </c>
      <c r="H539" s="14" t="s">
        <v>158</v>
      </c>
      <c r="I539" s="23" t="s">
        <v>1462</v>
      </c>
      <c r="J539" s="24">
        <v>180</v>
      </c>
    </row>
    <row r="540" spans="1:10" x14ac:dyDescent="0.2">
      <c r="A540" s="19" t="s">
        <v>2</v>
      </c>
      <c r="B540" s="16" t="s">
        <v>1463</v>
      </c>
      <c r="C540" s="18">
        <v>44855</v>
      </c>
      <c r="D540" s="14" t="s">
        <v>1499</v>
      </c>
      <c r="E540" s="15">
        <v>180</v>
      </c>
      <c r="F540" s="17">
        <v>0</v>
      </c>
      <c r="G540" s="17">
        <v>180</v>
      </c>
      <c r="H540" s="14" t="s">
        <v>158</v>
      </c>
      <c r="I540" s="23" t="s">
        <v>1462</v>
      </c>
      <c r="J540" s="24">
        <v>180</v>
      </c>
    </row>
    <row r="541" spans="1:10" x14ac:dyDescent="0.2">
      <c r="A541" s="19" t="s">
        <v>11</v>
      </c>
      <c r="B541" s="16" t="s">
        <v>713</v>
      </c>
      <c r="C541" s="18">
        <v>44609</v>
      </c>
      <c r="D541" s="14" t="s">
        <v>185</v>
      </c>
      <c r="E541" s="15">
        <v>66.099999999999994</v>
      </c>
      <c r="F541" s="15">
        <v>13.88</v>
      </c>
      <c r="G541" s="15">
        <v>79.98</v>
      </c>
      <c r="H541" s="14" t="s">
        <v>152</v>
      </c>
      <c r="I541" s="23" t="s">
        <v>190</v>
      </c>
      <c r="J541" s="24">
        <v>74.36</v>
      </c>
    </row>
    <row r="542" spans="1:10" x14ac:dyDescent="0.2">
      <c r="A542" s="19" t="s">
        <v>11</v>
      </c>
      <c r="B542" s="16" t="s">
        <v>714</v>
      </c>
      <c r="C542" s="18">
        <v>44609</v>
      </c>
      <c r="D542" s="14" t="s">
        <v>185</v>
      </c>
      <c r="E542" s="15">
        <v>33.049999999999997</v>
      </c>
      <c r="F542" s="15">
        <v>6.94</v>
      </c>
      <c r="G542" s="15">
        <v>39.99</v>
      </c>
      <c r="H542" s="14" t="s">
        <v>152</v>
      </c>
      <c r="I542" s="23" t="s">
        <v>190</v>
      </c>
      <c r="J542" s="24">
        <v>0</v>
      </c>
    </row>
    <row r="543" spans="1:10" x14ac:dyDescent="0.2">
      <c r="A543" s="19" t="s">
        <v>8</v>
      </c>
      <c r="B543" s="16" t="s">
        <v>1083</v>
      </c>
      <c r="C543" s="18">
        <v>44823</v>
      </c>
      <c r="D543" s="14" t="s">
        <v>1068</v>
      </c>
      <c r="E543" s="15">
        <v>563</v>
      </c>
      <c r="F543" s="15">
        <v>0</v>
      </c>
      <c r="G543" s="15">
        <v>563</v>
      </c>
      <c r="H543" s="14" t="s">
        <v>158</v>
      </c>
      <c r="I543" s="23">
        <v>44837</v>
      </c>
      <c r="J543" s="24">
        <v>450.4</v>
      </c>
    </row>
    <row r="544" spans="1:10" x14ac:dyDescent="0.2">
      <c r="A544" s="19" t="s">
        <v>15</v>
      </c>
      <c r="B544" s="16" t="s">
        <v>659</v>
      </c>
      <c r="C544" s="18">
        <v>44725</v>
      </c>
      <c r="D544" s="14" t="s">
        <v>661</v>
      </c>
      <c r="E544" s="15">
        <v>314.08999999999997</v>
      </c>
      <c r="F544" s="17">
        <v>12.56</v>
      </c>
      <c r="G544" s="17">
        <v>326.64999999999998</v>
      </c>
      <c r="H544" s="14" t="s">
        <v>139</v>
      </c>
      <c r="I544" s="26" t="s">
        <v>257</v>
      </c>
      <c r="J544" s="15">
        <v>314.08999999999997</v>
      </c>
    </row>
    <row r="545" spans="1:10" x14ac:dyDescent="0.2">
      <c r="A545" s="19" t="s">
        <v>1</v>
      </c>
      <c r="B545" s="16" t="s">
        <v>1423</v>
      </c>
      <c r="C545" s="18">
        <v>44851</v>
      </c>
      <c r="D545" s="14" t="s">
        <v>1446</v>
      </c>
      <c r="E545" s="15">
        <v>571.94000000000005</v>
      </c>
      <c r="F545" s="17">
        <v>0</v>
      </c>
      <c r="G545" s="17">
        <v>571.94000000000005</v>
      </c>
      <c r="H545" s="14" t="s">
        <v>136</v>
      </c>
      <c r="I545" s="23" t="s">
        <v>1449</v>
      </c>
      <c r="J545" s="24">
        <v>576.9</v>
      </c>
    </row>
    <row r="546" spans="1:10" x14ac:dyDescent="0.2">
      <c r="A546" s="19" t="s">
        <v>0</v>
      </c>
      <c r="B546" s="16" t="s">
        <v>208</v>
      </c>
      <c r="C546" s="18">
        <v>44650</v>
      </c>
      <c r="D546" s="14" t="s">
        <v>209</v>
      </c>
      <c r="E546" s="15">
        <v>109.19</v>
      </c>
      <c r="F546" s="17">
        <v>22.92</v>
      </c>
      <c r="G546" s="17">
        <v>132.11000000000001</v>
      </c>
      <c r="H546" s="14" t="s">
        <v>146</v>
      </c>
      <c r="I546" s="23" t="s">
        <v>212</v>
      </c>
      <c r="J546" s="24">
        <v>109.19</v>
      </c>
    </row>
    <row r="547" spans="1:10" x14ac:dyDescent="0.2">
      <c r="A547" s="19" t="s">
        <v>0</v>
      </c>
      <c r="B547" s="16" t="s">
        <v>424</v>
      </c>
      <c r="C547" s="18">
        <v>44711</v>
      </c>
      <c r="D547" s="14" t="s">
        <v>209</v>
      </c>
      <c r="E547" s="15">
        <v>105.94</v>
      </c>
      <c r="F547" s="17">
        <v>22.25</v>
      </c>
      <c r="G547" s="17">
        <v>128.19</v>
      </c>
      <c r="H547" s="14" t="s">
        <v>146</v>
      </c>
      <c r="I547" s="23" t="s">
        <v>427</v>
      </c>
      <c r="J547" s="24">
        <v>105.94</v>
      </c>
    </row>
    <row r="548" spans="1:10" x14ac:dyDescent="0.2">
      <c r="A548" s="19" t="s">
        <v>0</v>
      </c>
      <c r="B548" s="16" t="s">
        <v>990</v>
      </c>
      <c r="C548" s="18">
        <v>44816</v>
      </c>
      <c r="D548" s="14" t="s">
        <v>209</v>
      </c>
      <c r="E548" s="15">
        <v>105.26</v>
      </c>
      <c r="F548" s="17">
        <v>22.1</v>
      </c>
      <c r="G548" s="17">
        <v>127.36000000000001</v>
      </c>
      <c r="H548" s="14" t="s">
        <v>146</v>
      </c>
      <c r="I548" s="23" t="s">
        <v>993</v>
      </c>
      <c r="J548" s="24">
        <v>105.26</v>
      </c>
    </row>
    <row r="549" spans="1:10" x14ac:dyDescent="0.2">
      <c r="A549" s="19" t="s">
        <v>0</v>
      </c>
      <c r="B549" s="16" t="s">
        <v>1400</v>
      </c>
      <c r="C549" s="18">
        <v>44895</v>
      </c>
      <c r="D549" s="14" t="s">
        <v>209</v>
      </c>
      <c r="E549" s="15">
        <v>105.14</v>
      </c>
      <c r="F549" s="17">
        <v>22.08</v>
      </c>
      <c r="G549" s="17">
        <v>127.22</v>
      </c>
      <c r="H549" s="14" t="s">
        <v>146</v>
      </c>
      <c r="I549" s="23" t="s">
        <v>1401</v>
      </c>
      <c r="J549" s="24">
        <v>105.14</v>
      </c>
    </row>
    <row r="550" spans="1:10" x14ac:dyDescent="0.2">
      <c r="A550" s="19" t="s">
        <v>2</v>
      </c>
      <c r="B550" s="16" t="s">
        <v>1494</v>
      </c>
      <c r="C550" s="18">
        <v>44874</v>
      </c>
      <c r="D550" s="14" t="s">
        <v>1527</v>
      </c>
      <c r="E550" s="15">
        <v>225.37</v>
      </c>
      <c r="F550" s="17">
        <v>22.536999999999999</v>
      </c>
      <c r="G550" s="17">
        <v>247.90700000000001</v>
      </c>
      <c r="H550" s="14" t="s">
        <v>155</v>
      </c>
      <c r="I550" s="23" t="s">
        <v>1547</v>
      </c>
      <c r="J550" s="24">
        <v>86.64</v>
      </c>
    </row>
    <row r="551" spans="1:10" x14ac:dyDescent="0.2">
      <c r="A551" s="19" t="s">
        <v>17</v>
      </c>
      <c r="B551" s="16" t="s">
        <v>1123</v>
      </c>
      <c r="C551" s="18">
        <v>44642</v>
      </c>
      <c r="D551" s="14" t="s">
        <v>279</v>
      </c>
      <c r="E551" s="15">
        <v>150</v>
      </c>
      <c r="F551" s="17">
        <v>31.5</v>
      </c>
      <c r="G551" s="17">
        <v>181.5</v>
      </c>
      <c r="H551" s="14" t="s">
        <v>150</v>
      </c>
      <c r="I551" s="23">
        <v>44643</v>
      </c>
      <c r="J551" s="24">
        <v>150</v>
      </c>
    </row>
    <row r="552" spans="1:10" x14ac:dyDescent="0.2">
      <c r="A552" s="19" t="s">
        <v>12</v>
      </c>
      <c r="B552" s="16" t="s">
        <v>1734</v>
      </c>
      <c r="C552" s="18">
        <v>44886</v>
      </c>
      <c r="D552" s="14" t="s">
        <v>1735</v>
      </c>
      <c r="E552" s="15">
        <v>3506.93</v>
      </c>
      <c r="F552" s="17">
        <v>0</v>
      </c>
      <c r="G552" s="17">
        <v>3506.93</v>
      </c>
      <c r="H552" s="14" t="s">
        <v>129</v>
      </c>
      <c r="I552" s="23" t="s">
        <v>1736</v>
      </c>
      <c r="J552" s="24">
        <v>3506.93</v>
      </c>
    </row>
    <row r="553" spans="1:10" x14ac:dyDescent="0.2">
      <c r="A553" s="19" t="s">
        <v>8</v>
      </c>
      <c r="B553" s="16" t="s">
        <v>1681</v>
      </c>
      <c r="C553" s="18">
        <v>44886</v>
      </c>
      <c r="D553" s="14" t="s">
        <v>1682</v>
      </c>
      <c r="E553" s="15">
        <v>2928.24</v>
      </c>
      <c r="F553" s="17">
        <v>0</v>
      </c>
      <c r="G553" s="17">
        <v>2928.24</v>
      </c>
      <c r="H553" s="14" t="s">
        <v>129</v>
      </c>
      <c r="I553" s="23">
        <v>45251</v>
      </c>
      <c r="J553" s="24">
        <v>2928.24</v>
      </c>
    </row>
    <row r="554" spans="1:10" x14ac:dyDescent="0.2">
      <c r="A554" s="19" t="s">
        <v>8</v>
      </c>
      <c r="B554" s="16" t="s">
        <v>1079</v>
      </c>
      <c r="C554" s="18">
        <v>44753</v>
      </c>
      <c r="D554" s="14" t="s">
        <v>1066</v>
      </c>
      <c r="E554" s="15">
        <v>2969.52</v>
      </c>
      <c r="F554" s="15">
        <v>0</v>
      </c>
      <c r="G554" s="15">
        <v>2969.52</v>
      </c>
      <c r="H554" s="14" t="s">
        <v>129</v>
      </c>
      <c r="I554" s="23">
        <v>45125</v>
      </c>
      <c r="J554" s="24">
        <v>2969.52</v>
      </c>
    </row>
    <row r="555" spans="1:10" x14ac:dyDescent="0.2">
      <c r="A555" s="19" t="s">
        <v>0</v>
      </c>
      <c r="B555" s="16" t="s">
        <v>207</v>
      </c>
      <c r="C555" s="18">
        <v>44648</v>
      </c>
      <c r="D555" s="14" t="s">
        <v>206</v>
      </c>
      <c r="E555" s="15">
        <v>162.22</v>
      </c>
      <c r="F555" s="17">
        <v>0</v>
      </c>
      <c r="G555" s="17">
        <v>162.22</v>
      </c>
      <c r="H555" s="14" t="s">
        <v>129</v>
      </c>
      <c r="I555" s="23">
        <v>44653</v>
      </c>
      <c r="J555" s="24">
        <v>162.22</v>
      </c>
    </row>
    <row r="556" spans="1:10" x14ac:dyDescent="0.2">
      <c r="A556" s="19" t="s">
        <v>6</v>
      </c>
      <c r="B556" s="16" t="s">
        <v>1226</v>
      </c>
      <c r="C556" s="18">
        <v>44757</v>
      </c>
      <c r="D556" s="14" t="s">
        <v>1227</v>
      </c>
      <c r="E556" s="15">
        <v>72</v>
      </c>
      <c r="F556" s="15">
        <v>15.12</v>
      </c>
      <c r="G556" s="15">
        <v>87.12</v>
      </c>
      <c r="H556" s="14" t="s">
        <v>131</v>
      </c>
      <c r="I556" s="25" t="s">
        <v>1256</v>
      </c>
      <c r="J556" s="24">
        <v>72</v>
      </c>
    </row>
    <row r="557" spans="1:10" x14ac:dyDescent="0.2">
      <c r="A557" s="19" t="s">
        <v>2</v>
      </c>
      <c r="B557" s="16" t="s">
        <v>1472</v>
      </c>
      <c r="C557" s="18">
        <v>44859</v>
      </c>
      <c r="D557" s="14" t="s">
        <v>1507</v>
      </c>
      <c r="E557" s="15">
        <v>1300</v>
      </c>
      <c r="F557" s="17">
        <v>273</v>
      </c>
      <c r="G557" s="17">
        <v>1573</v>
      </c>
      <c r="H557" s="14" t="s">
        <v>158</v>
      </c>
      <c r="I557" s="23">
        <v>44873</v>
      </c>
      <c r="J557" s="24">
        <v>1300</v>
      </c>
    </row>
    <row r="558" spans="1:10" x14ac:dyDescent="0.2">
      <c r="A558" s="19" t="s">
        <v>2</v>
      </c>
      <c r="B558" s="16" t="s">
        <v>1493</v>
      </c>
      <c r="C558" s="18">
        <v>44873</v>
      </c>
      <c r="D558" s="14" t="s">
        <v>1526</v>
      </c>
      <c r="E558" s="15">
        <v>886.5</v>
      </c>
      <c r="F558" s="17">
        <v>88.65</v>
      </c>
      <c r="G558" s="17">
        <v>975.15</v>
      </c>
      <c r="H558" s="14" t="s">
        <v>155</v>
      </c>
      <c r="I558" s="23" t="s">
        <v>1546</v>
      </c>
      <c r="J558" s="24">
        <v>886.5</v>
      </c>
    </row>
    <row r="559" spans="1:10" x14ac:dyDescent="0.2">
      <c r="A559" s="19" t="s">
        <v>4</v>
      </c>
      <c r="B559" s="16" t="s">
        <v>489</v>
      </c>
      <c r="C559" s="18">
        <v>44692</v>
      </c>
      <c r="D559" s="14" t="s">
        <v>481</v>
      </c>
      <c r="E559" s="15">
        <v>400</v>
      </c>
      <c r="F559" s="17">
        <v>0</v>
      </c>
      <c r="G559" s="17">
        <v>400</v>
      </c>
      <c r="H559" s="27" t="s">
        <v>158</v>
      </c>
      <c r="I559" s="26" t="s">
        <v>496</v>
      </c>
      <c r="J559" s="24">
        <v>400</v>
      </c>
    </row>
    <row r="560" spans="1:10" x14ac:dyDescent="0.2">
      <c r="A560" s="19" t="s">
        <v>2</v>
      </c>
      <c r="B560" s="16" t="s">
        <v>1466</v>
      </c>
      <c r="C560" s="18">
        <v>44855</v>
      </c>
      <c r="D560" s="14" t="s">
        <v>1502</v>
      </c>
      <c r="E560" s="15">
        <v>180</v>
      </c>
      <c r="F560" s="17">
        <v>0</v>
      </c>
      <c r="G560" s="17">
        <v>180</v>
      </c>
      <c r="H560" s="14" t="s">
        <v>158</v>
      </c>
      <c r="I560" s="23" t="s">
        <v>1462</v>
      </c>
      <c r="J560" s="24">
        <v>180</v>
      </c>
    </row>
    <row r="561" spans="1:10" x14ac:dyDescent="0.2">
      <c r="A561" s="19" t="s">
        <v>9</v>
      </c>
      <c r="B561" s="16" t="s">
        <v>43</v>
      </c>
      <c r="C561" s="18">
        <v>44577</v>
      </c>
      <c r="D561" s="14" t="s">
        <v>44</v>
      </c>
      <c r="E561" s="15">
        <v>135.54</v>
      </c>
      <c r="F561" s="17">
        <v>28.46</v>
      </c>
      <c r="G561" s="17">
        <v>164</v>
      </c>
      <c r="H561" s="14" t="s">
        <v>152</v>
      </c>
      <c r="I561" s="23" t="s">
        <v>45</v>
      </c>
      <c r="J561" s="24">
        <v>135.54</v>
      </c>
    </row>
    <row r="562" spans="1:10" x14ac:dyDescent="0.2">
      <c r="A562" s="19" t="s">
        <v>12</v>
      </c>
      <c r="B562" s="16" t="s">
        <v>768</v>
      </c>
      <c r="C562" s="18">
        <v>44601</v>
      </c>
      <c r="D562" s="14" t="s">
        <v>108</v>
      </c>
      <c r="E562" s="15">
        <v>5.45</v>
      </c>
      <c r="F562" s="15">
        <v>1.1499999999999999</v>
      </c>
      <c r="G562" s="15">
        <v>6.6</v>
      </c>
      <c r="H562" s="14" t="s">
        <v>142</v>
      </c>
      <c r="I562" s="26" t="s">
        <v>107</v>
      </c>
      <c r="J562" s="24">
        <v>5.45</v>
      </c>
    </row>
    <row r="563" spans="1:10" x14ac:dyDescent="0.2">
      <c r="A563" s="19" t="s">
        <v>17</v>
      </c>
      <c r="B563" s="16" t="s">
        <v>1135</v>
      </c>
      <c r="C563" s="18">
        <v>44729</v>
      </c>
      <c r="D563" s="14" t="s">
        <v>108</v>
      </c>
      <c r="E563" s="15">
        <v>40.6</v>
      </c>
      <c r="F563" s="15">
        <v>0</v>
      </c>
      <c r="G563" s="15">
        <v>40.6</v>
      </c>
      <c r="H563" s="14" t="s">
        <v>147</v>
      </c>
      <c r="I563" s="23">
        <v>44729</v>
      </c>
      <c r="J563" s="15">
        <v>35.92</v>
      </c>
    </row>
    <row r="564" spans="1:10" x14ac:dyDescent="0.2">
      <c r="A564" s="19" t="s">
        <v>9</v>
      </c>
      <c r="B564" s="16" t="s">
        <v>1338</v>
      </c>
      <c r="C564" s="18">
        <v>44769</v>
      </c>
      <c r="D564" s="14" t="s">
        <v>108</v>
      </c>
      <c r="E564" s="15">
        <v>3.97</v>
      </c>
      <c r="F564" s="15">
        <v>0.83</v>
      </c>
      <c r="G564" s="15">
        <v>4.8</v>
      </c>
      <c r="H564" s="14" t="s">
        <v>142</v>
      </c>
      <c r="I564" s="23">
        <v>44769</v>
      </c>
      <c r="J564" s="24">
        <v>3.97</v>
      </c>
    </row>
    <row r="565" spans="1:10" x14ac:dyDescent="0.2">
      <c r="A565" s="19" t="s">
        <v>6</v>
      </c>
      <c r="B565" s="16" t="s">
        <v>527</v>
      </c>
      <c r="C565" s="18">
        <v>44700</v>
      </c>
      <c r="D565" s="14" t="s">
        <v>528</v>
      </c>
      <c r="E565" s="15">
        <v>68.180000000000007</v>
      </c>
      <c r="F565" s="15">
        <v>6.8180000000000014</v>
      </c>
      <c r="G565" s="15">
        <v>74.998000000000005</v>
      </c>
      <c r="H565" s="14" t="s">
        <v>155</v>
      </c>
      <c r="I565" s="23">
        <v>44704</v>
      </c>
      <c r="J565" s="24">
        <v>68.180000000000007</v>
      </c>
    </row>
    <row r="566" spans="1:10" x14ac:dyDescent="0.2">
      <c r="A566" s="19" t="s">
        <v>6</v>
      </c>
      <c r="B566" s="16" t="s">
        <v>1213</v>
      </c>
      <c r="C566" s="18">
        <v>44750</v>
      </c>
      <c r="D566" s="14" t="s">
        <v>528</v>
      </c>
      <c r="E566" s="15">
        <v>400</v>
      </c>
      <c r="F566" s="15">
        <v>40</v>
      </c>
      <c r="G566" s="15">
        <v>440</v>
      </c>
      <c r="H566" s="14" t="s">
        <v>155</v>
      </c>
      <c r="I566" s="26" t="s">
        <v>1247</v>
      </c>
      <c r="J566" s="24">
        <v>1218</v>
      </c>
    </row>
    <row r="567" spans="1:10" x14ac:dyDescent="0.2">
      <c r="A567" s="19" t="s">
        <v>7</v>
      </c>
      <c r="B567" s="16" t="s">
        <v>1664</v>
      </c>
      <c r="C567" s="18">
        <v>44848</v>
      </c>
      <c r="D567" s="14" t="s">
        <v>1665</v>
      </c>
      <c r="E567" s="15">
        <v>40</v>
      </c>
      <c r="F567" s="17">
        <v>0</v>
      </c>
      <c r="G567" s="17">
        <v>40</v>
      </c>
      <c r="H567" s="14" t="s">
        <v>154</v>
      </c>
      <c r="I567" s="23" t="s">
        <v>1671</v>
      </c>
      <c r="J567" s="24">
        <v>31.93</v>
      </c>
    </row>
    <row r="568" spans="1:10" x14ac:dyDescent="0.2">
      <c r="A568" s="19" t="s">
        <v>7</v>
      </c>
      <c r="B568" s="16" t="s">
        <v>596</v>
      </c>
      <c r="C568" s="18">
        <v>44659</v>
      </c>
      <c r="D568" s="14" t="s">
        <v>426</v>
      </c>
      <c r="E568" s="15">
        <v>50</v>
      </c>
      <c r="F568" s="17">
        <v>0</v>
      </c>
      <c r="G568" s="17">
        <v>50</v>
      </c>
      <c r="H568" s="14" t="s">
        <v>154</v>
      </c>
      <c r="I568" s="26" t="s">
        <v>600</v>
      </c>
      <c r="J568" s="24">
        <v>67.349999999999994</v>
      </c>
    </row>
    <row r="569" spans="1:10" x14ac:dyDescent="0.2">
      <c r="A569" s="19" t="s">
        <v>0</v>
      </c>
      <c r="B569" s="16" t="s">
        <v>423</v>
      </c>
      <c r="C569" s="18">
        <v>44684</v>
      </c>
      <c r="D569" s="14" t="s">
        <v>426</v>
      </c>
      <c r="E569" s="15">
        <v>67.19</v>
      </c>
      <c r="F569" s="15">
        <f>+E569*0.21</f>
        <v>14.1099</v>
      </c>
      <c r="G569" s="15">
        <f>+E569+F569</f>
        <v>81.299899999999994</v>
      </c>
      <c r="H569" s="14" t="s">
        <v>154</v>
      </c>
      <c r="I569" s="23" t="s">
        <v>1386</v>
      </c>
      <c r="J569" s="24">
        <f>12.28+27.19+10.47+15.23+2.79</f>
        <v>67.960000000000008</v>
      </c>
    </row>
    <row r="570" spans="1:10" x14ac:dyDescent="0.2">
      <c r="A570" s="19" t="s">
        <v>1</v>
      </c>
      <c r="B570" s="16" t="s">
        <v>855</v>
      </c>
      <c r="C570" s="18">
        <v>44734</v>
      </c>
      <c r="D570" s="14" t="s">
        <v>426</v>
      </c>
      <c r="E570" s="15">
        <v>62.72</v>
      </c>
      <c r="F570" s="17">
        <v>0</v>
      </c>
      <c r="G570" s="17">
        <v>62.72</v>
      </c>
      <c r="H570" s="27" t="s">
        <v>154</v>
      </c>
      <c r="I570" s="26" t="s">
        <v>431</v>
      </c>
      <c r="J570" s="24">
        <f>27.72+22.81</f>
        <v>50.53</v>
      </c>
    </row>
    <row r="571" spans="1:10" x14ac:dyDescent="0.2">
      <c r="A571" s="19" t="s">
        <v>1</v>
      </c>
      <c r="B571" s="16" t="s">
        <v>999</v>
      </c>
      <c r="C571" s="18">
        <v>44817</v>
      </c>
      <c r="D571" s="14" t="s">
        <v>426</v>
      </c>
      <c r="E571" s="15">
        <v>45</v>
      </c>
      <c r="F571" s="17">
        <v>0</v>
      </c>
      <c r="G571" s="17">
        <v>45</v>
      </c>
      <c r="H571" s="14" t="s">
        <v>154</v>
      </c>
      <c r="I571" s="23" t="s">
        <v>1387</v>
      </c>
      <c r="J571" s="24">
        <f>18.96+20.41</f>
        <v>39.370000000000005</v>
      </c>
    </row>
    <row r="572" spans="1:10" x14ac:dyDescent="0.2">
      <c r="A572" s="19" t="s">
        <v>6</v>
      </c>
      <c r="B572" s="16" t="s">
        <v>1240</v>
      </c>
      <c r="C572" s="18">
        <v>44820</v>
      </c>
      <c r="D572" s="14" t="s">
        <v>426</v>
      </c>
      <c r="E572" s="15">
        <v>60</v>
      </c>
      <c r="F572" s="15">
        <v>0</v>
      </c>
      <c r="G572" s="15">
        <v>60</v>
      </c>
      <c r="H572" s="14" t="s">
        <v>154</v>
      </c>
      <c r="I572" s="26" t="s">
        <v>1262</v>
      </c>
      <c r="J572" s="24">
        <f>10.57+4.25</f>
        <v>14.82</v>
      </c>
    </row>
    <row r="573" spans="1:10" x14ac:dyDescent="0.2">
      <c r="A573" s="19" t="s">
        <v>2</v>
      </c>
      <c r="B573" s="16" t="s">
        <v>1488</v>
      </c>
      <c r="C573" s="18">
        <v>44869</v>
      </c>
      <c r="D573" s="14" t="s">
        <v>426</v>
      </c>
      <c r="E573" s="15">
        <v>292.83999999999997</v>
      </c>
      <c r="F573" s="17">
        <v>0</v>
      </c>
      <c r="G573" s="17">
        <v>292.83999999999997</v>
      </c>
      <c r="H573" s="14" t="s">
        <v>154</v>
      </c>
      <c r="I573" s="23" t="s">
        <v>1544</v>
      </c>
      <c r="J573" s="24">
        <v>292.83999999999997</v>
      </c>
    </row>
    <row r="574" spans="1:10" x14ac:dyDescent="0.2">
      <c r="A574" s="19" t="s">
        <v>13</v>
      </c>
      <c r="B574" s="16" t="s">
        <v>321</v>
      </c>
      <c r="C574" s="18">
        <v>44644</v>
      </c>
      <c r="D574" s="14" t="s">
        <v>887</v>
      </c>
      <c r="E574" s="15">
        <v>3.8</v>
      </c>
      <c r="F574" s="15">
        <v>0.79799999999999993</v>
      </c>
      <c r="G574" s="15">
        <v>4.5979999999999999</v>
      </c>
      <c r="H574" s="14" t="s">
        <v>125</v>
      </c>
      <c r="I574" s="23" t="s">
        <v>341</v>
      </c>
      <c r="J574" s="24">
        <v>3.8</v>
      </c>
    </row>
    <row r="575" spans="1:10" x14ac:dyDescent="0.2">
      <c r="A575" s="19" t="s">
        <v>13</v>
      </c>
      <c r="B575" s="16" t="s">
        <v>883</v>
      </c>
      <c r="C575" s="18">
        <v>44728</v>
      </c>
      <c r="D575" s="14" t="s">
        <v>887</v>
      </c>
      <c r="E575" s="15">
        <v>22.8</v>
      </c>
      <c r="F575" s="15">
        <v>0</v>
      </c>
      <c r="G575" s="15">
        <v>22.8</v>
      </c>
      <c r="H575" s="14" t="s">
        <v>125</v>
      </c>
      <c r="I575" s="23" t="s">
        <v>262</v>
      </c>
      <c r="J575" s="24">
        <f>3.8*5</f>
        <v>19</v>
      </c>
    </row>
    <row r="576" spans="1:10" x14ac:dyDescent="0.2">
      <c r="A576" s="19" t="s">
        <v>3</v>
      </c>
      <c r="B576" s="16" t="s">
        <v>1566</v>
      </c>
      <c r="C576" s="18">
        <v>44900</v>
      </c>
      <c r="D576" s="14" t="s">
        <v>1587</v>
      </c>
      <c r="E576" s="15">
        <v>145.59</v>
      </c>
      <c r="F576" s="17">
        <v>30.57</v>
      </c>
      <c r="G576" s="17">
        <v>176.16</v>
      </c>
      <c r="H576" s="14" t="s">
        <v>1370</v>
      </c>
      <c r="I576" s="23" t="s">
        <v>1608</v>
      </c>
      <c r="J576" s="24">
        <v>145.59</v>
      </c>
    </row>
    <row r="577" spans="1:10" x14ac:dyDescent="0.2">
      <c r="A577" s="19" t="s">
        <v>1</v>
      </c>
      <c r="B577" s="16" t="s">
        <v>832</v>
      </c>
      <c r="C577" s="18">
        <v>44686</v>
      </c>
      <c r="D577" s="14" t="s">
        <v>434</v>
      </c>
      <c r="E577" s="15">
        <v>225</v>
      </c>
      <c r="F577" s="17">
        <v>47.25</v>
      </c>
      <c r="G577" s="17">
        <v>272.25</v>
      </c>
      <c r="H577" s="14" t="s">
        <v>141</v>
      </c>
      <c r="I577" s="23" t="s">
        <v>257</v>
      </c>
      <c r="J577" s="24">
        <v>225</v>
      </c>
    </row>
    <row r="578" spans="1:10" x14ac:dyDescent="0.2">
      <c r="A578" s="19" t="s">
        <v>17</v>
      </c>
      <c r="B578" s="16" t="s">
        <v>1102</v>
      </c>
      <c r="C578" s="18">
        <v>44747</v>
      </c>
      <c r="D578" s="14" t="s">
        <v>434</v>
      </c>
      <c r="E578" s="15">
        <v>900</v>
      </c>
      <c r="F578" s="15">
        <v>189</v>
      </c>
      <c r="G578" s="15">
        <v>1089</v>
      </c>
      <c r="H578" s="14" t="s">
        <v>141</v>
      </c>
      <c r="I578" s="23" t="s">
        <v>1153</v>
      </c>
      <c r="J578" s="24">
        <v>900</v>
      </c>
    </row>
    <row r="579" spans="1:10" x14ac:dyDescent="0.2">
      <c r="A579" s="19" t="s">
        <v>13</v>
      </c>
      <c r="B579" s="16" t="s">
        <v>1198</v>
      </c>
      <c r="C579" s="18">
        <v>44833</v>
      </c>
      <c r="D579" s="14" t="s">
        <v>434</v>
      </c>
      <c r="E579" s="15">
        <v>330</v>
      </c>
      <c r="F579" s="15">
        <v>69.3</v>
      </c>
      <c r="G579" s="15">
        <v>399.3</v>
      </c>
      <c r="H579" s="14" t="s">
        <v>141</v>
      </c>
      <c r="I579" s="23" t="s">
        <v>1205</v>
      </c>
      <c r="J579" s="24">
        <v>330</v>
      </c>
    </row>
    <row r="580" spans="1:10" x14ac:dyDescent="0.2">
      <c r="A580" s="19" t="s">
        <v>6</v>
      </c>
      <c r="B580" s="16" t="s">
        <v>560</v>
      </c>
      <c r="C580" s="18">
        <v>44735</v>
      </c>
      <c r="D580" s="14" t="s">
        <v>561</v>
      </c>
      <c r="E580" s="15">
        <v>200</v>
      </c>
      <c r="F580" s="17">
        <v>0</v>
      </c>
      <c r="G580" s="17">
        <v>200</v>
      </c>
      <c r="H580" s="14" t="s">
        <v>158</v>
      </c>
      <c r="I580" s="23" t="s">
        <v>595</v>
      </c>
      <c r="J580" s="24">
        <v>200</v>
      </c>
    </row>
    <row r="581" spans="1:10" x14ac:dyDescent="0.2">
      <c r="A581" s="19" t="s">
        <v>11</v>
      </c>
      <c r="B581" s="16" t="s">
        <v>715</v>
      </c>
      <c r="C581" s="18">
        <v>44609</v>
      </c>
      <c r="D581" s="14" t="s">
        <v>191</v>
      </c>
      <c r="E581" s="15">
        <v>25</v>
      </c>
      <c r="F581" s="15">
        <v>5.25</v>
      </c>
      <c r="G581" s="15">
        <v>30.25</v>
      </c>
      <c r="H581" s="14" t="s">
        <v>137</v>
      </c>
      <c r="I581" s="23" t="s">
        <v>346</v>
      </c>
      <c r="J581" s="24">
        <v>25</v>
      </c>
    </row>
    <row r="582" spans="1:10" x14ac:dyDescent="0.2">
      <c r="A582" s="19" t="s">
        <v>8</v>
      </c>
      <c r="B582" s="16" t="s">
        <v>622</v>
      </c>
      <c r="C582" s="18">
        <v>44722</v>
      </c>
      <c r="D582" s="14" t="s">
        <v>652</v>
      </c>
      <c r="E582" s="15">
        <v>2895</v>
      </c>
      <c r="F582" s="17">
        <v>607.95000000000005</v>
      </c>
      <c r="G582" s="17">
        <v>3502.95</v>
      </c>
      <c r="H582" s="14" t="s">
        <v>131</v>
      </c>
      <c r="I582" s="23" t="s">
        <v>653</v>
      </c>
      <c r="J582" s="24">
        <v>2895</v>
      </c>
    </row>
    <row r="583" spans="1:10" x14ac:dyDescent="0.2">
      <c r="A583" s="19" t="s">
        <v>1</v>
      </c>
      <c r="B583" s="16" t="s">
        <v>1005</v>
      </c>
      <c r="C583" s="18">
        <v>44830</v>
      </c>
      <c r="D583" s="14" t="s">
        <v>1013</v>
      </c>
      <c r="E583" s="15">
        <v>827.38</v>
      </c>
      <c r="F583" s="17">
        <v>173.75</v>
      </c>
      <c r="G583" s="17">
        <v>1001.13</v>
      </c>
      <c r="H583" s="14" t="s">
        <v>131</v>
      </c>
      <c r="I583" s="23" t="s">
        <v>1039</v>
      </c>
      <c r="J583" s="24">
        <v>827.38</v>
      </c>
    </row>
    <row r="584" spans="1:10" x14ac:dyDescent="0.2">
      <c r="A584" s="19" t="s">
        <v>1</v>
      </c>
      <c r="B584" s="16" t="s">
        <v>1006</v>
      </c>
      <c r="C584" s="18">
        <v>44832</v>
      </c>
      <c r="D584" s="14" t="s">
        <v>1013</v>
      </c>
      <c r="E584" s="15">
        <v>827.38</v>
      </c>
      <c r="F584" s="17">
        <v>173.75</v>
      </c>
      <c r="G584" s="17">
        <v>1001.13</v>
      </c>
      <c r="H584" s="14" t="s">
        <v>131</v>
      </c>
      <c r="I584" s="23" t="s">
        <v>1040</v>
      </c>
      <c r="J584" s="24">
        <v>1276.96</v>
      </c>
    </row>
    <row r="585" spans="1:10" x14ac:dyDescent="0.2">
      <c r="A585" s="19" t="s">
        <v>1</v>
      </c>
      <c r="B585" s="16" t="s">
        <v>1436</v>
      </c>
      <c r="C585" s="18">
        <v>44886</v>
      </c>
      <c r="D585" s="14" t="s">
        <v>1013</v>
      </c>
      <c r="E585" s="15">
        <v>643.14</v>
      </c>
      <c r="F585" s="17">
        <v>135.06</v>
      </c>
      <c r="G585" s="17">
        <v>778.2</v>
      </c>
      <c r="H585" s="14" t="s">
        <v>131</v>
      </c>
      <c r="I585" s="23">
        <v>44997</v>
      </c>
      <c r="J585" s="24"/>
    </row>
    <row r="586" spans="1:10" x14ac:dyDescent="0.2">
      <c r="A586" s="19" t="s">
        <v>9</v>
      </c>
      <c r="B586" s="16" t="s">
        <v>384</v>
      </c>
      <c r="C586" s="18">
        <v>44649</v>
      </c>
      <c r="D586" s="14" t="s">
        <v>385</v>
      </c>
      <c r="E586" s="15">
        <v>930</v>
      </c>
      <c r="F586" s="15">
        <v>195.3</v>
      </c>
      <c r="G586" s="15">
        <v>1125.3</v>
      </c>
      <c r="H586" s="14" t="s">
        <v>127</v>
      </c>
      <c r="I586" s="26" t="s">
        <v>386</v>
      </c>
      <c r="J586" s="24">
        <v>930</v>
      </c>
    </row>
    <row r="587" spans="1:10" x14ac:dyDescent="0.2">
      <c r="A587" s="19" t="s">
        <v>9</v>
      </c>
      <c r="B587" s="16" t="s">
        <v>40</v>
      </c>
      <c r="C587" s="18">
        <v>44577</v>
      </c>
      <c r="D587" s="14" t="s">
        <v>41</v>
      </c>
      <c r="E587" s="15">
        <v>240</v>
      </c>
      <c r="F587" s="17">
        <v>50.4</v>
      </c>
      <c r="G587" s="17">
        <v>290.39999999999998</v>
      </c>
      <c r="H587" s="14" t="s">
        <v>187</v>
      </c>
      <c r="I587" s="23" t="s">
        <v>42</v>
      </c>
      <c r="J587" s="24">
        <v>270</v>
      </c>
    </row>
    <row r="588" spans="1:10" x14ac:dyDescent="0.2">
      <c r="A588" s="19" t="s">
        <v>1</v>
      </c>
      <c r="B588" s="16" t="s">
        <v>1439</v>
      </c>
      <c r="C588" s="18">
        <v>44890</v>
      </c>
      <c r="D588" s="14" t="s">
        <v>1417</v>
      </c>
      <c r="E588" s="15">
        <v>1082.6400000000001</v>
      </c>
      <c r="F588" s="17">
        <v>227.36</v>
      </c>
      <c r="G588" s="17">
        <v>1310</v>
      </c>
      <c r="H588" s="14" t="s">
        <v>172</v>
      </c>
      <c r="I588" s="23" t="s">
        <v>1455</v>
      </c>
      <c r="J588" s="24">
        <v>1082.6400000000001</v>
      </c>
    </row>
    <row r="589" spans="1:10" x14ac:dyDescent="0.2">
      <c r="A589" s="19" t="s">
        <v>6</v>
      </c>
      <c r="B589" s="16" t="s">
        <v>562</v>
      </c>
      <c r="C589" s="18">
        <v>44739</v>
      </c>
      <c r="D589" s="14" t="s">
        <v>902</v>
      </c>
      <c r="E589" s="15">
        <v>187.5</v>
      </c>
      <c r="F589" s="15">
        <v>0</v>
      </c>
      <c r="G589" s="15">
        <v>187.5</v>
      </c>
      <c r="H589" s="14" t="s">
        <v>130</v>
      </c>
      <c r="I589" s="23">
        <v>44761</v>
      </c>
      <c r="J589" s="24">
        <v>187.5</v>
      </c>
    </row>
    <row r="590" spans="1:10" x14ac:dyDescent="0.2">
      <c r="A590" s="19" t="s">
        <v>3</v>
      </c>
      <c r="B590" s="16" t="s">
        <v>1580</v>
      </c>
      <c r="C590" s="18">
        <v>44917</v>
      </c>
      <c r="D590" s="14" t="s">
        <v>1595</v>
      </c>
      <c r="E590" s="15">
        <v>5860</v>
      </c>
      <c r="F590" s="17">
        <v>1230.5999999999999</v>
      </c>
      <c r="G590" s="17">
        <v>7090.6</v>
      </c>
      <c r="H590" s="14" t="s">
        <v>140</v>
      </c>
      <c r="I590" s="23" t="s">
        <v>1615</v>
      </c>
      <c r="J590" s="24">
        <v>5860</v>
      </c>
    </row>
    <row r="591" spans="1:10" x14ac:dyDescent="0.2">
      <c r="A591" s="14" t="s">
        <v>4</v>
      </c>
      <c r="B591" s="16" t="s">
        <v>800</v>
      </c>
      <c r="C591" s="18">
        <v>44641</v>
      </c>
      <c r="D591" s="14" t="s">
        <v>418</v>
      </c>
      <c r="E591" s="15">
        <v>500</v>
      </c>
      <c r="F591" s="17">
        <v>0</v>
      </c>
      <c r="G591" s="17">
        <v>500</v>
      </c>
      <c r="H591" s="14" t="s">
        <v>153</v>
      </c>
      <c r="I591" s="23" t="s">
        <v>276</v>
      </c>
      <c r="J591" s="24">
        <v>500</v>
      </c>
    </row>
    <row r="592" spans="1:10" x14ac:dyDescent="0.2">
      <c r="A592" s="19" t="s">
        <v>17</v>
      </c>
      <c r="B592" s="16" t="s">
        <v>1142</v>
      </c>
      <c r="C592" s="18">
        <v>44735</v>
      </c>
      <c r="D592" s="14" t="s">
        <v>677</v>
      </c>
      <c r="E592" s="15">
        <v>840</v>
      </c>
      <c r="F592" s="15">
        <v>0</v>
      </c>
      <c r="G592" s="15">
        <v>840</v>
      </c>
      <c r="H592" s="14" t="s">
        <v>153</v>
      </c>
      <c r="I592" s="26" t="s">
        <v>694</v>
      </c>
      <c r="J592" s="24">
        <v>840</v>
      </c>
    </row>
    <row r="593" spans="1:10" x14ac:dyDescent="0.2">
      <c r="A593" s="19" t="s">
        <v>3</v>
      </c>
      <c r="B593" s="16" t="s">
        <v>1575</v>
      </c>
      <c r="C593" s="18">
        <v>44914</v>
      </c>
      <c r="D593" s="14" t="s">
        <v>1593</v>
      </c>
      <c r="E593" s="15">
        <v>300</v>
      </c>
      <c r="F593" s="17">
        <v>63</v>
      </c>
      <c r="G593" s="17">
        <v>363</v>
      </c>
      <c r="H593" s="14" t="s">
        <v>153</v>
      </c>
      <c r="I593" s="23">
        <v>44915</v>
      </c>
      <c r="J593" s="24">
        <v>300</v>
      </c>
    </row>
    <row r="594" spans="1:10" x14ac:dyDescent="0.2">
      <c r="A594" s="19" t="s">
        <v>17</v>
      </c>
      <c r="B594" s="16" t="s">
        <v>1128</v>
      </c>
      <c r="C594" s="18">
        <v>44721</v>
      </c>
      <c r="D594" s="14" t="s">
        <v>669</v>
      </c>
      <c r="E594" s="15">
        <v>435.85</v>
      </c>
      <c r="F594" s="15">
        <v>91.528500000000008</v>
      </c>
      <c r="G594" s="15">
        <v>527.37850000000003</v>
      </c>
      <c r="H594" s="14" t="s">
        <v>147</v>
      </c>
      <c r="I594" s="26" t="s">
        <v>686</v>
      </c>
      <c r="J594" s="15">
        <v>435.85</v>
      </c>
    </row>
    <row r="595" spans="1:10" x14ac:dyDescent="0.2">
      <c r="A595" s="19" t="s">
        <v>9</v>
      </c>
      <c r="B595" s="16" t="s">
        <v>65</v>
      </c>
      <c r="C595" s="18">
        <v>44582</v>
      </c>
      <c r="D595" s="14" t="s">
        <v>59</v>
      </c>
      <c r="E595" s="15">
        <v>72.5</v>
      </c>
      <c r="F595" s="17">
        <v>15.23</v>
      </c>
      <c r="G595" s="17">
        <v>87.73</v>
      </c>
      <c r="H595" s="14" t="s">
        <v>127</v>
      </c>
      <c r="I595" s="23" t="s">
        <v>196</v>
      </c>
      <c r="J595" s="24">
        <v>72.5</v>
      </c>
    </row>
    <row r="596" spans="1:10" x14ac:dyDescent="0.2">
      <c r="A596" s="19" t="s">
        <v>6</v>
      </c>
      <c r="B596" s="16" t="s">
        <v>516</v>
      </c>
      <c r="C596" s="18">
        <v>44683</v>
      </c>
      <c r="D596" s="14" t="s">
        <v>517</v>
      </c>
      <c r="E596" s="15">
        <v>32</v>
      </c>
      <c r="F596" s="17">
        <v>6.72</v>
      </c>
      <c r="G596" s="17">
        <v>38.72</v>
      </c>
      <c r="H596" s="14" t="s">
        <v>132</v>
      </c>
      <c r="I596" s="23">
        <v>44704</v>
      </c>
      <c r="J596" s="24">
        <v>75</v>
      </c>
    </row>
    <row r="597" spans="1:10" x14ac:dyDescent="0.2">
      <c r="A597" s="19" t="s">
        <v>6</v>
      </c>
      <c r="B597" s="16" t="s">
        <v>518</v>
      </c>
      <c r="C597" s="18">
        <v>44684</v>
      </c>
      <c r="D597" s="14" t="s">
        <v>517</v>
      </c>
      <c r="E597" s="15">
        <v>75</v>
      </c>
      <c r="F597" s="17">
        <v>15.75</v>
      </c>
      <c r="G597" s="17">
        <v>90.75</v>
      </c>
      <c r="H597" s="14" t="s">
        <v>131</v>
      </c>
      <c r="I597" s="26" t="s">
        <v>574</v>
      </c>
      <c r="J597" s="24">
        <v>75</v>
      </c>
    </row>
    <row r="598" spans="1:10" x14ac:dyDescent="0.2">
      <c r="A598" s="19" t="s">
        <v>6</v>
      </c>
      <c r="B598" s="16" t="s">
        <v>1222</v>
      </c>
      <c r="C598" s="18">
        <v>44755</v>
      </c>
      <c r="D598" s="14" t="s">
        <v>517</v>
      </c>
      <c r="E598" s="15">
        <v>4002</v>
      </c>
      <c r="F598" s="15">
        <v>840.42</v>
      </c>
      <c r="G598" s="15">
        <v>4842.42</v>
      </c>
      <c r="H598" s="14" t="s">
        <v>132</v>
      </c>
      <c r="I598" s="26" t="s">
        <v>1253</v>
      </c>
      <c r="J598" s="24">
        <v>2829</v>
      </c>
    </row>
    <row r="599" spans="1:10" x14ac:dyDescent="0.2">
      <c r="A599" s="19" t="s">
        <v>1</v>
      </c>
      <c r="B599" s="16" t="s">
        <v>1443</v>
      </c>
      <c r="C599" s="18">
        <v>44904</v>
      </c>
      <c r="D599" s="14" t="s">
        <v>1418</v>
      </c>
      <c r="E599" s="15">
        <v>145.1</v>
      </c>
      <c r="F599" s="17">
        <v>30.47</v>
      </c>
      <c r="G599" s="17">
        <v>175.57</v>
      </c>
      <c r="H599" s="14" t="s">
        <v>152</v>
      </c>
      <c r="I599" s="23" t="s">
        <v>1457</v>
      </c>
      <c r="J599" s="24">
        <v>145.1</v>
      </c>
    </row>
    <row r="600" spans="1:10" x14ac:dyDescent="0.2">
      <c r="A600" s="19" t="s">
        <v>2</v>
      </c>
      <c r="B600" s="16" t="s">
        <v>1473</v>
      </c>
      <c r="C600" s="18">
        <v>44859</v>
      </c>
      <c r="D600" s="14" t="s">
        <v>1508</v>
      </c>
      <c r="E600" s="15">
        <v>1500</v>
      </c>
      <c r="F600" s="17">
        <v>315</v>
      </c>
      <c r="G600" s="17">
        <v>1815</v>
      </c>
      <c r="H600" s="14" t="s">
        <v>131</v>
      </c>
      <c r="I600" s="23" t="s">
        <v>274</v>
      </c>
      <c r="J600" s="24">
        <v>1500</v>
      </c>
    </row>
    <row r="601" spans="1:10" x14ac:dyDescent="0.2">
      <c r="A601" s="19" t="s">
        <v>12</v>
      </c>
      <c r="B601" s="16" t="s">
        <v>1283</v>
      </c>
      <c r="C601" s="18">
        <v>44762</v>
      </c>
      <c r="D601" s="14" t="s">
        <v>1284</v>
      </c>
      <c r="E601" s="15">
        <v>126.57</v>
      </c>
      <c r="F601" s="15">
        <v>26.58</v>
      </c>
      <c r="G601" s="15">
        <v>153.15</v>
      </c>
      <c r="H601" s="14" t="s">
        <v>1675</v>
      </c>
      <c r="I601" s="26" t="s">
        <v>1285</v>
      </c>
      <c r="J601" s="24">
        <v>126.57</v>
      </c>
    </row>
    <row r="602" spans="1:10" x14ac:dyDescent="0.2">
      <c r="A602" s="19" t="s">
        <v>9</v>
      </c>
      <c r="B602" s="16" t="s">
        <v>1849</v>
      </c>
      <c r="C602" s="18">
        <v>44890</v>
      </c>
      <c r="D602" s="14" t="s">
        <v>1850</v>
      </c>
      <c r="E602" s="15">
        <v>60</v>
      </c>
      <c r="F602" s="17">
        <v>6</v>
      </c>
      <c r="G602" s="17">
        <v>66</v>
      </c>
      <c r="H602" s="14" t="s">
        <v>136</v>
      </c>
      <c r="I602" s="23" t="s">
        <v>1851</v>
      </c>
      <c r="J602" s="24">
        <v>60</v>
      </c>
    </row>
    <row r="603" spans="1:10" x14ac:dyDescent="0.2">
      <c r="A603" s="19" t="s">
        <v>2</v>
      </c>
      <c r="B603" s="16" t="s">
        <v>1469</v>
      </c>
      <c r="C603" s="18">
        <v>44855</v>
      </c>
      <c r="D603" s="14" t="s">
        <v>1505</v>
      </c>
      <c r="E603" s="15">
        <v>180</v>
      </c>
      <c r="F603" s="17">
        <v>37.799999999999997</v>
      </c>
      <c r="G603" s="17">
        <v>217.8</v>
      </c>
      <c r="H603" s="14" t="s">
        <v>158</v>
      </c>
      <c r="I603" s="23" t="s">
        <v>1462</v>
      </c>
      <c r="J603" s="24">
        <v>180</v>
      </c>
    </row>
    <row r="604" spans="1:10" x14ac:dyDescent="0.2">
      <c r="A604" s="19" t="s">
        <v>6</v>
      </c>
      <c r="B604" s="16" t="s">
        <v>213</v>
      </c>
      <c r="C604" s="18">
        <v>44564</v>
      </c>
      <c r="D604" s="14" t="s">
        <v>214</v>
      </c>
      <c r="E604" s="15">
        <v>69.3</v>
      </c>
      <c r="F604" s="15">
        <v>14.552999999999999</v>
      </c>
      <c r="G604" s="15">
        <v>83.852999999999994</v>
      </c>
      <c r="H604" s="14" t="s">
        <v>144</v>
      </c>
      <c r="I604" s="23">
        <v>44564</v>
      </c>
      <c r="J604" s="24">
        <v>69.3</v>
      </c>
    </row>
    <row r="605" spans="1:10" x14ac:dyDescent="0.2">
      <c r="A605" s="19" t="s">
        <v>1</v>
      </c>
      <c r="B605" s="16" t="s">
        <v>809</v>
      </c>
      <c r="C605" s="18">
        <v>44593</v>
      </c>
      <c r="D605" s="14" t="s">
        <v>165</v>
      </c>
      <c r="E605" s="15">
        <v>120</v>
      </c>
      <c r="F605" s="15">
        <v>0</v>
      </c>
      <c r="G605" s="15">
        <v>120</v>
      </c>
      <c r="H605" s="14" t="s">
        <v>142</v>
      </c>
      <c r="I605" s="23" t="s">
        <v>111</v>
      </c>
      <c r="J605" s="24">
        <v>120</v>
      </c>
    </row>
    <row r="606" spans="1:10" x14ac:dyDescent="0.2">
      <c r="A606" s="19" t="s">
        <v>1</v>
      </c>
      <c r="B606" s="16" t="s">
        <v>826</v>
      </c>
      <c r="C606" s="18">
        <v>44664</v>
      </c>
      <c r="D606" s="14" t="s">
        <v>165</v>
      </c>
      <c r="E606" s="15">
        <v>120</v>
      </c>
      <c r="F606" s="17">
        <v>0</v>
      </c>
      <c r="G606" s="17">
        <v>120</v>
      </c>
      <c r="H606" s="14" t="s">
        <v>142</v>
      </c>
      <c r="I606" s="25">
        <v>44704</v>
      </c>
      <c r="J606" s="24">
        <v>120</v>
      </c>
    </row>
    <row r="607" spans="1:10" x14ac:dyDescent="0.2">
      <c r="A607" s="19" t="s">
        <v>9</v>
      </c>
      <c r="B607" s="16" t="s">
        <v>364</v>
      </c>
      <c r="C607" s="18">
        <v>44629</v>
      </c>
      <c r="D607" s="14" t="s">
        <v>365</v>
      </c>
      <c r="E607" s="15">
        <v>700</v>
      </c>
      <c r="F607" s="15">
        <v>147</v>
      </c>
      <c r="G607" s="15">
        <v>847</v>
      </c>
      <c r="H607" s="14" t="s">
        <v>142</v>
      </c>
      <c r="I607" s="23">
        <v>44629</v>
      </c>
      <c r="J607" s="24">
        <v>700</v>
      </c>
    </row>
    <row r="608" spans="1:10" x14ac:dyDescent="0.2">
      <c r="A608" s="19" t="s">
        <v>2</v>
      </c>
      <c r="B608" s="16" t="s">
        <v>1485</v>
      </c>
      <c r="C608" s="18">
        <v>44862</v>
      </c>
      <c r="D608" s="14" t="s">
        <v>1520</v>
      </c>
      <c r="E608" s="15">
        <v>430</v>
      </c>
      <c r="F608" s="17">
        <v>90.3</v>
      </c>
      <c r="G608" s="17">
        <v>520.29999999999995</v>
      </c>
      <c r="H608" s="14" t="s">
        <v>159</v>
      </c>
      <c r="I608" s="23" t="s">
        <v>1531</v>
      </c>
      <c r="J608" s="24">
        <v>430</v>
      </c>
    </row>
    <row r="609" spans="1:10" x14ac:dyDescent="0.2">
      <c r="A609" s="19" t="s">
        <v>6</v>
      </c>
      <c r="B609" s="16" t="s">
        <v>1220</v>
      </c>
      <c r="C609" s="18">
        <v>44754</v>
      </c>
      <c r="D609" s="14" t="s">
        <v>1250</v>
      </c>
      <c r="E609" s="15">
        <v>1650</v>
      </c>
      <c r="F609" s="15">
        <v>165</v>
      </c>
      <c r="G609" s="15">
        <v>1815</v>
      </c>
      <c r="H609" s="14" t="s">
        <v>155</v>
      </c>
      <c r="I609" s="26" t="s">
        <v>1251</v>
      </c>
      <c r="J609" s="24">
        <v>1157.95</v>
      </c>
    </row>
    <row r="610" spans="1:10" x14ac:dyDescent="0.2">
      <c r="A610" s="19" t="s">
        <v>6</v>
      </c>
      <c r="B610" s="16" t="s">
        <v>890</v>
      </c>
      <c r="C610" s="18">
        <v>44739</v>
      </c>
      <c r="D610" s="14" t="s">
        <v>897</v>
      </c>
      <c r="E610" s="15">
        <v>187.5</v>
      </c>
      <c r="F610" s="15">
        <v>0</v>
      </c>
      <c r="G610" s="15">
        <v>187.5</v>
      </c>
      <c r="H610" s="14" t="s">
        <v>130</v>
      </c>
      <c r="I610" s="23">
        <v>44761</v>
      </c>
      <c r="J610" s="24">
        <v>187.5</v>
      </c>
    </row>
    <row r="611" spans="1:10" x14ac:dyDescent="0.2">
      <c r="A611" s="19" t="s">
        <v>6</v>
      </c>
      <c r="B611" s="16" t="s">
        <v>891</v>
      </c>
      <c r="C611" s="18">
        <v>44739</v>
      </c>
      <c r="D611" s="14" t="s">
        <v>898</v>
      </c>
      <c r="E611" s="15">
        <v>187.5</v>
      </c>
      <c r="F611" s="15">
        <v>0</v>
      </c>
      <c r="G611" s="15">
        <v>187.5</v>
      </c>
      <c r="H611" s="14" t="s">
        <v>130</v>
      </c>
      <c r="I611" s="23">
        <v>44761</v>
      </c>
      <c r="J611" s="24">
        <v>187.5</v>
      </c>
    </row>
    <row r="612" spans="1:10" x14ac:dyDescent="0.2">
      <c r="A612" s="19" t="s">
        <v>2</v>
      </c>
      <c r="B612" s="16" t="s">
        <v>1477</v>
      </c>
      <c r="C612" s="18">
        <v>44859</v>
      </c>
      <c r="D612" s="14" t="s">
        <v>1512</v>
      </c>
      <c r="E612" s="15">
        <v>2500</v>
      </c>
      <c r="F612" s="17">
        <v>525</v>
      </c>
      <c r="G612" s="17">
        <v>3025</v>
      </c>
      <c r="H612" s="14" t="s">
        <v>138</v>
      </c>
      <c r="I612" s="23" t="s">
        <v>1539</v>
      </c>
      <c r="J612" s="24">
        <v>2500</v>
      </c>
    </row>
    <row r="613" spans="1:10" x14ac:dyDescent="0.2">
      <c r="A613" s="19" t="s">
        <v>2</v>
      </c>
      <c r="B613" s="16" t="s">
        <v>1474</v>
      </c>
      <c r="C613" s="18">
        <v>44859</v>
      </c>
      <c r="D613" s="14" t="s">
        <v>1509</v>
      </c>
      <c r="E613" s="15">
        <v>1800</v>
      </c>
      <c r="F613" s="17">
        <v>378</v>
      </c>
      <c r="G613" s="17">
        <v>2178</v>
      </c>
      <c r="H613" s="14" t="s">
        <v>141</v>
      </c>
      <c r="I613" s="23" t="s">
        <v>1537</v>
      </c>
      <c r="J613" s="24">
        <v>1800</v>
      </c>
    </row>
    <row r="614" spans="1:10" x14ac:dyDescent="0.2">
      <c r="A614" s="19" t="s">
        <v>0</v>
      </c>
      <c r="B614" s="16" t="s">
        <v>1404</v>
      </c>
      <c r="C614" s="18">
        <v>44910</v>
      </c>
      <c r="D614" s="14" t="s">
        <v>1405</v>
      </c>
      <c r="E614" s="15">
        <v>82.64</v>
      </c>
      <c r="F614" s="17">
        <v>17.350000000000001</v>
      </c>
      <c r="G614" s="17">
        <v>99.99</v>
      </c>
      <c r="H614" s="14" t="s">
        <v>149</v>
      </c>
      <c r="I614" s="23" t="s">
        <v>1401</v>
      </c>
      <c r="J614" s="24">
        <v>82.64</v>
      </c>
    </row>
    <row r="615" spans="1:10" x14ac:dyDescent="0.2">
      <c r="A615" s="19" t="s">
        <v>9</v>
      </c>
      <c r="B615" s="16" t="s">
        <v>75</v>
      </c>
      <c r="C615" s="18">
        <v>44599</v>
      </c>
      <c r="D615" s="14" t="s">
        <v>76</v>
      </c>
      <c r="E615" s="15">
        <v>249.58</v>
      </c>
      <c r="F615" s="17">
        <v>52.41</v>
      </c>
      <c r="G615" s="17">
        <v>301.99</v>
      </c>
      <c r="H615" s="14" t="s">
        <v>149</v>
      </c>
      <c r="I615" s="26" t="s">
        <v>77</v>
      </c>
      <c r="J615" s="24">
        <v>249.58</v>
      </c>
    </row>
    <row r="616" spans="1:10" x14ac:dyDescent="0.2">
      <c r="A616" s="19" t="s">
        <v>9</v>
      </c>
      <c r="B616" s="16" t="s">
        <v>951</v>
      </c>
      <c r="C616" s="18">
        <v>44704</v>
      </c>
      <c r="D616" s="14" t="s">
        <v>76</v>
      </c>
      <c r="E616" s="15">
        <v>301.93388429752065</v>
      </c>
      <c r="F616" s="17">
        <v>63.405299999999997</v>
      </c>
      <c r="G616" s="17">
        <v>365.33918429752066</v>
      </c>
      <c r="H616" s="14" t="s">
        <v>149</v>
      </c>
      <c r="I616" s="23" t="s">
        <v>952</v>
      </c>
      <c r="J616" s="24">
        <v>301.94</v>
      </c>
    </row>
    <row r="617" spans="1:10" x14ac:dyDescent="0.2">
      <c r="A617" s="19" t="s">
        <v>9</v>
      </c>
      <c r="B617" s="16" t="s">
        <v>964</v>
      </c>
      <c r="C617" s="18">
        <v>44715</v>
      </c>
      <c r="D617" s="14" t="s">
        <v>76</v>
      </c>
      <c r="E617" s="15">
        <v>563.98</v>
      </c>
      <c r="F617" s="17">
        <v>118.4358</v>
      </c>
      <c r="G617" s="17">
        <v>682.41579999999999</v>
      </c>
      <c r="H617" s="14" t="s">
        <v>140</v>
      </c>
      <c r="I617" s="23" t="s">
        <v>965</v>
      </c>
      <c r="J617" s="24">
        <v>563.98</v>
      </c>
    </row>
    <row r="618" spans="1:10" x14ac:dyDescent="0.2">
      <c r="A618" s="19" t="s">
        <v>9</v>
      </c>
      <c r="B618" s="16" t="s">
        <v>977</v>
      </c>
      <c r="C618" s="18">
        <v>44735</v>
      </c>
      <c r="D618" s="14" t="s">
        <v>76</v>
      </c>
      <c r="E618" s="15">
        <v>144.15</v>
      </c>
      <c r="F618" s="17">
        <v>30.27</v>
      </c>
      <c r="G618" s="17">
        <v>174.42000000000002</v>
      </c>
      <c r="H618" s="14" t="s">
        <v>149</v>
      </c>
      <c r="I618" s="23" t="s">
        <v>978</v>
      </c>
      <c r="J618" s="24">
        <v>144.15</v>
      </c>
    </row>
    <row r="619" spans="1:10" x14ac:dyDescent="0.2">
      <c r="A619" s="19" t="s">
        <v>9</v>
      </c>
      <c r="B619" s="16" t="s">
        <v>1804</v>
      </c>
      <c r="C619" s="18">
        <v>44853</v>
      </c>
      <c r="D619" s="14" t="s">
        <v>76</v>
      </c>
      <c r="E619" s="15">
        <v>19.81818181818182</v>
      </c>
      <c r="F619" s="17">
        <v>4.1622000000000003</v>
      </c>
      <c r="G619" s="17">
        <v>23.980381818181819</v>
      </c>
      <c r="H619" s="14" t="s">
        <v>149</v>
      </c>
      <c r="I619" s="23" t="s">
        <v>1805</v>
      </c>
      <c r="J619" s="24">
        <v>19.82</v>
      </c>
    </row>
    <row r="620" spans="1:10" x14ac:dyDescent="0.2">
      <c r="A620" s="19" t="s">
        <v>6</v>
      </c>
      <c r="B620" s="16" t="s">
        <v>538</v>
      </c>
      <c r="C620" s="18">
        <v>44715</v>
      </c>
      <c r="D620" s="14" t="s">
        <v>539</v>
      </c>
      <c r="E620" s="15">
        <v>569.41999999999996</v>
      </c>
      <c r="F620" s="15">
        <v>119.57819999999998</v>
      </c>
      <c r="G620" s="15">
        <v>688.9982</v>
      </c>
      <c r="H620" s="14" t="s">
        <v>140</v>
      </c>
      <c r="I620" s="23">
        <v>44718</v>
      </c>
      <c r="J620" s="24">
        <v>0</v>
      </c>
    </row>
    <row r="621" spans="1:10" x14ac:dyDescent="0.2">
      <c r="A621" s="19" t="s">
        <v>6</v>
      </c>
      <c r="B621" s="16" t="s">
        <v>1650</v>
      </c>
      <c r="C621" s="18">
        <v>44888</v>
      </c>
      <c r="D621" s="14" t="s">
        <v>539</v>
      </c>
      <c r="E621" s="15">
        <v>96.69</v>
      </c>
      <c r="F621" s="17">
        <v>20.3049</v>
      </c>
      <c r="G621" s="17">
        <v>116.9949</v>
      </c>
      <c r="H621" s="14" t="s">
        <v>149</v>
      </c>
      <c r="I621" s="23">
        <v>44888</v>
      </c>
      <c r="J621" s="24">
        <v>96.69</v>
      </c>
    </row>
    <row r="622" spans="1:10" x14ac:dyDescent="0.2">
      <c r="A622" s="19" t="s">
        <v>2</v>
      </c>
      <c r="B622" s="16" t="s">
        <v>1481</v>
      </c>
      <c r="C622" s="18">
        <v>44862</v>
      </c>
      <c r="D622" s="14" t="s">
        <v>1516</v>
      </c>
      <c r="E622" s="15">
        <v>1800</v>
      </c>
      <c r="F622" s="17">
        <v>378</v>
      </c>
      <c r="G622" s="17">
        <v>2178</v>
      </c>
      <c r="H622" s="14" t="s">
        <v>141</v>
      </c>
      <c r="I622" s="23" t="s">
        <v>1541</v>
      </c>
      <c r="J622" s="24">
        <v>1800</v>
      </c>
    </row>
    <row r="623" spans="1:10" x14ac:dyDescent="0.2">
      <c r="A623" s="19" t="s">
        <v>2</v>
      </c>
      <c r="B623" s="16" t="s">
        <v>1492</v>
      </c>
      <c r="C623" s="18">
        <v>44873</v>
      </c>
      <c r="D623" s="14" t="s">
        <v>1525</v>
      </c>
      <c r="E623" s="15">
        <v>115.91</v>
      </c>
      <c r="F623" s="17">
        <v>11.590999999999999</v>
      </c>
      <c r="G623" s="17">
        <v>127.50099999999999</v>
      </c>
      <c r="H623" s="14" t="s">
        <v>155</v>
      </c>
      <c r="I623" s="23">
        <v>44873</v>
      </c>
      <c r="J623" s="24">
        <v>115.91</v>
      </c>
    </row>
    <row r="624" spans="1:10" x14ac:dyDescent="0.2">
      <c r="A624" s="19" t="s">
        <v>11</v>
      </c>
      <c r="B624" s="16" t="s">
        <v>703</v>
      </c>
      <c r="C624" s="18">
        <v>44571</v>
      </c>
      <c r="D624" s="19" t="s">
        <v>181</v>
      </c>
      <c r="E624" s="15">
        <v>198</v>
      </c>
      <c r="F624" s="17">
        <v>41.58</v>
      </c>
      <c r="G624" s="17">
        <v>239.58</v>
      </c>
      <c r="H624" s="14" t="s">
        <v>137</v>
      </c>
      <c r="I624" s="28" t="s">
        <v>186</v>
      </c>
      <c r="J624" s="24">
        <v>198</v>
      </c>
    </row>
    <row r="625" spans="1:10" x14ac:dyDescent="0.2">
      <c r="A625" s="19" t="s">
        <v>13</v>
      </c>
      <c r="B625" s="16" t="s">
        <v>291</v>
      </c>
      <c r="C625" s="18">
        <v>44586</v>
      </c>
      <c r="D625" s="14" t="s">
        <v>181</v>
      </c>
      <c r="E625" s="15">
        <v>2296</v>
      </c>
      <c r="F625" s="17">
        <v>482.15999999999997</v>
      </c>
      <c r="G625" s="17">
        <v>2778.16</v>
      </c>
      <c r="H625" s="14" t="s">
        <v>137</v>
      </c>
      <c r="I625" s="23" t="s">
        <v>414</v>
      </c>
      <c r="J625" s="24">
        <v>2276</v>
      </c>
    </row>
    <row r="626" spans="1:10" x14ac:dyDescent="0.2">
      <c r="A626" s="19" t="s">
        <v>11</v>
      </c>
      <c r="B626" s="16" t="s">
        <v>716</v>
      </c>
      <c r="C626" s="18">
        <v>44614</v>
      </c>
      <c r="D626" s="14" t="s">
        <v>181</v>
      </c>
      <c r="E626" s="15">
        <v>87</v>
      </c>
      <c r="F626" s="15">
        <v>18.27</v>
      </c>
      <c r="G626" s="15">
        <v>105.27</v>
      </c>
      <c r="H626" s="14" t="s">
        <v>137</v>
      </c>
      <c r="I626" s="26" t="s">
        <v>192</v>
      </c>
      <c r="J626" s="24">
        <v>87</v>
      </c>
    </row>
    <row r="627" spans="1:10" x14ac:dyDescent="0.2">
      <c r="A627" s="19" t="s">
        <v>9</v>
      </c>
      <c r="B627" s="16" t="s">
        <v>95</v>
      </c>
      <c r="C627" s="18">
        <v>44616</v>
      </c>
      <c r="D627" s="14" t="s">
        <v>181</v>
      </c>
      <c r="E627" s="15">
        <v>700</v>
      </c>
      <c r="F627" s="15">
        <v>147</v>
      </c>
      <c r="G627" s="15">
        <v>847</v>
      </c>
      <c r="H627" s="14" t="s">
        <v>140</v>
      </c>
      <c r="I627" s="26" t="s">
        <v>402</v>
      </c>
      <c r="J627" s="24">
        <v>700</v>
      </c>
    </row>
    <row r="628" spans="1:10" x14ac:dyDescent="0.2">
      <c r="A628" s="19" t="s">
        <v>11</v>
      </c>
      <c r="B628" s="16" t="s">
        <v>723</v>
      </c>
      <c r="C628" s="18">
        <v>44622</v>
      </c>
      <c r="D628" s="14" t="s">
        <v>181</v>
      </c>
      <c r="E628" s="15">
        <v>36</v>
      </c>
      <c r="F628" s="15">
        <f>+E628*0.21</f>
        <v>7.56</v>
      </c>
      <c r="G628" s="15">
        <f>+E628+F628</f>
        <v>43.56</v>
      </c>
      <c r="H628" s="14" t="s">
        <v>137</v>
      </c>
      <c r="I628" s="23" t="s">
        <v>416</v>
      </c>
      <c r="J628" s="24">
        <v>36</v>
      </c>
    </row>
    <row r="629" spans="1:10" x14ac:dyDescent="0.2">
      <c r="A629" s="19" t="s">
        <v>4</v>
      </c>
      <c r="B629" s="16" t="s">
        <v>917</v>
      </c>
      <c r="C629" s="18">
        <v>44680</v>
      </c>
      <c r="D629" s="14" t="s">
        <v>181</v>
      </c>
      <c r="E629" s="15">
        <v>315</v>
      </c>
      <c r="F629" s="17">
        <v>66.150000000000006</v>
      </c>
      <c r="G629" s="17">
        <v>381.15</v>
      </c>
      <c r="H629" s="14" t="s">
        <v>138</v>
      </c>
      <c r="I629" s="23" t="s">
        <v>918</v>
      </c>
      <c r="J629" s="24">
        <v>315</v>
      </c>
    </row>
    <row r="630" spans="1:10" x14ac:dyDescent="0.2">
      <c r="A630" s="19" t="s">
        <v>13</v>
      </c>
      <c r="B630" s="16" t="s">
        <v>869</v>
      </c>
      <c r="C630" s="18">
        <v>44683</v>
      </c>
      <c r="D630" s="14" t="s">
        <v>181</v>
      </c>
      <c r="E630" s="15">
        <v>345</v>
      </c>
      <c r="F630" s="15">
        <v>72.45</v>
      </c>
      <c r="G630" s="15">
        <v>417.45</v>
      </c>
      <c r="H630" s="14" t="s">
        <v>138</v>
      </c>
      <c r="I630" s="23" t="s">
        <v>276</v>
      </c>
      <c r="J630" s="24">
        <v>0</v>
      </c>
    </row>
    <row r="631" spans="1:10" x14ac:dyDescent="0.2">
      <c r="A631" s="19" t="s">
        <v>13</v>
      </c>
      <c r="B631" s="16" t="s">
        <v>870</v>
      </c>
      <c r="C631" s="18">
        <v>44683</v>
      </c>
      <c r="D631" s="14" t="s">
        <v>181</v>
      </c>
      <c r="E631" s="15">
        <v>168</v>
      </c>
      <c r="F631" s="17">
        <v>35.28</v>
      </c>
      <c r="G631" s="17">
        <v>203.28</v>
      </c>
      <c r="H631" s="14" t="s">
        <v>147</v>
      </c>
      <c r="I631" s="26" t="s">
        <v>202</v>
      </c>
      <c r="J631" s="24">
        <v>168</v>
      </c>
    </row>
    <row r="632" spans="1:10" x14ac:dyDescent="0.2">
      <c r="A632" s="19" t="s">
        <v>1</v>
      </c>
      <c r="B632" s="16" t="s">
        <v>845</v>
      </c>
      <c r="C632" s="18">
        <v>44718</v>
      </c>
      <c r="D632" s="14" t="s">
        <v>181</v>
      </c>
      <c r="E632" s="15">
        <v>346.5</v>
      </c>
      <c r="F632" s="15">
        <v>72.77</v>
      </c>
      <c r="G632" s="15">
        <v>419.27</v>
      </c>
      <c r="H632" s="14" t="s">
        <v>137</v>
      </c>
      <c r="I632" s="23" t="s">
        <v>445</v>
      </c>
      <c r="J632" s="24">
        <v>346.5</v>
      </c>
    </row>
    <row r="633" spans="1:10" x14ac:dyDescent="0.2">
      <c r="A633" s="19" t="s">
        <v>14</v>
      </c>
      <c r="B633" s="16" t="s">
        <v>986</v>
      </c>
      <c r="C633" s="18">
        <v>44726</v>
      </c>
      <c r="D633" s="14" t="s">
        <v>181</v>
      </c>
      <c r="E633" s="15">
        <v>144</v>
      </c>
      <c r="F633" s="17">
        <f>+E633*0.21</f>
        <v>30.24</v>
      </c>
      <c r="G633" s="17">
        <f>+E633+F633</f>
        <v>174.24</v>
      </c>
      <c r="H633" s="14" t="s">
        <v>138</v>
      </c>
      <c r="I633" s="23" t="s">
        <v>689</v>
      </c>
      <c r="J633" s="24">
        <v>144</v>
      </c>
    </row>
    <row r="634" spans="1:10" ht="15.75" customHeight="1" x14ac:dyDescent="0.2">
      <c r="A634" s="19" t="s">
        <v>3</v>
      </c>
      <c r="B634" s="16" t="s">
        <v>1549</v>
      </c>
      <c r="C634" s="18">
        <v>44848</v>
      </c>
      <c r="D634" s="14" t="s">
        <v>181</v>
      </c>
      <c r="E634" s="15">
        <v>178</v>
      </c>
      <c r="F634" s="17">
        <v>37.380000000000003</v>
      </c>
      <c r="G634" s="17">
        <v>215.38</v>
      </c>
      <c r="H634" s="14" t="s">
        <v>137</v>
      </c>
      <c r="I634" s="23" t="s">
        <v>1600</v>
      </c>
      <c r="J634" s="24">
        <v>178</v>
      </c>
    </row>
    <row r="635" spans="1:10" ht="15.75" customHeight="1" x14ac:dyDescent="0.2">
      <c r="A635" s="19" t="s">
        <v>3</v>
      </c>
      <c r="B635" s="16" t="s">
        <v>1552</v>
      </c>
      <c r="C635" s="18">
        <v>44872</v>
      </c>
      <c r="D635" s="14" t="s">
        <v>181</v>
      </c>
      <c r="E635" s="15">
        <v>196</v>
      </c>
      <c r="F635" s="24">
        <v>41.16</v>
      </c>
      <c r="G635" s="24">
        <v>237.16</v>
      </c>
      <c r="H635" s="14" t="s">
        <v>138</v>
      </c>
      <c r="I635" s="23" t="s">
        <v>1553</v>
      </c>
      <c r="J635" s="24">
        <v>196</v>
      </c>
    </row>
    <row r="636" spans="1:10" x14ac:dyDescent="0.2">
      <c r="A636" s="19" t="s">
        <v>3</v>
      </c>
      <c r="B636" s="16" t="s">
        <v>1571</v>
      </c>
      <c r="C636" s="18">
        <v>44910</v>
      </c>
      <c r="D636" s="14" t="s">
        <v>181</v>
      </c>
      <c r="E636" s="15">
        <v>92</v>
      </c>
      <c r="F636" s="17">
        <v>19.32</v>
      </c>
      <c r="G636" s="17">
        <v>111.32</v>
      </c>
      <c r="H636" s="14" t="s">
        <v>138</v>
      </c>
      <c r="I636" s="23" t="s">
        <v>1612</v>
      </c>
      <c r="J636" s="24">
        <v>92</v>
      </c>
    </row>
    <row r="637" spans="1:10" x14ac:dyDescent="0.2">
      <c r="A637" s="19" t="s">
        <v>13</v>
      </c>
      <c r="B637" s="16" t="s">
        <v>1756</v>
      </c>
      <c r="C637" s="18">
        <v>44844</v>
      </c>
      <c r="D637" s="14" t="s">
        <v>1689</v>
      </c>
      <c r="E637" s="15">
        <v>172</v>
      </c>
      <c r="F637" s="17">
        <v>36.119999999999997</v>
      </c>
      <c r="G637" s="17">
        <v>208.12</v>
      </c>
      <c r="H637" s="14" t="s">
        <v>138</v>
      </c>
      <c r="I637" s="23" t="s">
        <v>1784</v>
      </c>
      <c r="J637" s="24">
        <v>172</v>
      </c>
    </row>
    <row r="638" spans="1:10" ht="15.75" customHeight="1" x14ac:dyDescent="0.2">
      <c r="A638" s="19" t="s">
        <v>8</v>
      </c>
      <c r="B638" s="16" t="s">
        <v>1688</v>
      </c>
      <c r="C638" s="18">
        <v>44921</v>
      </c>
      <c r="D638" s="14" t="s">
        <v>1689</v>
      </c>
      <c r="E638" s="15">
        <v>146</v>
      </c>
      <c r="F638" s="17">
        <v>30.66</v>
      </c>
      <c r="G638" s="17">
        <v>176.66</v>
      </c>
      <c r="H638" s="14" t="s">
        <v>138</v>
      </c>
      <c r="I638" s="23">
        <v>44941</v>
      </c>
      <c r="J638" s="24">
        <v>146</v>
      </c>
    </row>
    <row r="639" spans="1:10" x14ac:dyDescent="0.2">
      <c r="A639" s="19" t="s">
        <v>13</v>
      </c>
      <c r="B639" s="16" t="s">
        <v>1774</v>
      </c>
      <c r="C639" s="18">
        <v>44907</v>
      </c>
      <c r="D639" s="14" t="s">
        <v>1775</v>
      </c>
      <c r="E639" s="15">
        <v>561</v>
      </c>
      <c r="F639" s="17">
        <v>117.81</v>
      </c>
      <c r="G639" s="17">
        <v>678.81</v>
      </c>
      <c r="H639" s="14" t="s">
        <v>138</v>
      </c>
      <c r="I639" s="23" t="s">
        <v>1784</v>
      </c>
      <c r="J639" s="24">
        <f>561+97</f>
        <v>658</v>
      </c>
    </row>
    <row r="640" spans="1:10" x14ac:dyDescent="0.2">
      <c r="A640" s="19" t="s">
        <v>1</v>
      </c>
      <c r="B640" s="16" t="s">
        <v>1002</v>
      </c>
      <c r="C640" s="18">
        <v>44818</v>
      </c>
      <c r="D640" s="14" t="s">
        <v>1012</v>
      </c>
      <c r="E640" s="15">
        <v>27.4</v>
      </c>
      <c r="F640" s="17">
        <v>1.1000000000000001</v>
      </c>
      <c r="G640" s="17">
        <v>28.5</v>
      </c>
      <c r="H640" s="14" t="s">
        <v>152</v>
      </c>
      <c r="I640" s="23">
        <v>44825</v>
      </c>
      <c r="J640" s="24">
        <v>27.4</v>
      </c>
    </row>
    <row r="641" spans="1:10" x14ac:dyDescent="0.2">
      <c r="A641" s="19" t="s">
        <v>1</v>
      </c>
      <c r="B641" s="16" t="s">
        <v>807</v>
      </c>
      <c r="C641" s="18">
        <v>44587</v>
      </c>
      <c r="D641" s="14" t="s">
        <v>117</v>
      </c>
      <c r="E641" s="15">
        <v>478.28</v>
      </c>
      <c r="F641" s="15">
        <v>100.44</v>
      </c>
      <c r="G641" s="15">
        <v>578.72</v>
      </c>
      <c r="H641" s="14" t="s">
        <v>131</v>
      </c>
      <c r="I641" s="23" t="s">
        <v>164</v>
      </c>
      <c r="J641" s="24">
        <v>355.81</v>
      </c>
    </row>
    <row r="642" spans="1:10" x14ac:dyDescent="0.2">
      <c r="A642" s="19" t="s">
        <v>3</v>
      </c>
      <c r="B642" s="16" t="s">
        <v>1570</v>
      </c>
      <c r="C642" s="18">
        <v>44909</v>
      </c>
      <c r="D642" s="14" t="s">
        <v>1590</v>
      </c>
      <c r="E642" s="15">
        <v>990</v>
      </c>
      <c r="F642" s="17">
        <v>207.9</v>
      </c>
      <c r="G642" s="17">
        <v>1197.9000000000001</v>
      </c>
      <c r="H642" s="14" t="s">
        <v>141</v>
      </c>
      <c r="I642" s="23">
        <v>44925</v>
      </c>
      <c r="J642" s="24">
        <v>990</v>
      </c>
    </row>
    <row r="643" spans="1:10" x14ac:dyDescent="0.2">
      <c r="A643" s="19" t="s">
        <v>6</v>
      </c>
      <c r="B643" s="16" t="s">
        <v>563</v>
      </c>
      <c r="C643" s="18">
        <v>44739</v>
      </c>
      <c r="D643" s="14" t="s">
        <v>564</v>
      </c>
      <c r="E643" s="15">
        <v>2000</v>
      </c>
      <c r="F643" s="15">
        <v>420</v>
      </c>
      <c r="G643" s="15">
        <v>2420</v>
      </c>
      <c r="H643" s="14" t="s">
        <v>130</v>
      </c>
      <c r="I643" s="23">
        <v>44762</v>
      </c>
      <c r="J643" s="24">
        <v>2000</v>
      </c>
    </row>
    <row r="644" spans="1:10" x14ac:dyDescent="0.2">
      <c r="A644" s="19" t="s">
        <v>6</v>
      </c>
      <c r="B644" s="16" t="s">
        <v>565</v>
      </c>
      <c r="C644" s="18">
        <v>44739</v>
      </c>
      <c r="D644" s="14" t="s">
        <v>564</v>
      </c>
      <c r="E644" s="15">
        <v>5000</v>
      </c>
      <c r="F644" s="17">
        <v>1050</v>
      </c>
      <c r="G644" s="17">
        <v>6050</v>
      </c>
      <c r="H644" s="14" t="s">
        <v>130</v>
      </c>
      <c r="I644" s="23">
        <v>44763</v>
      </c>
      <c r="J644" s="24">
        <v>5000</v>
      </c>
    </row>
    <row r="645" spans="1:10" x14ac:dyDescent="0.2">
      <c r="A645" s="19" t="s">
        <v>3</v>
      </c>
      <c r="B645" s="16" t="s">
        <v>462</v>
      </c>
      <c r="C645" s="18">
        <v>44732</v>
      </c>
      <c r="D645" s="14" t="s">
        <v>476</v>
      </c>
      <c r="E645" s="15">
        <v>175</v>
      </c>
      <c r="F645" s="17">
        <v>36.75</v>
      </c>
      <c r="G645" s="17">
        <v>211.75</v>
      </c>
      <c r="H645" s="27" t="s">
        <v>153</v>
      </c>
      <c r="I645" s="23">
        <v>44740</v>
      </c>
      <c r="J645" s="24">
        <v>175</v>
      </c>
    </row>
    <row r="646" spans="1:10" x14ac:dyDescent="0.2">
      <c r="A646" s="19" t="s">
        <v>6</v>
      </c>
      <c r="B646" s="16" t="s">
        <v>1232</v>
      </c>
      <c r="C646" s="18">
        <v>44761</v>
      </c>
      <c r="D646" s="14" t="s">
        <v>1233</v>
      </c>
      <c r="E646" s="15">
        <v>150</v>
      </c>
      <c r="F646" s="15">
        <v>0</v>
      </c>
      <c r="G646" s="15">
        <v>150</v>
      </c>
      <c r="H646" s="14" t="s">
        <v>153</v>
      </c>
      <c r="I646" s="25">
        <v>44762</v>
      </c>
      <c r="J646" s="24">
        <v>150</v>
      </c>
    </row>
    <row r="647" spans="1:10" x14ac:dyDescent="0.2">
      <c r="A647" s="19" t="s">
        <v>6</v>
      </c>
      <c r="B647" s="16" t="s">
        <v>534</v>
      </c>
      <c r="C647" s="18">
        <v>44711</v>
      </c>
      <c r="D647" s="14" t="s">
        <v>535</v>
      </c>
      <c r="E647" s="15">
        <v>500</v>
      </c>
      <c r="F647" s="15">
        <v>105</v>
      </c>
      <c r="G647" s="15">
        <v>605</v>
      </c>
      <c r="H647" s="14" t="s">
        <v>154</v>
      </c>
      <c r="I647" s="23" t="s">
        <v>582</v>
      </c>
      <c r="J647" s="24">
        <v>500</v>
      </c>
    </row>
    <row r="648" spans="1:10" x14ac:dyDescent="0.2">
      <c r="A648" s="19" t="s">
        <v>13</v>
      </c>
      <c r="B648" s="16" t="s">
        <v>292</v>
      </c>
      <c r="C648" s="18">
        <v>44586</v>
      </c>
      <c r="D648" s="14" t="s">
        <v>339</v>
      </c>
      <c r="E648" s="15">
        <v>6961.66</v>
      </c>
      <c r="F648" s="17">
        <v>1461.9485999999999</v>
      </c>
      <c r="G648" s="17">
        <v>8423.6085999999996</v>
      </c>
      <c r="H648" s="14" t="s">
        <v>131</v>
      </c>
      <c r="I648" s="23">
        <v>44608</v>
      </c>
      <c r="J648" s="24">
        <v>6961.66</v>
      </c>
    </row>
    <row r="649" spans="1:10" x14ac:dyDescent="0.2">
      <c r="A649" s="19" t="s">
        <v>3</v>
      </c>
      <c r="B649" s="16" t="s">
        <v>1558</v>
      </c>
      <c r="C649" s="18">
        <v>44893</v>
      </c>
      <c r="D649" s="14" t="s">
        <v>1584</v>
      </c>
      <c r="E649" s="15">
        <v>1997.5</v>
      </c>
      <c r="F649" s="17">
        <v>419.48</v>
      </c>
      <c r="G649" s="17">
        <v>2416.98</v>
      </c>
      <c r="H649" s="14" t="s">
        <v>172</v>
      </c>
      <c r="I649" s="23" t="s">
        <v>1605</v>
      </c>
      <c r="J649" s="24">
        <v>1257.5</v>
      </c>
    </row>
    <row r="650" spans="1:10" x14ac:dyDescent="0.2">
      <c r="A650" s="19" t="s">
        <v>3</v>
      </c>
      <c r="B650" s="16" t="s">
        <v>1034</v>
      </c>
      <c r="C650" s="18">
        <v>44832</v>
      </c>
      <c r="D650" s="14" t="s">
        <v>1046</v>
      </c>
      <c r="E650" s="15">
        <v>4185</v>
      </c>
      <c r="F650" s="15">
        <v>878.85</v>
      </c>
      <c r="G650" s="15">
        <v>5063.8500000000004</v>
      </c>
      <c r="H650" s="14" t="s">
        <v>1050</v>
      </c>
      <c r="I650" s="26" t="s">
        <v>1052</v>
      </c>
      <c r="J650" s="24">
        <v>4185</v>
      </c>
    </row>
    <row r="651" spans="1:10" x14ac:dyDescent="0.2">
      <c r="A651" s="19" t="s">
        <v>9</v>
      </c>
      <c r="B651" s="16" t="s">
        <v>69</v>
      </c>
      <c r="C651" s="18">
        <v>44593</v>
      </c>
      <c r="D651" s="19" t="s">
        <v>70</v>
      </c>
      <c r="E651" s="15">
        <v>811.1</v>
      </c>
      <c r="F651" s="17">
        <v>170.33</v>
      </c>
      <c r="G651" s="17">
        <v>981.43000000000006</v>
      </c>
      <c r="H651" s="14" t="s">
        <v>156</v>
      </c>
      <c r="I651" s="23" t="s">
        <v>71</v>
      </c>
      <c r="J651" s="24">
        <v>811.1</v>
      </c>
    </row>
    <row r="652" spans="1:10" x14ac:dyDescent="0.2">
      <c r="A652" s="19" t="s">
        <v>9</v>
      </c>
      <c r="B652" s="16" t="s">
        <v>86</v>
      </c>
      <c r="C652" s="18">
        <v>44606</v>
      </c>
      <c r="D652" s="14" t="s">
        <v>70</v>
      </c>
      <c r="E652" s="15">
        <v>131.01</v>
      </c>
      <c r="F652" s="15">
        <v>0</v>
      </c>
      <c r="G652" s="15">
        <v>131.01</v>
      </c>
      <c r="H652" s="14" t="s">
        <v>156</v>
      </c>
      <c r="I652" s="23" t="s">
        <v>87</v>
      </c>
      <c r="J652" s="24">
        <f>43.67+43.67</f>
        <v>87.34</v>
      </c>
    </row>
    <row r="653" spans="1:10" x14ac:dyDescent="0.2">
      <c r="A653" s="19" t="s">
        <v>9</v>
      </c>
      <c r="B653" s="16" t="s">
        <v>923</v>
      </c>
      <c r="C653" s="18">
        <v>44682</v>
      </c>
      <c r="D653" s="14" t="s">
        <v>70</v>
      </c>
      <c r="E653" s="15">
        <v>794.76</v>
      </c>
      <c r="F653" s="17">
        <v>166.9</v>
      </c>
      <c r="G653" s="17">
        <v>961.66</v>
      </c>
      <c r="H653" s="14" t="s">
        <v>156</v>
      </c>
      <c r="I653" s="23" t="s">
        <v>924</v>
      </c>
      <c r="J653" s="24">
        <v>794.76</v>
      </c>
    </row>
    <row r="654" spans="1:10" x14ac:dyDescent="0.2">
      <c r="A654" s="19" t="s">
        <v>9</v>
      </c>
      <c r="B654" s="16" t="s">
        <v>925</v>
      </c>
      <c r="C654" s="18">
        <v>44682</v>
      </c>
      <c r="D654" s="14" t="s">
        <v>70</v>
      </c>
      <c r="E654" s="15">
        <v>784.29</v>
      </c>
      <c r="F654" s="17">
        <v>164.71</v>
      </c>
      <c r="G654" s="17">
        <v>949</v>
      </c>
      <c r="H654" s="14" t="s">
        <v>156</v>
      </c>
      <c r="I654" s="23" t="s">
        <v>926</v>
      </c>
      <c r="J654" s="24">
        <v>784.29</v>
      </c>
    </row>
    <row r="655" spans="1:10" x14ac:dyDescent="0.2">
      <c r="A655" s="19" t="s">
        <v>9</v>
      </c>
      <c r="B655" s="16" t="s">
        <v>944</v>
      </c>
      <c r="C655" s="18">
        <v>44699</v>
      </c>
      <c r="D655" s="14" t="s">
        <v>70</v>
      </c>
      <c r="E655" s="15">
        <v>174.68</v>
      </c>
      <c r="F655" s="17">
        <v>0</v>
      </c>
      <c r="G655" s="17">
        <v>174.68</v>
      </c>
      <c r="H655" s="14" t="s">
        <v>156</v>
      </c>
      <c r="I655" s="23" t="s">
        <v>945</v>
      </c>
      <c r="J655" s="24">
        <v>148.22</v>
      </c>
    </row>
    <row r="656" spans="1:10" x14ac:dyDescent="0.2">
      <c r="A656" s="19" t="s">
        <v>9</v>
      </c>
      <c r="B656" s="16" t="s">
        <v>961</v>
      </c>
      <c r="C656" s="18">
        <v>44714</v>
      </c>
      <c r="D656" s="14" t="s">
        <v>70</v>
      </c>
      <c r="E656" s="15">
        <v>87.34</v>
      </c>
      <c r="F656" s="17">
        <v>0</v>
      </c>
      <c r="G656" s="17">
        <v>87.34</v>
      </c>
      <c r="H656" s="14" t="s">
        <v>156</v>
      </c>
      <c r="I656" s="23" t="s">
        <v>962</v>
      </c>
      <c r="J656" s="24">
        <v>87.34</v>
      </c>
    </row>
    <row r="657" spans="1:10" x14ac:dyDescent="0.2">
      <c r="A657" s="19" t="s">
        <v>9</v>
      </c>
      <c r="B657" s="16" t="s">
        <v>979</v>
      </c>
      <c r="C657" s="18">
        <v>44735</v>
      </c>
      <c r="D657" s="14" t="s">
        <v>70</v>
      </c>
      <c r="E657" s="15">
        <v>43.67</v>
      </c>
      <c r="F657" s="17">
        <v>0</v>
      </c>
      <c r="G657" s="17">
        <v>43.67</v>
      </c>
      <c r="H657" s="14" t="s">
        <v>156</v>
      </c>
      <c r="I657" s="23" t="s">
        <v>980</v>
      </c>
      <c r="J657" s="24">
        <v>43.67</v>
      </c>
    </row>
    <row r="658" spans="1:10" x14ac:dyDescent="0.2">
      <c r="A658" s="19" t="s">
        <v>9</v>
      </c>
      <c r="B658" s="16" t="s">
        <v>1305</v>
      </c>
      <c r="C658" s="18">
        <v>44743</v>
      </c>
      <c r="D658" s="14" t="s">
        <v>70</v>
      </c>
      <c r="E658" s="15">
        <v>43.67</v>
      </c>
      <c r="F658" s="15">
        <v>0</v>
      </c>
      <c r="G658" s="15">
        <v>43.67</v>
      </c>
      <c r="H658" s="14" t="s">
        <v>156</v>
      </c>
      <c r="I658" s="26" t="s">
        <v>1306</v>
      </c>
      <c r="J658" s="24">
        <v>0</v>
      </c>
    </row>
    <row r="659" spans="1:10" x14ac:dyDescent="0.2">
      <c r="A659" s="19" t="s">
        <v>9</v>
      </c>
      <c r="B659" s="16" t="s">
        <v>1320</v>
      </c>
      <c r="C659" s="18">
        <v>44753</v>
      </c>
      <c r="D659" s="14" t="s">
        <v>70</v>
      </c>
      <c r="E659" s="15">
        <v>43.67</v>
      </c>
      <c r="F659" s="15">
        <v>0</v>
      </c>
      <c r="G659" s="15">
        <v>43.67</v>
      </c>
      <c r="H659" s="14" t="s">
        <v>156</v>
      </c>
      <c r="I659" s="26" t="s">
        <v>1321</v>
      </c>
      <c r="J659" s="24">
        <v>43.67</v>
      </c>
    </row>
    <row r="660" spans="1:10" x14ac:dyDescent="0.2">
      <c r="A660" s="19" t="s">
        <v>9</v>
      </c>
      <c r="B660" s="16" t="s">
        <v>1341</v>
      </c>
      <c r="C660" s="18">
        <v>44774</v>
      </c>
      <c r="D660" s="14" t="s">
        <v>70</v>
      </c>
      <c r="E660" s="15">
        <v>794.76</v>
      </c>
      <c r="F660" s="15">
        <v>166.9</v>
      </c>
      <c r="G660" s="15">
        <v>961.66</v>
      </c>
      <c r="H660" s="14" t="s">
        <v>156</v>
      </c>
      <c r="I660" s="26" t="s">
        <v>1342</v>
      </c>
      <c r="J660" s="24">
        <v>794.76</v>
      </c>
    </row>
    <row r="661" spans="1:10" x14ac:dyDescent="0.2">
      <c r="A661" s="19" t="s">
        <v>9</v>
      </c>
      <c r="B661" s="16" t="s">
        <v>1362</v>
      </c>
      <c r="C661" s="18">
        <v>44816</v>
      </c>
      <c r="D661" s="19" t="s">
        <v>70</v>
      </c>
      <c r="E661" s="15">
        <v>4104.9800000000005</v>
      </c>
      <c r="F661" s="17">
        <v>0</v>
      </c>
      <c r="G661" s="17">
        <v>4104.9800000000005</v>
      </c>
      <c r="H661" s="14" t="s">
        <v>156</v>
      </c>
      <c r="I661" s="28" t="s">
        <v>1363</v>
      </c>
      <c r="J661" s="24">
        <v>2196.2800000000002</v>
      </c>
    </row>
    <row r="662" spans="1:10" x14ac:dyDescent="0.2">
      <c r="A662" s="19" t="s">
        <v>9</v>
      </c>
      <c r="B662" s="16" t="s">
        <v>1813</v>
      </c>
      <c r="C662" s="18">
        <v>44866</v>
      </c>
      <c r="D662" s="14" t="s">
        <v>70</v>
      </c>
      <c r="E662" s="15">
        <v>794.76</v>
      </c>
      <c r="F662" s="17">
        <v>166.9</v>
      </c>
      <c r="G662" s="17">
        <v>961.66</v>
      </c>
      <c r="H662" s="14" t="s">
        <v>156</v>
      </c>
      <c r="I662" s="23" t="s">
        <v>1814</v>
      </c>
      <c r="J662" s="24">
        <v>794.76</v>
      </c>
    </row>
    <row r="663" spans="1:10" x14ac:dyDescent="0.2">
      <c r="A663" s="19" t="s">
        <v>9</v>
      </c>
      <c r="B663" s="16" t="s">
        <v>1815</v>
      </c>
      <c r="C663" s="18">
        <v>44866</v>
      </c>
      <c r="D663" s="14" t="s">
        <v>70</v>
      </c>
      <c r="E663" s="15">
        <v>753.79</v>
      </c>
      <c r="F663" s="17">
        <v>158.30000000000001</v>
      </c>
      <c r="G663" s="17">
        <v>912.08999999999992</v>
      </c>
      <c r="H663" s="14" t="s">
        <v>156</v>
      </c>
      <c r="I663" s="23" t="s">
        <v>1816</v>
      </c>
      <c r="J663" s="24">
        <v>753.79</v>
      </c>
    </row>
    <row r="664" spans="1:10" x14ac:dyDescent="0.2">
      <c r="A664" s="19" t="s">
        <v>9</v>
      </c>
      <c r="B664" s="16" t="s">
        <v>1852</v>
      </c>
      <c r="C664" s="18">
        <v>44897</v>
      </c>
      <c r="D664" s="14" t="s">
        <v>70</v>
      </c>
      <c r="E664" s="15">
        <v>262.02</v>
      </c>
      <c r="F664" s="17">
        <v>0</v>
      </c>
      <c r="G664" s="17">
        <v>262.02</v>
      </c>
      <c r="H664" s="14" t="s">
        <v>156</v>
      </c>
      <c r="I664" s="23" t="s">
        <v>1853</v>
      </c>
      <c r="J664" s="24"/>
    </row>
    <row r="665" spans="1:10" x14ac:dyDescent="0.2">
      <c r="A665" s="19" t="s">
        <v>8</v>
      </c>
      <c r="B665" s="16" t="s">
        <v>646</v>
      </c>
      <c r="C665" s="18">
        <v>44586</v>
      </c>
      <c r="D665" s="14" t="s">
        <v>265</v>
      </c>
      <c r="E665" s="15">
        <v>17.36</v>
      </c>
      <c r="F665" s="17">
        <v>1.74</v>
      </c>
      <c r="G665" s="17">
        <v>19.100000000000001</v>
      </c>
      <c r="H665" s="14" t="s">
        <v>136</v>
      </c>
      <c r="I665" s="23">
        <v>44586</v>
      </c>
      <c r="J665" s="24">
        <v>17.36</v>
      </c>
    </row>
    <row r="666" spans="1:10" x14ac:dyDescent="0.2">
      <c r="A666" s="19" t="s">
        <v>8</v>
      </c>
      <c r="B666" s="16" t="s">
        <v>635</v>
      </c>
      <c r="C666" s="18">
        <v>44643</v>
      </c>
      <c r="D666" s="14" t="s">
        <v>265</v>
      </c>
      <c r="E666" s="15">
        <v>31.05</v>
      </c>
      <c r="F666" s="15">
        <v>3.1</v>
      </c>
      <c r="G666" s="15">
        <v>34.15</v>
      </c>
      <c r="H666" s="14" t="s">
        <v>136</v>
      </c>
      <c r="I666" s="23">
        <v>44643</v>
      </c>
      <c r="J666" s="24">
        <v>31.05</v>
      </c>
    </row>
    <row r="667" spans="1:10" x14ac:dyDescent="0.2">
      <c r="A667" s="19" t="s">
        <v>8</v>
      </c>
      <c r="B667" s="16" t="s">
        <v>637</v>
      </c>
      <c r="C667" s="18">
        <v>44644</v>
      </c>
      <c r="D667" s="14" t="s">
        <v>265</v>
      </c>
      <c r="E667" s="15">
        <v>8.68</v>
      </c>
      <c r="F667" s="17">
        <v>0.87</v>
      </c>
      <c r="G667" s="17">
        <v>9.5500000000000007</v>
      </c>
      <c r="H667" s="14" t="s">
        <v>136</v>
      </c>
      <c r="I667" s="23">
        <v>44644</v>
      </c>
      <c r="J667" s="24">
        <v>8.68</v>
      </c>
    </row>
    <row r="668" spans="1:10" x14ac:dyDescent="0.2">
      <c r="A668" s="19" t="s">
        <v>8</v>
      </c>
      <c r="B668" s="16" t="s">
        <v>626</v>
      </c>
      <c r="C668" s="18">
        <v>44677</v>
      </c>
      <c r="D668" s="14" t="s">
        <v>265</v>
      </c>
      <c r="E668" s="15">
        <v>16.95</v>
      </c>
      <c r="F668" s="17">
        <v>1.7</v>
      </c>
      <c r="G668" s="17">
        <v>18.649999999999999</v>
      </c>
      <c r="H668" s="14" t="s">
        <v>136</v>
      </c>
      <c r="I668" s="23">
        <v>44677</v>
      </c>
      <c r="J668" s="24">
        <v>16.95</v>
      </c>
    </row>
    <row r="669" spans="1:10" x14ac:dyDescent="0.2">
      <c r="A669" s="19" t="s">
        <v>8</v>
      </c>
      <c r="B669" s="16" t="s">
        <v>628</v>
      </c>
      <c r="C669" s="18">
        <v>44679</v>
      </c>
      <c r="D669" s="14" t="s">
        <v>265</v>
      </c>
      <c r="E669" s="15">
        <v>12.96</v>
      </c>
      <c r="F669" s="17">
        <v>1.29</v>
      </c>
      <c r="G669" s="17">
        <v>14.25</v>
      </c>
      <c r="H669" s="14" t="s">
        <v>136</v>
      </c>
      <c r="I669" s="23">
        <v>44679</v>
      </c>
      <c r="J669" s="24">
        <v>12.96</v>
      </c>
    </row>
    <row r="670" spans="1:10" x14ac:dyDescent="0.2">
      <c r="A670" s="19" t="s">
        <v>8</v>
      </c>
      <c r="B670" s="16" t="s">
        <v>607</v>
      </c>
      <c r="C670" s="18">
        <v>44693</v>
      </c>
      <c r="D670" s="14" t="s">
        <v>265</v>
      </c>
      <c r="E670" s="15">
        <v>10.18</v>
      </c>
      <c r="F670" s="17">
        <v>1.02</v>
      </c>
      <c r="G670" s="17">
        <v>11.2</v>
      </c>
      <c r="H670" s="14" t="s">
        <v>136</v>
      </c>
      <c r="I670" s="23">
        <v>44693</v>
      </c>
      <c r="J670" s="24">
        <v>19.86</v>
      </c>
    </row>
    <row r="671" spans="1:10" x14ac:dyDescent="0.2">
      <c r="A671" s="19" t="s">
        <v>8</v>
      </c>
      <c r="B671" s="16" t="s">
        <v>608</v>
      </c>
      <c r="C671" s="18">
        <v>44697</v>
      </c>
      <c r="D671" s="14" t="s">
        <v>265</v>
      </c>
      <c r="E671" s="15">
        <v>15.54</v>
      </c>
      <c r="F671" s="17">
        <v>1.56</v>
      </c>
      <c r="G671" s="17">
        <v>17.100000000000001</v>
      </c>
      <c r="H671" s="14" t="s">
        <v>136</v>
      </c>
      <c r="I671" s="23">
        <v>44697</v>
      </c>
      <c r="J671" s="24">
        <v>15.55</v>
      </c>
    </row>
    <row r="672" spans="1:10" x14ac:dyDescent="0.2">
      <c r="A672" s="19" t="s">
        <v>8</v>
      </c>
      <c r="B672" s="16" t="s">
        <v>619</v>
      </c>
      <c r="C672" s="18">
        <v>44714</v>
      </c>
      <c r="D672" s="14" t="s">
        <v>265</v>
      </c>
      <c r="E672" s="15">
        <v>22.68</v>
      </c>
      <c r="F672" s="17">
        <v>2.27</v>
      </c>
      <c r="G672" s="17">
        <v>24.95</v>
      </c>
      <c r="H672" s="14" t="s">
        <v>136</v>
      </c>
      <c r="I672" s="23">
        <v>44714</v>
      </c>
      <c r="J672" s="24">
        <v>22.68</v>
      </c>
    </row>
    <row r="673" spans="1:10" x14ac:dyDescent="0.2">
      <c r="A673" s="19" t="s">
        <v>8</v>
      </c>
      <c r="B673" s="16" t="s">
        <v>620</v>
      </c>
      <c r="C673" s="18">
        <v>44714</v>
      </c>
      <c r="D673" s="19" t="s">
        <v>265</v>
      </c>
      <c r="E673" s="15">
        <v>24.46</v>
      </c>
      <c r="F673" s="17">
        <v>2.44</v>
      </c>
      <c r="G673" s="17">
        <v>26.9</v>
      </c>
      <c r="H673" s="14" t="s">
        <v>136</v>
      </c>
      <c r="I673" s="23">
        <v>44714</v>
      </c>
      <c r="J673" s="24">
        <v>24.46</v>
      </c>
    </row>
    <row r="674" spans="1:10" x14ac:dyDescent="0.2">
      <c r="A674" s="19" t="s">
        <v>8</v>
      </c>
      <c r="B674" s="16" t="s">
        <v>621</v>
      </c>
      <c r="C674" s="18">
        <v>44715</v>
      </c>
      <c r="D674" s="19" t="s">
        <v>265</v>
      </c>
      <c r="E674" s="15">
        <v>23.55</v>
      </c>
      <c r="F674" s="17">
        <v>2.35</v>
      </c>
      <c r="G674" s="17">
        <v>25.9</v>
      </c>
      <c r="H674" s="14" t="s">
        <v>136</v>
      </c>
      <c r="I674" s="23">
        <v>44715</v>
      </c>
      <c r="J674" s="24">
        <v>23.5</v>
      </c>
    </row>
    <row r="675" spans="1:10" x14ac:dyDescent="0.2">
      <c r="A675" s="19" t="s">
        <v>8</v>
      </c>
      <c r="B675" s="16" t="s">
        <v>1678</v>
      </c>
      <c r="C675" s="18">
        <v>44862</v>
      </c>
      <c r="D675" s="14" t="s">
        <v>265</v>
      </c>
      <c r="E675" s="15">
        <v>22.95</v>
      </c>
      <c r="F675" s="17">
        <v>2.0299999999999998</v>
      </c>
      <c r="G675" s="17">
        <f>+E675+F675</f>
        <v>24.98</v>
      </c>
      <c r="H675" s="14" t="s">
        <v>136</v>
      </c>
      <c r="I675" s="23">
        <v>44862</v>
      </c>
      <c r="J675" s="24">
        <v>22.95</v>
      </c>
    </row>
    <row r="676" spans="1:10" x14ac:dyDescent="0.2">
      <c r="A676" s="19" t="s">
        <v>8</v>
      </c>
      <c r="B676" s="16" t="s">
        <v>636</v>
      </c>
      <c r="C676" s="18">
        <v>44643</v>
      </c>
      <c r="D676" s="14" t="s">
        <v>269</v>
      </c>
      <c r="E676" s="15">
        <v>28.37</v>
      </c>
      <c r="F676" s="17">
        <v>1.1299999999999999</v>
      </c>
      <c r="G676" s="17">
        <v>29.5</v>
      </c>
      <c r="H676" s="14" t="s">
        <v>142</v>
      </c>
      <c r="I676" s="23" t="s">
        <v>107</v>
      </c>
      <c r="J676" s="24">
        <v>28.37</v>
      </c>
    </row>
    <row r="677" spans="1:10" x14ac:dyDescent="0.2">
      <c r="A677" s="19" t="s">
        <v>4</v>
      </c>
      <c r="B677" s="16" t="s">
        <v>1622</v>
      </c>
      <c r="C677" s="18">
        <v>44897</v>
      </c>
      <c r="D677" s="14" t="s">
        <v>1623</v>
      </c>
      <c r="E677" s="15">
        <v>102.82</v>
      </c>
      <c r="F677" s="17">
        <v>10.28</v>
      </c>
      <c r="G677" s="17">
        <v>113.1</v>
      </c>
      <c r="H677" s="14" t="s">
        <v>155</v>
      </c>
      <c r="I677" s="23">
        <v>44897</v>
      </c>
      <c r="J677" s="24">
        <v>102.82</v>
      </c>
    </row>
    <row r="678" spans="1:10" x14ac:dyDescent="0.2">
      <c r="A678" s="19" t="s">
        <v>1</v>
      </c>
      <c r="B678" s="16" t="s">
        <v>1435</v>
      </c>
      <c r="C678" s="18">
        <v>44880</v>
      </c>
      <c r="D678" s="14" t="s">
        <v>1409</v>
      </c>
      <c r="E678" s="15">
        <v>98.5</v>
      </c>
      <c r="F678" s="17">
        <v>0</v>
      </c>
      <c r="G678" s="17">
        <v>98.5</v>
      </c>
      <c r="H678" s="14" t="s">
        <v>129</v>
      </c>
      <c r="I678" s="23" t="s">
        <v>1453</v>
      </c>
      <c r="J678" s="24">
        <v>98.5</v>
      </c>
    </row>
    <row r="679" spans="1:10" x14ac:dyDescent="0.2">
      <c r="A679" s="19" t="s">
        <v>13</v>
      </c>
      <c r="B679" s="16" t="s">
        <v>1768</v>
      </c>
      <c r="C679" s="18">
        <v>44887</v>
      </c>
      <c r="D679" s="14" t="s">
        <v>1781</v>
      </c>
      <c r="E679" s="15">
        <v>734.55</v>
      </c>
      <c r="F679" s="17">
        <v>73.454999999999998</v>
      </c>
      <c r="G679" s="17">
        <v>808.005</v>
      </c>
      <c r="H679" s="14" t="s">
        <v>155</v>
      </c>
      <c r="I679" s="23">
        <v>44895</v>
      </c>
      <c r="J679" s="24">
        <v>734.55</v>
      </c>
    </row>
    <row r="680" spans="1:10" x14ac:dyDescent="0.2">
      <c r="A680" s="19" t="s">
        <v>9</v>
      </c>
      <c r="B680" s="16" t="s">
        <v>92</v>
      </c>
      <c r="C680" s="18">
        <v>44616</v>
      </c>
      <c r="D680" s="14" t="s">
        <v>93</v>
      </c>
      <c r="E680" s="15">
        <v>105.28</v>
      </c>
      <c r="F680" s="17">
        <v>10.52</v>
      </c>
      <c r="G680" s="17">
        <v>115.8</v>
      </c>
      <c r="H680" s="14" t="s">
        <v>136</v>
      </c>
      <c r="I680" s="26" t="s">
        <v>94</v>
      </c>
      <c r="J680" s="24">
        <v>105.28</v>
      </c>
    </row>
    <row r="681" spans="1:10" x14ac:dyDescent="0.2">
      <c r="A681" s="19" t="s">
        <v>9</v>
      </c>
      <c r="B681" s="16" t="s">
        <v>963</v>
      </c>
      <c r="C681" s="18">
        <v>44715</v>
      </c>
      <c r="D681" s="14" t="s">
        <v>93</v>
      </c>
      <c r="E681" s="15">
        <v>133.36000000000001</v>
      </c>
      <c r="F681" s="17">
        <v>13.336000000000002</v>
      </c>
      <c r="G681" s="17">
        <v>146.69600000000003</v>
      </c>
      <c r="H681" s="14" t="s">
        <v>136</v>
      </c>
      <c r="I681" s="23">
        <v>44719</v>
      </c>
      <c r="J681" s="24">
        <v>44.000000000000014</v>
      </c>
    </row>
    <row r="682" spans="1:10" x14ac:dyDescent="0.2">
      <c r="A682" s="19" t="s">
        <v>9</v>
      </c>
      <c r="B682" s="16" t="s">
        <v>1789</v>
      </c>
      <c r="C682" s="18">
        <v>44838</v>
      </c>
      <c r="D682" s="14" t="s">
        <v>93</v>
      </c>
      <c r="E682" s="15">
        <v>71</v>
      </c>
      <c r="F682" s="17">
        <f>+E682*0.1</f>
        <v>7.1000000000000005</v>
      </c>
      <c r="G682" s="17">
        <f>+E682+F682</f>
        <v>78.099999999999994</v>
      </c>
      <c r="H682" s="14" t="s">
        <v>136</v>
      </c>
      <c r="I682" s="23" t="s">
        <v>1790</v>
      </c>
      <c r="J682" s="24">
        <v>71</v>
      </c>
    </row>
    <row r="683" spans="1:10" x14ac:dyDescent="0.2">
      <c r="A683" s="19" t="s">
        <v>9</v>
      </c>
      <c r="B683" s="16" t="s">
        <v>1789</v>
      </c>
      <c r="C683" s="18">
        <v>44838</v>
      </c>
      <c r="D683" s="14" t="s">
        <v>93</v>
      </c>
      <c r="E683" s="15">
        <v>41.26</v>
      </c>
      <c r="F683" s="17">
        <f>+E683*0.1</f>
        <v>4.1260000000000003</v>
      </c>
      <c r="G683" s="17">
        <f>+E683+F683</f>
        <v>45.385999999999996</v>
      </c>
      <c r="H683" s="14" t="s">
        <v>155</v>
      </c>
      <c r="I683" s="23" t="s">
        <v>1790</v>
      </c>
      <c r="J683" s="24">
        <v>41.26</v>
      </c>
    </row>
    <row r="684" spans="1:10" x14ac:dyDescent="0.2">
      <c r="A684" s="19" t="s">
        <v>9</v>
      </c>
      <c r="B684" s="16" t="s">
        <v>1869</v>
      </c>
      <c r="C684" s="18">
        <v>44918</v>
      </c>
      <c r="D684" s="14" t="s">
        <v>93</v>
      </c>
      <c r="E684" s="15">
        <v>22.73</v>
      </c>
      <c r="F684" s="17">
        <v>2.27</v>
      </c>
      <c r="G684" s="17">
        <v>25</v>
      </c>
      <c r="H684" s="14" t="s">
        <v>136</v>
      </c>
      <c r="I684" s="23">
        <v>44935</v>
      </c>
      <c r="J684" s="24">
        <v>22.73</v>
      </c>
    </row>
    <row r="685" spans="1:10" x14ac:dyDescent="0.2">
      <c r="A685" s="19" t="s">
        <v>17</v>
      </c>
      <c r="B685" s="16" t="s">
        <v>1122</v>
      </c>
      <c r="C685" s="18">
        <v>44610</v>
      </c>
      <c r="D685" s="14" t="s">
        <v>194</v>
      </c>
      <c r="E685" s="15">
        <v>2479.34</v>
      </c>
      <c r="F685" s="17">
        <v>520.66</v>
      </c>
      <c r="G685" s="17">
        <v>3000</v>
      </c>
      <c r="H685" s="14" t="s">
        <v>158</v>
      </c>
      <c r="I685" s="23" t="s">
        <v>276</v>
      </c>
      <c r="J685" s="24">
        <v>0</v>
      </c>
    </row>
    <row r="686" spans="1:10" x14ac:dyDescent="0.2">
      <c r="A686" s="19" t="s">
        <v>13</v>
      </c>
      <c r="B686" s="16" t="s">
        <v>293</v>
      </c>
      <c r="C686" s="18">
        <v>44586</v>
      </c>
      <c r="D686" s="14" t="s">
        <v>198</v>
      </c>
      <c r="E686" s="15">
        <v>132</v>
      </c>
      <c r="F686" s="17">
        <v>27.72</v>
      </c>
      <c r="G686" s="17">
        <v>159.72</v>
      </c>
      <c r="H686" s="14" t="s">
        <v>137</v>
      </c>
      <c r="I686" s="23">
        <v>44587</v>
      </c>
      <c r="J686" s="24">
        <v>132</v>
      </c>
    </row>
    <row r="687" spans="1:10" x14ac:dyDescent="0.2">
      <c r="A687" s="19" t="s">
        <v>13</v>
      </c>
      <c r="B687" s="16" t="s">
        <v>295</v>
      </c>
      <c r="C687" s="18">
        <v>44588</v>
      </c>
      <c r="D687" s="14" t="s">
        <v>198</v>
      </c>
      <c r="E687" s="15">
        <v>68.2</v>
      </c>
      <c r="F687" s="17">
        <v>14.322000000000001</v>
      </c>
      <c r="G687" s="17">
        <v>82.522000000000006</v>
      </c>
      <c r="H687" s="14" t="s">
        <v>137</v>
      </c>
      <c r="I687" s="23" t="s">
        <v>330</v>
      </c>
      <c r="J687" s="24">
        <v>68.2</v>
      </c>
    </row>
    <row r="688" spans="1:10" x14ac:dyDescent="0.2">
      <c r="A688" s="14" t="s">
        <v>4</v>
      </c>
      <c r="B688" s="16" t="s">
        <v>795</v>
      </c>
      <c r="C688" s="18">
        <v>44594</v>
      </c>
      <c r="D688" s="14" t="s">
        <v>198</v>
      </c>
      <c r="E688" s="15">
        <v>116.4</v>
      </c>
      <c r="F688" s="17">
        <v>24.44</v>
      </c>
      <c r="G688" s="17">
        <v>140.84</v>
      </c>
      <c r="H688" s="14" t="s">
        <v>137</v>
      </c>
      <c r="I688" s="26" t="s">
        <v>193</v>
      </c>
      <c r="J688" s="24">
        <v>116.4</v>
      </c>
    </row>
    <row r="689" spans="1:10" x14ac:dyDescent="0.2">
      <c r="A689" s="19" t="s">
        <v>13</v>
      </c>
      <c r="B689" s="16" t="s">
        <v>302</v>
      </c>
      <c r="C689" s="18">
        <v>44602</v>
      </c>
      <c r="D689" s="14" t="s">
        <v>198</v>
      </c>
      <c r="E689" s="15">
        <v>578</v>
      </c>
      <c r="F689" s="15">
        <v>121.38</v>
      </c>
      <c r="G689" s="15">
        <v>699.38</v>
      </c>
      <c r="H689" s="14" t="s">
        <v>137</v>
      </c>
      <c r="I689" s="23" t="s">
        <v>331</v>
      </c>
      <c r="J689" s="24">
        <v>578</v>
      </c>
    </row>
    <row r="690" spans="1:10" x14ac:dyDescent="0.2">
      <c r="A690" s="19" t="s">
        <v>7</v>
      </c>
      <c r="B690" s="16" t="s">
        <v>803</v>
      </c>
      <c r="C690" s="18">
        <v>44603</v>
      </c>
      <c r="D690" s="14" t="s">
        <v>198</v>
      </c>
      <c r="E690" s="15">
        <v>32</v>
      </c>
      <c r="F690" s="15">
        <v>6.72</v>
      </c>
      <c r="G690" s="15">
        <v>38.72</v>
      </c>
      <c r="H690" s="14" t="s">
        <v>138</v>
      </c>
      <c r="I690" s="23" t="s">
        <v>173</v>
      </c>
      <c r="J690" s="24">
        <v>32</v>
      </c>
    </row>
    <row r="691" spans="1:10" x14ac:dyDescent="0.2">
      <c r="A691" s="19" t="s">
        <v>13</v>
      </c>
      <c r="B691" s="16" t="s">
        <v>304</v>
      </c>
      <c r="C691" s="18">
        <v>44609</v>
      </c>
      <c r="D691" s="14" t="s">
        <v>198</v>
      </c>
      <c r="E691" s="15">
        <v>1445</v>
      </c>
      <c r="F691" s="15">
        <v>303.45</v>
      </c>
      <c r="G691" s="15">
        <v>1748.45</v>
      </c>
      <c r="H691" s="14" t="s">
        <v>137</v>
      </c>
      <c r="I691" s="23">
        <v>44615</v>
      </c>
      <c r="J691" s="24">
        <v>1445</v>
      </c>
    </row>
    <row r="692" spans="1:10" x14ac:dyDescent="0.2">
      <c r="A692" s="19" t="s">
        <v>13</v>
      </c>
      <c r="B692" s="16" t="s">
        <v>305</v>
      </c>
      <c r="C692" s="18">
        <v>44609</v>
      </c>
      <c r="D692" s="14" t="s">
        <v>198</v>
      </c>
      <c r="E692" s="15">
        <v>58</v>
      </c>
      <c r="F692" s="15">
        <v>12.18</v>
      </c>
      <c r="G692" s="15">
        <v>70.180000000000007</v>
      </c>
      <c r="H692" s="14" t="s">
        <v>137</v>
      </c>
      <c r="I692" s="23">
        <v>44615</v>
      </c>
      <c r="J692" s="24">
        <v>58</v>
      </c>
    </row>
    <row r="693" spans="1:10" x14ac:dyDescent="0.2">
      <c r="A693" s="19" t="s">
        <v>13</v>
      </c>
      <c r="B693" s="16" t="s">
        <v>307</v>
      </c>
      <c r="C693" s="18">
        <v>44617</v>
      </c>
      <c r="D693" s="14" t="s">
        <v>198</v>
      </c>
      <c r="E693" s="15">
        <v>58</v>
      </c>
      <c r="F693" s="15">
        <v>12.18</v>
      </c>
      <c r="G693" s="15">
        <v>70.180000000000007</v>
      </c>
      <c r="H693" s="14" t="s">
        <v>137</v>
      </c>
      <c r="I693" s="23" t="s">
        <v>334</v>
      </c>
      <c r="J693" s="24">
        <v>58</v>
      </c>
    </row>
    <row r="694" spans="1:10" x14ac:dyDescent="0.2">
      <c r="A694" s="19" t="s">
        <v>13</v>
      </c>
      <c r="B694" s="16" t="s">
        <v>314</v>
      </c>
      <c r="C694" s="18">
        <v>44623</v>
      </c>
      <c r="D694" s="14" t="s">
        <v>198</v>
      </c>
      <c r="E694" s="15">
        <v>98</v>
      </c>
      <c r="F694" s="15">
        <v>20.58</v>
      </c>
      <c r="G694" s="15">
        <v>118.58</v>
      </c>
      <c r="H694" s="14" t="s">
        <v>137</v>
      </c>
      <c r="I694" s="23" t="s">
        <v>335</v>
      </c>
      <c r="J694" s="24">
        <v>98</v>
      </c>
    </row>
    <row r="695" spans="1:10" x14ac:dyDescent="0.2">
      <c r="A695" s="19" t="s">
        <v>13</v>
      </c>
      <c r="B695" s="16" t="s">
        <v>317</v>
      </c>
      <c r="C695" s="18">
        <v>44630</v>
      </c>
      <c r="D695" s="14" t="s">
        <v>198</v>
      </c>
      <c r="E695" s="15">
        <v>298</v>
      </c>
      <c r="F695" s="17">
        <v>62.58</v>
      </c>
      <c r="G695" s="17">
        <v>360.58</v>
      </c>
      <c r="H695" s="14" t="s">
        <v>137</v>
      </c>
      <c r="I695" s="23" t="s">
        <v>336</v>
      </c>
      <c r="J695" s="24">
        <f>224+74</f>
        <v>298</v>
      </c>
    </row>
    <row r="696" spans="1:10" x14ac:dyDescent="0.2">
      <c r="A696" s="19" t="s">
        <v>1</v>
      </c>
      <c r="B696" s="16" t="s">
        <v>817</v>
      </c>
      <c r="C696" s="18">
        <v>44642</v>
      </c>
      <c r="D696" s="14" t="s">
        <v>198</v>
      </c>
      <c r="E696" s="15">
        <v>168</v>
      </c>
      <c r="F696" s="15">
        <v>35.28</v>
      </c>
      <c r="G696" s="15">
        <v>203.28</v>
      </c>
      <c r="H696" s="14" t="s">
        <v>137</v>
      </c>
      <c r="I696" s="23" t="s">
        <v>260</v>
      </c>
      <c r="J696" s="24">
        <v>168</v>
      </c>
    </row>
    <row r="697" spans="1:10" x14ac:dyDescent="0.2">
      <c r="A697" s="19" t="s">
        <v>1</v>
      </c>
      <c r="B697" s="16" t="s">
        <v>819</v>
      </c>
      <c r="C697" s="18">
        <v>44649</v>
      </c>
      <c r="D697" s="14" t="s">
        <v>198</v>
      </c>
      <c r="E697" s="15">
        <v>72</v>
      </c>
      <c r="F697" s="15">
        <v>15.12</v>
      </c>
      <c r="G697" s="15">
        <v>87.12</v>
      </c>
      <c r="H697" s="14" t="s">
        <v>138</v>
      </c>
      <c r="I697" s="23" t="s">
        <v>256</v>
      </c>
      <c r="J697" s="24">
        <v>72</v>
      </c>
    </row>
    <row r="698" spans="1:10" x14ac:dyDescent="0.2">
      <c r="A698" s="19" t="s">
        <v>1</v>
      </c>
      <c r="B698" s="16" t="s">
        <v>834</v>
      </c>
      <c r="C698" s="18">
        <v>44690</v>
      </c>
      <c r="D698" s="14" t="s">
        <v>198</v>
      </c>
      <c r="E698" s="15">
        <v>132.4</v>
      </c>
      <c r="F698" s="17">
        <v>27.8</v>
      </c>
      <c r="G698" s="17">
        <v>160.19999999999999</v>
      </c>
      <c r="H698" s="14" t="s">
        <v>137</v>
      </c>
      <c r="I698" s="25" t="s">
        <v>441</v>
      </c>
      <c r="J698" s="24">
        <v>132.4</v>
      </c>
    </row>
    <row r="699" spans="1:10" x14ac:dyDescent="0.2">
      <c r="A699" s="19" t="s">
        <v>13</v>
      </c>
      <c r="B699" s="16" t="s">
        <v>874</v>
      </c>
      <c r="C699" s="18">
        <v>44690</v>
      </c>
      <c r="D699" s="14" t="s">
        <v>198</v>
      </c>
      <c r="E699" s="15">
        <v>136</v>
      </c>
      <c r="F699" s="17">
        <v>28.56</v>
      </c>
      <c r="G699" s="17">
        <v>164.56</v>
      </c>
      <c r="H699" s="14" t="s">
        <v>137</v>
      </c>
      <c r="I699" s="23">
        <v>44694</v>
      </c>
      <c r="J699" s="24">
        <v>136</v>
      </c>
    </row>
    <row r="700" spans="1:10" x14ac:dyDescent="0.2">
      <c r="A700" s="19" t="s">
        <v>1</v>
      </c>
      <c r="B700" s="16" t="s">
        <v>836</v>
      </c>
      <c r="C700" s="18">
        <v>44700</v>
      </c>
      <c r="D700" s="14" t="s">
        <v>198</v>
      </c>
      <c r="E700" s="15">
        <v>162</v>
      </c>
      <c r="F700" s="17">
        <v>34.020000000000003</v>
      </c>
      <c r="G700" s="17">
        <v>196.02</v>
      </c>
      <c r="H700" s="14" t="s">
        <v>137</v>
      </c>
      <c r="I700" s="23" t="s">
        <v>495</v>
      </c>
      <c r="J700" s="24">
        <v>162</v>
      </c>
    </row>
    <row r="701" spans="1:10" x14ac:dyDescent="0.2">
      <c r="A701" s="19" t="s">
        <v>4</v>
      </c>
      <c r="B701" s="16" t="s">
        <v>491</v>
      </c>
      <c r="C701" s="18">
        <v>44700</v>
      </c>
      <c r="D701" s="14" t="s">
        <v>198</v>
      </c>
      <c r="E701" s="15">
        <v>132</v>
      </c>
      <c r="F701" s="17">
        <v>27.72</v>
      </c>
      <c r="G701" s="17">
        <v>159.72</v>
      </c>
      <c r="H701" s="27" t="s">
        <v>137</v>
      </c>
      <c r="I701" s="28" t="s">
        <v>495</v>
      </c>
      <c r="J701" s="24">
        <v>132</v>
      </c>
    </row>
    <row r="702" spans="1:10" x14ac:dyDescent="0.2">
      <c r="A702" s="19" t="s">
        <v>6</v>
      </c>
      <c r="B702" s="16" t="s">
        <v>532</v>
      </c>
      <c r="C702" s="18">
        <v>44708</v>
      </c>
      <c r="D702" s="14" t="s">
        <v>198</v>
      </c>
      <c r="E702" s="15">
        <v>247</v>
      </c>
      <c r="F702" s="15">
        <v>51.87</v>
      </c>
      <c r="G702" s="15">
        <v>298.87</v>
      </c>
      <c r="H702" s="14" t="s">
        <v>137</v>
      </c>
      <c r="I702" s="23" t="s">
        <v>579</v>
      </c>
      <c r="J702" s="24">
        <v>247</v>
      </c>
    </row>
    <row r="703" spans="1:10" x14ac:dyDescent="0.2">
      <c r="A703" s="19" t="s">
        <v>1</v>
      </c>
      <c r="B703" s="16" t="s">
        <v>840</v>
      </c>
      <c r="C703" s="18">
        <v>44714</v>
      </c>
      <c r="D703" s="14" t="s">
        <v>198</v>
      </c>
      <c r="E703" s="15">
        <v>236</v>
      </c>
      <c r="F703" s="17">
        <v>49.56</v>
      </c>
      <c r="G703" s="17">
        <v>285.56</v>
      </c>
      <c r="H703" s="14" t="s">
        <v>137</v>
      </c>
      <c r="I703" s="25" t="s">
        <v>443</v>
      </c>
      <c r="J703" s="24">
        <v>236</v>
      </c>
    </row>
    <row r="704" spans="1:10" x14ac:dyDescent="0.2">
      <c r="A704" s="19" t="s">
        <v>1</v>
      </c>
      <c r="B704" s="16" t="s">
        <v>844</v>
      </c>
      <c r="C704" s="18">
        <v>44718</v>
      </c>
      <c r="D704" s="14" t="s">
        <v>198</v>
      </c>
      <c r="E704" s="15">
        <v>811</v>
      </c>
      <c r="F704" s="17">
        <v>170.31</v>
      </c>
      <c r="G704" s="17">
        <v>981.31</v>
      </c>
      <c r="H704" s="14" t="s">
        <v>137</v>
      </c>
      <c r="I704" s="23" t="s">
        <v>445</v>
      </c>
      <c r="J704" s="24">
        <v>811</v>
      </c>
    </row>
    <row r="705" spans="1:10" x14ac:dyDescent="0.2">
      <c r="A705" s="19" t="s">
        <v>1</v>
      </c>
      <c r="B705" s="16" t="s">
        <v>846</v>
      </c>
      <c r="C705" s="18">
        <v>44722</v>
      </c>
      <c r="D705" s="14" t="s">
        <v>198</v>
      </c>
      <c r="E705" s="15">
        <v>92.1</v>
      </c>
      <c r="F705" s="17">
        <v>19.34</v>
      </c>
      <c r="G705" s="17">
        <v>111.44</v>
      </c>
      <c r="H705" s="14" t="s">
        <v>137</v>
      </c>
      <c r="I705" s="23" t="s">
        <v>446</v>
      </c>
      <c r="J705" s="24">
        <v>92.1</v>
      </c>
    </row>
    <row r="706" spans="1:10" x14ac:dyDescent="0.2">
      <c r="A706" s="19" t="s">
        <v>1</v>
      </c>
      <c r="B706" s="16" t="s">
        <v>847</v>
      </c>
      <c r="C706" s="18">
        <v>44722</v>
      </c>
      <c r="D706" s="14" t="s">
        <v>198</v>
      </c>
      <c r="E706" s="15">
        <v>66</v>
      </c>
      <c r="F706" s="17">
        <v>13.86</v>
      </c>
      <c r="G706" s="17">
        <v>79.86</v>
      </c>
      <c r="H706" s="14" t="s">
        <v>137</v>
      </c>
      <c r="I706" s="23" t="s">
        <v>447</v>
      </c>
      <c r="J706" s="24">
        <v>66</v>
      </c>
    </row>
    <row r="707" spans="1:10" x14ac:dyDescent="0.2">
      <c r="A707" s="19" t="s">
        <v>1</v>
      </c>
      <c r="B707" s="16" t="s">
        <v>852</v>
      </c>
      <c r="C707" s="18">
        <v>44733</v>
      </c>
      <c r="D707" s="14" t="s">
        <v>198</v>
      </c>
      <c r="E707" s="15">
        <v>1454</v>
      </c>
      <c r="F707" s="15">
        <v>305.33999999999997</v>
      </c>
      <c r="G707" s="15">
        <v>1759.34</v>
      </c>
      <c r="H707" s="14" t="s">
        <v>137</v>
      </c>
      <c r="I707" s="26" t="s">
        <v>429</v>
      </c>
      <c r="J707" s="24">
        <v>1454</v>
      </c>
    </row>
    <row r="708" spans="1:10" x14ac:dyDescent="0.2">
      <c r="A708" s="19" t="s">
        <v>6</v>
      </c>
      <c r="B708" s="16" t="s">
        <v>557</v>
      </c>
      <c r="C708" s="18">
        <v>44733</v>
      </c>
      <c r="D708" s="14" t="s">
        <v>198</v>
      </c>
      <c r="E708" s="15">
        <v>1435</v>
      </c>
      <c r="F708" s="17">
        <v>301.34999999999997</v>
      </c>
      <c r="G708" s="17">
        <v>1736.35</v>
      </c>
      <c r="H708" s="14" t="s">
        <v>137</v>
      </c>
      <c r="I708" s="23" t="s">
        <v>593</v>
      </c>
      <c r="J708" s="24">
        <v>1435</v>
      </c>
    </row>
    <row r="709" spans="1:10" x14ac:dyDescent="0.2">
      <c r="A709" s="19" t="s">
        <v>12</v>
      </c>
      <c r="B709" s="16" t="s">
        <v>788</v>
      </c>
      <c r="C709" s="18">
        <v>44733</v>
      </c>
      <c r="D709" s="14" t="s">
        <v>198</v>
      </c>
      <c r="E709" s="15">
        <v>144</v>
      </c>
      <c r="F709" s="15">
        <v>30.24</v>
      </c>
      <c r="G709" s="15">
        <v>174.24</v>
      </c>
      <c r="H709" s="14" t="s">
        <v>138</v>
      </c>
      <c r="I709" s="26" t="s">
        <v>765</v>
      </c>
      <c r="J709" s="24">
        <v>144</v>
      </c>
    </row>
    <row r="710" spans="1:10" x14ac:dyDescent="0.2">
      <c r="A710" s="19" t="s">
        <v>13</v>
      </c>
      <c r="B710" s="16" t="s">
        <v>1193</v>
      </c>
      <c r="C710" s="18">
        <v>44816</v>
      </c>
      <c r="D710" s="14" t="s">
        <v>198</v>
      </c>
      <c r="E710" s="15">
        <v>80.400000000000006</v>
      </c>
      <c r="F710" s="15">
        <v>16.884</v>
      </c>
      <c r="G710" s="15">
        <v>97.284000000000006</v>
      </c>
      <c r="H710" s="14" t="s">
        <v>137</v>
      </c>
      <c r="I710" s="23" t="s">
        <v>1203</v>
      </c>
      <c r="J710" s="24">
        <v>80.400000000000006</v>
      </c>
    </row>
    <row r="711" spans="1:10" x14ac:dyDescent="0.2">
      <c r="A711" s="19" t="s">
        <v>13</v>
      </c>
      <c r="B711" s="16" t="s">
        <v>1755</v>
      </c>
      <c r="C711" s="18">
        <v>44841</v>
      </c>
      <c r="D711" s="14" t="s">
        <v>198</v>
      </c>
      <c r="E711" s="15">
        <v>134</v>
      </c>
      <c r="F711" s="17">
        <v>28.14</v>
      </c>
      <c r="G711" s="17">
        <v>162.13999999999999</v>
      </c>
      <c r="H711" s="14" t="s">
        <v>138</v>
      </c>
      <c r="I711" s="23">
        <v>44848</v>
      </c>
      <c r="J711" s="24">
        <v>134</v>
      </c>
    </row>
    <row r="712" spans="1:10" x14ac:dyDescent="0.2">
      <c r="A712" s="19" t="s">
        <v>13</v>
      </c>
      <c r="B712" s="16" t="s">
        <v>1776</v>
      </c>
      <c r="C712" s="18">
        <v>44909</v>
      </c>
      <c r="D712" s="14" t="s">
        <v>198</v>
      </c>
      <c r="E712" s="15">
        <v>338</v>
      </c>
      <c r="F712" s="17">
        <v>70.98</v>
      </c>
      <c r="G712" s="17">
        <v>408.98</v>
      </c>
      <c r="H712" s="14" t="s">
        <v>138</v>
      </c>
      <c r="I712" s="23" t="s">
        <v>1785</v>
      </c>
      <c r="J712" s="24">
        <v>338</v>
      </c>
    </row>
    <row r="713" spans="1:10" x14ac:dyDescent="0.2">
      <c r="A713" s="19" t="s">
        <v>6</v>
      </c>
      <c r="B713" s="16" t="s">
        <v>1210</v>
      </c>
      <c r="C713" s="18">
        <v>44746</v>
      </c>
      <c r="D713" s="14" t="s">
        <v>1053</v>
      </c>
      <c r="E713" s="15">
        <v>548</v>
      </c>
      <c r="F713" s="15">
        <v>115.08</v>
      </c>
      <c r="G713" s="15">
        <v>663.08</v>
      </c>
      <c r="H713" s="14" t="s">
        <v>137</v>
      </c>
      <c r="I713" s="25" t="s">
        <v>1246</v>
      </c>
      <c r="J713" s="24">
        <v>548</v>
      </c>
    </row>
    <row r="714" spans="1:10" x14ac:dyDescent="0.2">
      <c r="A714" s="19" t="s">
        <v>4</v>
      </c>
      <c r="B714" s="16" t="s">
        <v>1056</v>
      </c>
      <c r="C714" s="18">
        <v>44826</v>
      </c>
      <c r="D714" s="14" t="s">
        <v>1053</v>
      </c>
      <c r="E714" s="15">
        <v>174</v>
      </c>
      <c r="F714" s="17">
        <v>36.54</v>
      </c>
      <c r="G714" s="17">
        <v>210.54</v>
      </c>
      <c r="H714" s="14" t="s">
        <v>137</v>
      </c>
      <c r="I714" s="26" t="s">
        <v>1268</v>
      </c>
      <c r="J714" s="24">
        <v>174</v>
      </c>
    </row>
    <row r="715" spans="1:10" x14ac:dyDescent="0.2">
      <c r="A715" s="19" t="s">
        <v>4</v>
      </c>
      <c r="B715" s="16" t="s">
        <v>1617</v>
      </c>
      <c r="C715" s="18">
        <v>44845</v>
      </c>
      <c r="D715" s="14" t="s">
        <v>1053</v>
      </c>
      <c r="E715" s="15">
        <v>72</v>
      </c>
      <c r="F715" s="17">
        <v>15.12</v>
      </c>
      <c r="G715" s="17">
        <v>87.12</v>
      </c>
      <c r="H715" s="14" t="s">
        <v>138</v>
      </c>
      <c r="I715" s="23" t="s">
        <v>1625</v>
      </c>
      <c r="J715" s="24">
        <v>72</v>
      </c>
    </row>
    <row r="716" spans="1:10" x14ac:dyDescent="0.2">
      <c r="A716" s="19" t="s">
        <v>3</v>
      </c>
      <c r="B716" s="16" t="s">
        <v>1035</v>
      </c>
      <c r="C716" s="18">
        <v>44833</v>
      </c>
      <c r="D716" s="14" t="s">
        <v>1296</v>
      </c>
      <c r="E716" s="15">
        <v>1227</v>
      </c>
      <c r="F716" s="15">
        <v>257.67</v>
      </c>
      <c r="G716" s="15">
        <v>1484.67</v>
      </c>
      <c r="H716" s="14" t="s">
        <v>137</v>
      </c>
      <c r="I716" s="26" t="s">
        <v>1300</v>
      </c>
      <c r="J716" s="24">
        <v>1227</v>
      </c>
    </row>
    <row r="717" spans="1:10" x14ac:dyDescent="0.2">
      <c r="A717" s="19" t="s">
        <v>1</v>
      </c>
      <c r="B717" s="16" t="s">
        <v>995</v>
      </c>
      <c r="C717" s="18">
        <v>44755</v>
      </c>
      <c r="D717" s="14" t="s">
        <v>1008</v>
      </c>
      <c r="E717" s="15">
        <v>134</v>
      </c>
      <c r="F717" s="17">
        <v>28.14</v>
      </c>
      <c r="G717" s="17">
        <v>162.13999999999999</v>
      </c>
      <c r="H717" s="14" t="s">
        <v>137</v>
      </c>
      <c r="I717" s="23" t="s">
        <v>1014</v>
      </c>
      <c r="J717" s="24">
        <v>134</v>
      </c>
    </row>
    <row r="718" spans="1:10" x14ac:dyDescent="0.2">
      <c r="A718" s="19" t="s">
        <v>1</v>
      </c>
      <c r="B718" s="16" t="s">
        <v>997</v>
      </c>
      <c r="C718" s="18">
        <v>44767</v>
      </c>
      <c r="D718" s="14" t="s">
        <v>1008</v>
      </c>
      <c r="E718" s="15">
        <v>234.4</v>
      </c>
      <c r="F718" s="17">
        <v>49.22</v>
      </c>
      <c r="G718" s="17">
        <v>283.62</v>
      </c>
      <c r="H718" s="14" t="s">
        <v>137</v>
      </c>
      <c r="I718" s="23" t="s">
        <v>1016</v>
      </c>
      <c r="J718" s="24">
        <v>234.4</v>
      </c>
    </row>
    <row r="719" spans="1:10" x14ac:dyDescent="0.2">
      <c r="A719" s="19" t="s">
        <v>1</v>
      </c>
      <c r="B719" s="16" t="s">
        <v>1427</v>
      </c>
      <c r="C719" s="18">
        <v>44859</v>
      </c>
      <c r="D719" s="14" t="s">
        <v>1008</v>
      </c>
      <c r="E719" s="15">
        <v>336</v>
      </c>
      <c r="F719" s="17">
        <v>70.56</v>
      </c>
      <c r="G719" s="17">
        <v>406.56</v>
      </c>
      <c r="H719" s="14" t="s">
        <v>138</v>
      </c>
      <c r="I719" s="23" t="s">
        <v>1451</v>
      </c>
      <c r="J719" s="24">
        <v>336</v>
      </c>
    </row>
    <row r="720" spans="1:10" x14ac:dyDescent="0.2">
      <c r="A720" s="19" t="s">
        <v>0</v>
      </c>
      <c r="B720" s="16" t="s">
        <v>1397</v>
      </c>
      <c r="C720" s="18">
        <v>44887</v>
      </c>
      <c r="D720" s="14" t="s">
        <v>1008</v>
      </c>
      <c r="E720" s="15">
        <v>192</v>
      </c>
      <c r="F720" s="17">
        <v>40.32</v>
      </c>
      <c r="G720" s="17">
        <v>232.32</v>
      </c>
      <c r="H720" s="14" t="s">
        <v>137</v>
      </c>
      <c r="I720" s="23" t="s">
        <v>1396</v>
      </c>
      <c r="J720" s="24">
        <v>192</v>
      </c>
    </row>
    <row r="721" spans="1:10" x14ac:dyDescent="0.2">
      <c r="A721" s="19" t="s">
        <v>1</v>
      </c>
      <c r="B721" s="16" t="s">
        <v>1444</v>
      </c>
      <c r="C721" s="18">
        <v>44904</v>
      </c>
      <c r="D721" s="14" t="s">
        <v>1008</v>
      </c>
      <c r="E721" s="15">
        <v>140.4</v>
      </c>
      <c r="F721" s="17">
        <v>29.48</v>
      </c>
      <c r="G721" s="17">
        <v>169.88</v>
      </c>
      <c r="H721" s="14" t="s">
        <v>138</v>
      </c>
      <c r="I721" s="23" t="s">
        <v>1458</v>
      </c>
      <c r="J721" s="24">
        <v>140.4</v>
      </c>
    </row>
    <row r="722" spans="1:10" x14ac:dyDescent="0.2">
      <c r="A722" s="19" t="s">
        <v>6</v>
      </c>
      <c r="B722" s="16" t="s">
        <v>235</v>
      </c>
      <c r="C722" s="18">
        <v>44631</v>
      </c>
      <c r="D722" s="14" t="s">
        <v>236</v>
      </c>
      <c r="E722" s="15">
        <v>1380</v>
      </c>
      <c r="F722" s="17">
        <v>289.8</v>
      </c>
      <c r="G722" s="17">
        <v>1669.8</v>
      </c>
      <c r="H722" s="14" t="s">
        <v>1249</v>
      </c>
      <c r="I722" s="23">
        <v>44650</v>
      </c>
      <c r="J722" s="24">
        <v>1380</v>
      </c>
    </row>
    <row r="723" spans="1:10" x14ac:dyDescent="0.2">
      <c r="A723" s="19" t="s">
        <v>12</v>
      </c>
      <c r="B723" s="16" t="s">
        <v>772</v>
      </c>
      <c r="C723" s="18">
        <v>44644</v>
      </c>
      <c r="D723" s="14" t="s">
        <v>280</v>
      </c>
      <c r="E723" s="15">
        <v>104.55</v>
      </c>
      <c r="F723" s="15">
        <v>10.46</v>
      </c>
      <c r="G723" s="15">
        <v>115.01</v>
      </c>
      <c r="H723" s="14" t="s">
        <v>570</v>
      </c>
      <c r="I723" s="23" t="s">
        <v>338</v>
      </c>
      <c r="J723" s="24">
        <v>104.55</v>
      </c>
    </row>
    <row r="724" spans="1:10" x14ac:dyDescent="0.2">
      <c r="A724" s="19" t="s">
        <v>2</v>
      </c>
      <c r="B724" s="16" t="s">
        <v>1479</v>
      </c>
      <c r="C724" s="18">
        <v>44859</v>
      </c>
      <c r="D724" s="14" t="s">
        <v>1514</v>
      </c>
      <c r="E724" s="15">
        <v>1500</v>
      </c>
      <c r="F724" s="17">
        <v>315</v>
      </c>
      <c r="G724" s="17">
        <v>1815</v>
      </c>
      <c r="H724" s="14" t="s">
        <v>158</v>
      </c>
      <c r="I724" s="23" t="s">
        <v>1540</v>
      </c>
      <c r="J724" s="24">
        <v>1500</v>
      </c>
    </row>
    <row r="725" spans="1:10" x14ac:dyDescent="0.2">
      <c r="A725" s="19" t="s">
        <v>1</v>
      </c>
      <c r="B725" s="16" t="s">
        <v>26</v>
      </c>
      <c r="C725" s="18">
        <v>44562</v>
      </c>
      <c r="D725" s="14" t="s">
        <v>27</v>
      </c>
      <c r="E725" s="15">
        <v>30</v>
      </c>
      <c r="F725" s="15">
        <f t="shared" ref="F725:F740" si="0">+E725*0.21</f>
        <v>6.3</v>
      </c>
      <c r="G725" s="15">
        <f t="shared" ref="G725:G740" si="1">+E725+F725</f>
        <v>36.299999999999997</v>
      </c>
      <c r="H725" s="14" t="s">
        <v>144</v>
      </c>
      <c r="I725" s="26" t="s">
        <v>244</v>
      </c>
      <c r="J725" s="24">
        <v>69.575000000000003</v>
      </c>
    </row>
    <row r="726" spans="1:10" x14ac:dyDescent="0.2">
      <c r="A726" s="19" t="s">
        <v>9</v>
      </c>
      <c r="B726" s="16" t="s">
        <v>26</v>
      </c>
      <c r="C726" s="18">
        <v>44562</v>
      </c>
      <c r="D726" s="14" t="s">
        <v>27</v>
      </c>
      <c r="E726" s="15">
        <v>30</v>
      </c>
      <c r="F726" s="15">
        <f t="shared" si="0"/>
        <v>6.3</v>
      </c>
      <c r="G726" s="15">
        <f t="shared" si="1"/>
        <v>36.299999999999997</v>
      </c>
      <c r="H726" s="14" t="s">
        <v>144</v>
      </c>
      <c r="I726" s="26" t="s">
        <v>244</v>
      </c>
      <c r="J726" s="24">
        <v>7.88</v>
      </c>
    </row>
    <row r="727" spans="1:10" x14ac:dyDescent="0.2">
      <c r="A727" s="19" t="s">
        <v>13</v>
      </c>
      <c r="B727" s="16" t="s">
        <v>26</v>
      </c>
      <c r="C727" s="18">
        <v>44562</v>
      </c>
      <c r="D727" s="14" t="s">
        <v>27</v>
      </c>
      <c r="E727" s="15">
        <v>30</v>
      </c>
      <c r="F727" s="15">
        <f t="shared" si="0"/>
        <v>6.3</v>
      </c>
      <c r="G727" s="15">
        <f t="shared" si="1"/>
        <v>36.299999999999997</v>
      </c>
      <c r="H727" s="14" t="s">
        <v>144</v>
      </c>
      <c r="I727" s="26" t="s">
        <v>244</v>
      </c>
      <c r="J727" s="24">
        <v>31.103999999999999</v>
      </c>
    </row>
    <row r="728" spans="1:10" x14ac:dyDescent="0.2">
      <c r="A728" s="19" t="s">
        <v>14</v>
      </c>
      <c r="B728" s="16" t="s">
        <v>26</v>
      </c>
      <c r="C728" s="18">
        <v>44562</v>
      </c>
      <c r="D728" s="14" t="s">
        <v>27</v>
      </c>
      <c r="E728" s="15">
        <v>30</v>
      </c>
      <c r="F728" s="15">
        <f t="shared" si="0"/>
        <v>6.3</v>
      </c>
      <c r="G728" s="15">
        <f t="shared" si="1"/>
        <v>36.299999999999997</v>
      </c>
      <c r="H728" s="14" t="s">
        <v>144</v>
      </c>
      <c r="I728" s="26" t="s">
        <v>244</v>
      </c>
      <c r="J728" s="24">
        <v>7.83</v>
      </c>
    </row>
    <row r="729" spans="1:10" x14ac:dyDescent="0.2">
      <c r="A729" s="19" t="s">
        <v>1</v>
      </c>
      <c r="B729" s="16" t="s">
        <v>904</v>
      </c>
      <c r="C729" s="18">
        <v>44652</v>
      </c>
      <c r="D729" s="14" t="s">
        <v>27</v>
      </c>
      <c r="E729" s="15">
        <v>30</v>
      </c>
      <c r="F729" s="17">
        <f t="shared" si="0"/>
        <v>6.3</v>
      </c>
      <c r="G729" s="17">
        <f t="shared" si="1"/>
        <v>36.299999999999997</v>
      </c>
      <c r="H729" s="14" t="s">
        <v>144</v>
      </c>
      <c r="I729" s="23" t="s">
        <v>273</v>
      </c>
      <c r="J729" s="24">
        <v>94.72</v>
      </c>
    </row>
    <row r="730" spans="1:10" x14ac:dyDescent="0.2">
      <c r="A730" s="19" t="s">
        <v>9</v>
      </c>
      <c r="B730" s="16" t="s">
        <v>904</v>
      </c>
      <c r="C730" s="18">
        <v>44652</v>
      </c>
      <c r="D730" s="14" t="s">
        <v>27</v>
      </c>
      <c r="E730" s="15">
        <v>30</v>
      </c>
      <c r="F730" s="17">
        <f t="shared" si="0"/>
        <v>6.3</v>
      </c>
      <c r="G730" s="17">
        <f t="shared" si="1"/>
        <v>36.299999999999997</v>
      </c>
      <c r="H730" s="14" t="s">
        <v>144</v>
      </c>
      <c r="I730" s="23" t="s">
        <v>273</v>
      </c>
      <c r="J730" s="24">
        <v>9.1199999999999992</v>
      </c>
    </row>
    <row r="731" spans="1:10" x14ac:dyDescent="0.2">
      <c r="A731" s="19" t="s">
        <v>13</v>
      </c>
      <c r="B731" s="16" t="s">
        <v>904</v>
      </c>
      <c r="C731" s="18">
        <v>44652</v>
      </c>
      <c r="D731" s="14" t="s">
        <v>27</v>
      </c>
      <c r="E731" s="15">
        <v>30</v>
      </c>
      <c r="F731" s="17">
        <f t="shared" si="0"/>
        <v>6.3</v>
      </c>
      <c r="G731" s="17">
        <f t="shared" si="1"/>
        <v>36.299999999999997</v>
      </c>
      <c r="H731" s="14" t="s">
        <v>144</v>
      </c>
      <c r="I731" s="23" t="s">
        <v>273</v>
      </c>
      <c r="J731" s="24">
        <v>19.14</v>
      </c>
    </row>
    <row r="732" spans="1:10" x14ac:dyDescent="0.2">
      <c r="A732" s="19" t="s">
        <v>14</v>
      </c>
      <c r="B732" s="16" t="s">
        <v>904</v>
      </c>
      <c r="C732" s="18">
        <v>44652</v>
      </c>
      <c r="D732" s="14" t="s">
        <v>27</v>
      </c>
      <c r="E732" s="15">
        <v>30</v>
      </c>
      <c r="F732" s="17">
        <f t="shared" si="0"/>
        <v>6.3</v>
      </c>
      <c r="G732" s="17">
        <f t="shared" si="1"/>
        <v>36.299999999999997</v>
      </c>
      <c r="H732" s="14" t="s">
        <v>144</v>
      </c>
      <c r="I732" s="23" t="s">
        <v>273</v>
      </c>
      <c r="J732" s="24">
        <v>12.54</v>
      </c>
    </row>
    <row r="733" spans="1:10" x14ac:dyDescent="0.2">
      <c r="A733" s="19" t="s">
        <v>1</v>
      </c>
      <c r="B733" s="16" t="s">
        <v>1307</v>
      </c>
      <c r="C733" s="18">
        <v>44743</v>
      </c>
      <c r="D733" s="14" t="s">
        <v>27</v>
      </c>
      <c r="E733" s="15">
        <v>30</v>
      </c>
      <c r="F733" s="30">
        <f t="shared" si="0"/>
        <v>6.3</v>
      </c>
      <c r="G733" s="30">
        <f t="shared" si="1"/>
        <v>36.299999999999997</v>
      </c>
      <c r="H733" s="14" t="s">
        <v>144</v>
      </c>
      <c r="I733" s="26" t="s">
        <v>1308</v>
      </c>
      <c r="J733" s="24">
        <v>67.19</v>
      </c>
    </row>
    <row r="734" spans="1:10" x14ac:dyDescent="0.2">
      <c r="A734" s="19" t="s">
        <v>9</v>
      </c>
      <c r="B734" s="16" t="s">
        <v>1307</v>
      </c>
      <c r="C734" s="18">
        <v>44743</v>
      </c>
      <c r="D734" s="14" t="s">
        <v>27</v>
      </c>
      <c r="E734" s="15">
        <v>30</v>
      </c>
      <c r="F734" s="30">
        <f t="shared" si="0"/>
        <v>6.3</v>
      </c>
      <c r="G734" s="30">
        <f t="shared" si="1"/>
        <v>36.299999999999997</v>
      </c>
      <c r="H734" s="14" t="s">
        <v>144</v>
      </c>
      <c r="I734" s="26" t="s">
        <v>1308</v>
      </c>
      <c r="J734" s="24">
        <v>12.09</v>
      </c>
    </row>
    <row r="735" spans="1:10" x14ac:dyDescent="0.2">
      <c r="A735" s="19" t="s">
        <v>13</v>
      </c>
      <c r="B735" s="16" t="s">
        <v>1307</v>
      </c>
      <c r="C735" s="18">
        <v>44743</v>
      </c>
      <c r="D735" s="14" t="s">
        <v>27</v>
      </c>
      <c r="E735" s="15">
        <v>30</v>
      </c>
      <c r="F735" s="30">
        <f t="shared" si="0"/>
        <v>6.3</v>
      </c>
      <c r="G735" s="30">
        <f t="shared" si="1"/>
        <v>36.299999999999997</v>
      </c>
      <c r="H735" s="14" t="s">
        <v>144</v>
      </c>
      <c r="I735" s="26" t="s">
        <v>1308</v>
      </c>
      <c r="J735" s="24">
        <v>18.46</v>
      </c>
    </row>
    <row r="736" spans="1:10" x14ac:dyDescent="0.2">
      <c r="A736" s="19" t="s">
        <v>14</v>
      </c>
      <c r="B736" s="16" t="s">
        <v>1307</v>
      </c>
      <c r="C736" s="18">
        <v>44743</v>
      </c>
      <c r="D736" s="14" t="s">
        <v>27</v>
      </c>
      <c r="E736" s="15">
        <v>30</v>
      </c>
      <c r="F736" s="30">
        <f t="shared" si="0"/>
        <v>6.3</v>
      </c>
      <c r="G736" s="30">
        <f t="shared" si="1"/>
        <v>36.299999999999997</v>
      </c>
      <c r="H736" s="14" t="s">
        <v>144</v>
      </c>
      <c r="I736" s="26" t="s">
        <v>1308</v>
      </c>
      <c r="J736" s="24">
        <v>21.57</v>
      </c>
    </row>
    <row r="737" spans="1:10" x14ac:dyDescent="0.2">
      <c r="A737" s="19" t="s">
        <v>1</v>
      </c>
      <c r="B737" s="16" t="s">
        <v>1787</v>
      </c>
      <c r="C737" s="18">
        <v>44835</v>
      </c>
      <c r="D737" s="14" t="s">
        <v>27</v>
      </c>
      <c r="E737" s="15">
        <v>30</v>
      </c>
      <c r="F737" s="30">
        <f t="shared" si="0"/>
        <v>6.3</v>
      </c>
      <c r="G737" s="30">
        <f t="shared" si="1"/>
        <v>36.299999999999997</v>
      </c>
      <c r="H737" s="14" t="s">
        <v>144</v>
      </c>
      <c r="I737" s="26" t="s">
        <v>1788</v>
      </c>
      <c r="J737" s="24">
        <v>78.27</v>
      </c>
    </row>
    <row r="738" spans="1:10" x14ac:dyDescent="0.2">
      <c r="A738" s="19" t="s">
        <v>9</v>
      </c>
      <c r="B738" s="16" t="s">
        <v>1787</v>
      </c>
      <c r="C738" s="18">
        <v>44835</v>
      </c>
      <c r="D738" s="14" t="s">
        <v>27</v>
      </c>
      <c r="E738" s="15">
        <v>30</v>
      </c>
      <c r="F738" s="30">
        <f t="shared" si="0"/>
        <v>6.3</v>
      </c>
      <c r="G738" s="30">
        <f t="shared" si="1"/>
        <v>36.299999999999997</v>
      </c>
      <c r="H738" s="14" t="s">
        <v>144</v>
      </c>
      <c r="I738" s="26" t="s">
        <v>1788</v>
      </c>
      <c r="J738" s="24">
        <v>3.26</v>
      </c>
    </row>
    <row r="739" spans="1:10" x14ac:dyDescent="0.2">
      <c r="A739" s="19" t="s">
        <v>13</v>
      </c>
      <c r="B739" s="16" t="s">
        <v>1787</v>
      </c>
      <c r="C739" s="18">
        <v>44835</v>
      </c>
      <c r="D739" s="14" t="s">
        <v>27</v>
      </c>
      <c r="E739" s="15">
        <v>30</v>
      </c>
      <c r="F739" s="30">
        <f t="shared" si="0"/>
        <v>6.3</v>
      </c>
      <c r="G739" s="30">
        <f t="shared" si="1"/>
        <v>36.299999999999997</v>
      </c>
      <c r="H739" s="14" t="s">
        <v>144</v>
      </c>
      <c r="I739" s="26" t="s">
        <v>1788</v>
      </c>
      <c r="J739" s="24">
        <v>27.38</v>
      </c>
    </row>
    <row r="740" spans="1:10" x14ac:dyDescent="0.2">
      <c r="A740" s="19" t="s">
        <v>14</v>
      </c>
      <c r="B740" s="16" t="s">
        <v>1787</v>
      </c>
      <c r="C740" s="18">
        <v>44835</v>
      </c>
      <c r="D740" s="14" t="s">
        <v>27</v>
      </c>
      <c r="E740" s="15">
        <v>30</v>
      </c>
      <c r="F740" s="30">
        <f t="shared" si="0"/>
        <v>6.3</v>
      </c>
      <c r="G740" s="30">
        <f t="shared" si="1"/>
        <v>36.299999999999997</v>
      </c>
      <c r="H740" s="14" t="s">
        <v>144</v>
      </c>
      <c r="I740" s="26" t="s">
        <v>1788</v>
      </c>
      <c r="J740" s="24">
        <v>10.37</v>
      </c>
    </row>
    <row r="741" spans="1:10" x14ac:dyDescent="0.2">
      <c r="A741" s="19" t="s">
        <v>13</v>
      </c>
      <c r="B741" s="16" t="s">
        <v>325</v>
      </c>
      <c r="C741" s="18">
        <v>44649</v>
      </c>
      <c r="D741" s="14" t="s">
        <v>326</v>
      </c>
      <c r="E741" s="15">
        <v>3200</v>
      </c>
      <c r="F741" s="17">
        <v>672</v>
      </c>
      <c r="G741" s="17">
        <v>3872</v>
      </c>
      <c r="H741" s="14" t="s">
        <v>131</v>
      </c>
      <c r="I741" s="23">
        <v>44658</v>
      </c>
      <c r="J741" s="24">
        <v>3200</v>
      </c>
    </row>
    <row r="742" spans="1:10" x14ac:dyDescent="0.2">
      <c r="A742" s="19" t="s">
        <v>12</v>
      </c>
      <c r="B742" s="16" t="s">
        <v>1274</v>
      </c>
      <c r="C742" s="18">
        <v>44746</v>
      </c>
      <c r="D742" s="14" t="s">
        <v>1275</v>
      </c>
      <c r="E742" s="15">
        <v>76.36</v>
      </c>
      <c r="F742" s="15">
        <v>7.64</v>
      </c>
      <c r="G742" s="15">
        <v>84</v>
      </c>
      <c r="H742" s="14" t="s">
        <v>155</v>
      </c>
      <c r="I742" s="26" t="s">
        <v>1276</v>
      </c>
      <c r="J742" s="24">
        <v>76.36</v>
      </c>
    </row>
    <row r="743" spans="1:10" x14ac:dyDescent="0.2">
      <c r="A743" s="19" t="s">
        <v>4</v>
      </c>
      <c r="B743" s="16" t="s">
        <v>487</v>
      </c>
      <c r="C743" s="18">
        <v>44690</v>
      </c>
      <c r="D743" s="14" t="s">
        <v>480</v>
      </c>
      <c r="E743" s="15">
        <v>274</v>
      </c>
      <c r="F743" s="17">
        <v>57.54</v>
      </c>
      <c r="G743" s="17">
        <v>331.54</v>
      </c>
      <c r="H743" s="27" t="s">
        <v>158</v>
      </c>
      <c r="I743" s="26" t="s">
        <v>497</v>
      </c>
      <c r="J743" s="24">
        <v>274</v>
      </c>
    </row>
    <row r="744" spans="1:10" x14ac:dyDescent="0.2">
      <c r="A744" s="19" t="s">
        <v>3</v>
      </c>
      <c r="B744" s="16" t="s">
        <v>1021</v>
      </c>
      <c r="C744" s="18">
        <v>44743</v>
      </c>
      <c r="D744" s="14" t="s">
        <v>1041</v>
      </c>
      <c r="E744" s="15">
        <v>4000</v>
      </c>
      <c r="F744" s="15">
        <v>840</v>
      </c>
      <c r="G744" s="15">
        <v>4840</v>
      </c>
      <c r="H744" s="14" t="s">
        <v>138</v>
      </c>
      <c r="I744" s="26" t="s">
        <v>1049</v>
      </c>
      <c r="J744" s="24">
        <v>4000</v>
      </c>
    </row>
    <row r="745" spans="1:10" x14ac:dyDescent="0.2">
      <c r="A745" s="19" t="s">
        <v>6</v>
      </c>
      <c r="B745" s="16" t="s">
        <v>566</v>
      </c>
      <c r="C745" s="18">
        <v>44739</v>
      </c>
      <c r="D745" s="14" t="s">
        <v>567</v>
      </c>
      <c r="E745" s="15">
        <v>5500</v>
      </c>
      <c r="F745" s="15">
        <v>1155</v>
      </c>
      <c r="G745" s="15">
        <v>6655</v>
      </c>
      <c r="H745" s="14" t="s">
        <v>130</v>
      </c>
      <c r="I745" s="23">
        <v>44764</v>
      </c>
      <c r="J745" s="24">
        <v>5500</v>
      </c>
    </row>
    <row r="746" spans="1:10" x14ac:dyDescent="0.2">
      <c r="A746" s="19" t="s">
        <v>1</v>
      </c>
      <c r="B746" s="16" t="s">
        <v>1424</v>
      </c>
      <c r="C746" s="18">
        <v>44851</v>
      </c>
      <c r="D746" s="14" t="s">
        <v>1413</v>
      </c>
      <c r="E746" s="15">
        <v>109.99</v>
      </c>
      <c r="F746" s="17">
        <v>0</v>
      </c>
      <c r="G746" s="17">
        <v>109.99</v>
      </c>
      <c r="H746" s="14" t="s">
        <v>125</v>
      </c>
      <c r="I746" s="23" t="s">
        <v>1450</v>
      </c>
      <c r="J746" s="24">
        <v>109.99</v>
      </c>
    </row>
    <row r="747" spans="1:10" x14ac:dyDescent="0.2">
      <c r="A747" s="19" t="s">
        <v>1</v>
      </c>
      <c r="B747" s="16" t="s">
        <v>804</v>
      </c>
      <c r="C747" s="18">
        <v>44573</v>
      </c>
      <c r="D747" s="14" t="s">
        <v>122</v>
      </c>
      <c r="E747" s="15">
        <v>119.88</v>
      </c>
      <c r="F747" s="15">
        <v>0</v>
      </c>
      <c r="G747" s="15">
        <v>119.88</v>
      </c>
      <c r="H747" s="14" t="s">
        <v>125</v>
      </c>
      <c r="I747" s="23" t="s">
        <v>123</v>
      </c>
      <c r="J747" s="24">
        <f>9.99*3+10.99*6</f>
        <v>95.91</v>
      </c>
    </row>
    <row r="748" spans="1:10" x14ac:dyDescent="0.2">
      <c r="A748" s="19" t="s">
        <v>9</v>
      </c>
      <c r="B748" s="16" t="s">
        <v>18</v>
      </c>
      <c r="C748" s="18">
        <v>44562</v>
      </c>
      <c r="D748" s="14" t="s">
        <v>19</v>
      </c>
      <c r="E748" s="15">
        <v>354.01</v>
      </c>
      <c r="F748" s="17">
        <v>74.34</v>
      </c>
      <c r="G748" s="17">
        <v>428.35</v>
      </c>
      <c r="H748" s="14" t="s">
        <v>157</v>
      </c>
      <c r="I748" s="23" t="s">
        <v>20</v>
      </c>
      <c r="J748" s="24">
        <v>366.2</v>
      </c>
    </row>
    <row r="749" spans="1:10" x14ac:dyDescent="0.2">
      <c r="A749" s="19" t="s">
        <v>9</v>
      </c>
      <c r="B749" s="16" t="s">
        <v>1340</v>
      </c>
      <c r="C749" s="18">
        <v>44771</v>
      </c>
      <c r="D749" s="14" t="s">
        <v>19</v>
      </c>
      <c r="E749" s="15">
        <v>78</v>
      </c>
      <c r="F749" s="15">
        <v>16.38</v>
      </c>
      <c r="G749" s="15">
        <v>94.38</v>
      </c>
      <c r="H749" s="14" t="s">
        <v>127</v>
      </c>
      <c r="I749" s="23">
        <v>44771</v>
      </c>
      <c r="J749" s="24">
        <v>78</v>
      </c>
    </row>
    <row r="750" spans="1:10" x14ac:dyDescent="0.2">
      <c r="A750" s="19" t="s">
        <v>8</v>
      </c>
      <c r="B750" s="16" t="s">
        <v>648</v>
      </c>
      <c r="C750" s="18">
        <v>44589</v>
      </c>
      <c r="D750" s="14" t="s">
        <v>375</v>
      </c>
      <c r="E750" s="15">
        <v>95.16</v>
      </c>
      <c r="F750" s="17">
        <v>0</v>
      </c>
      <c r="G750" s="17">
        <v>95.16</v>
      </c>
      <c r="H750" s="14" t="s">
        <v>129</v>
      </c>
      <c r="I750" s="26" t="s">
        <v>1389</v>
      </c>
      <c r="J750" s="24">
        <v>95.16</v>
      </c>
    </row>
    <row r="751" spans="1:10" x14ac:dyDescent="0.2">
      <c r="A751" s="19" t="s">
        <v>9</v>
      </c>
      <c r="B751" s="16" t="s">
        <v>374</v>
      </c>
      <c r="C751" s="18">
        <v>44641</v>
      </c>
      <c r="D751" s="14" t="s">
        <v>375</v>
      </c>
      <c r="E751" s="15">
        <v>2544.67</v>
      </c>
      <c r="F751" s="15">
        <v>0</v>
      </c>
      <c r="G751" s="15">
        <v>2544.67</v>
      </c>
      <c r="H751" s="14" t="s">
        <v>129</v>
      </c>
      <c r="I751" s="26" t="s">
        <v>376</v>
      </c>
      <c r="J751" s="24">
        <v>2687.82</v>
      </c>
    </row>
    <row r="752" spans="1:10" x14ac:dyDescent="0.2">
      <c r="A752" s="19" t="s">
        <v>9</v>
      </c>
      <c r="B752" s="16" t="s">
        <v>377</v>
      </c>
      <c r="C752" s="18">
        <v>44641</v>
      </c>
      <c r="D752" s="14" t="s">
        <v>375</v>
      </c>
      <c r="E752" s="15">
        <v>1598.11</v>
      </c>
      <c r="F752" s="15">
        <v>0</v>
      </c>
      <c r="G752" s="15">
        <v>1598.11</v>
      </c>
      <c r="H752" s="14" t="s">
        <v>129</v>
      </c>
      <c r="I752" s="26" t="s">
        <v>376</v>
      </c>
      <c r="J752" s="24">
        <f>1652.14+128.83</f>
        <v>1780.97</v>
      </c>
    </row>
    <row r="753" spans="1:10" x14ac:dyDescent="0.2">
      <c r="A753" s="19" t="s">
        <v>4</v>
      </c>
      <c r="B753" s="16" t="s">
        <v>499</v>
      </c>
      <c r="C753" s="18">
        <v>44714</v>
      </c>
      <c r="D753" s="14" t="s">
        <v>375</v>
      </c>
      <c r="E753" s="15">
        <v>40.76</v>
      </c>
      <c r="F753" s="17">
        <v>0</v>
      </c>
      <c r="G753" s="17">
        <v>40.76</v>
      </c>
      <c r="H753" s="27" t="s">
        <v>129</v>
      </c>
      <c r="I753" s="28" t="s">
        <v>498</v>
      </c>
      <c r="J753" s="24">
        <v>40.76</v>
      </c>
    </row>
    <row r="754" spans="1:10" x14ac:dyDescent="0.2">
      <c r="A754" s="19" t="s">
        <v>8</v>
      </c>
      <c r="B754" s="16" t="s">
        <v>1078</v>
      </c>
      <c r="C754" s="18">
        <v>44753</v>
      </c>
      <c r="D754" s="14" t="s">
        <v>375</v>
      </c>
      <c r="E754" s="15">
        <v>720.9</v>
      </c>
      <c r="F754" s="15">
        <v>0</v>
      </c>
      <c r="G754" s="15">
        <v>720.9</v>
      </c>
      <c r="H754" s="14" t="s">
        <v>129</v>
      </c>
      <c r="I754" s="23">
        <v>45118</v>
      </c>
      <c r="J754" s="24">
        <v>720.9</v>
      </c>
    </row>
    <row r="755" spans="1:10" x14ac:dyDescent="0.2">
      <c r="A755" s="19" t="s">
        <v>4</v>
      </c>
      <c r="B755" s="16" t="s">
        <v>1618</v>
      </c>
      <c r="C755" s="18">
        <v>44847</v>
      </c>
      <c r="D755" s="14" t="s">
        <v>375</v>
      </c>
      <c r="E755" s="15">
        <v>40.83</v>
      </c>
      <c r="F755" s="17">
        <v>0</v>
      </c>
      <c r="G755" s="17">
        <v>40.83</v>
      </c>
      <c r="H755" s="14" t="s">
        <v>129</v>
      </c>
      <c r="I755" s="23" t="s">
        <v>1626</v>
      </c>
      <c r="J755" s="24">
        <v>40.83</v>
      </c>
    </row>
    <row r="756" spans="1:10" x14ac:dyDescent="0.2">
      <c r="A756" s="19" t="s">
        <v>6</v>
      </c>
      <c r="B756" s="16" t="s">
        <v>1647</v>
      </c>
      <c r="C756" s="18">
        <v>44867</v>
      </c>
      <c r="D756" s="14" t="s">
        <v>375</v>
      </c>
      <c r="E756" s="15">
        <v>753.64</v>
      </c>
      <c r="F756" s="17">
        <v>0</v>
      </c>
      <c r="G756" s="17">
        <v>753.64</v>
      </c>
      <c r="H756" s="14" t="s">
        <v>129</v>
      </c>
      <c r="I756" s="23" t="s">
        <v>1648</v>
      </c>
      <c r="J756" s="24"/>
    </row>
    <row r="757" spans="1:10" x14ac:dyDescent="0.2">
      <c r="A757" s="19" t="s">
        <v>10</v>
      </c>
      <c r="B757" s="16" t="s">
        <v>662</v>
      </c>
      <c r="C757" s="18">
        <v>44685</v>
      </c>
      <c r="D757" s="14" t="s">
        <v>663</v>
      </c>
      <c r="E757" s="15">
        <v>216.29</v>
      </c>
      <c r="F757" s="15">
        <v>0</v>
      </c>
      <c r="G757" s="15">
        <v>216.29</v>
      </c>
      <c r="H757" s="14" t="s">
        <v>129</v>
      </c>
      <c r="I757" s="26" t="s">
        <v>665</v>
      </c>
      <c r="J757" s="15">
        <v>216.29</v>
      </c>
    </row>
    <row r="758" spans="1:10" x14ac:dyDescent="0.2">
      <c r="A758" s="19" t="s">
        <v>9</v>
      </c>
      <c r="B758" s="16" t="s">
        <v>1791</v>
      </c>
      <c r="C758" s="18">
        <v>44839</v>
      </c>
      <c r="D758" s="14" t="s">
        <v>1792</v>
      </c>
      <c r="E758" s="15">
        <v>150</v>
      </c>
      <c r="F758" s="17">
        <v>15</v>
      </c>
      <c r="G758" s="17">
        <v>165</v>
      </c>
      <c r="H758" s="14" t="s">
        <v>570</v>
      </c>
      <c r="I758" s="23" t="s">
        <v>1790</v>
      </c>
      <c r="J758" s="24">
        <v>150</v>
      </c>
    </row>
    <row r="759" spans="1:10" x14ac:dyDescent="0.2">
      <c r="A759" s="19" t="s">
        <v>17</v>
      </c>
      <c r="B759" s="16" t="s">
        <v>1144</v>
      </c>
      <c r="C759" s="18">
        <v>44735</v>
      </c>
      <c r="D759" s="14" t="s">
        <v>679</v>
      </c>
      <c r="E759" s="15">
        <v>441</v>
      </c>
      <c r="F759" s="15">
        <v>92.61</v>
      </c>
      <c r="G759" s="15">
        <v>533.61</v>
      </c>
      <c r="H759" s="14" t="s">
        <v>153</v>
      </c>
      <c r="I759" s="23">
        <v>44770</v>
      </c>
      <c r="J759" s="24">
        <v>441</v>
      </c>
    </row>
    <row r="760" spans="1:10" x14ac:dyDescent="0.2">
      <c r="A760" s="19" t="s">
        <v>9</v>
      </c>
      <c r="B760" s="16" t="s">
        <v>927</v>
      </c>
      <c r="C760" s="18">
        <v>44683</v>
      </c>
      <c r="D760" s="14" t="s">
        <v>928</v>
      </c>
      <c r="E760" s="15">
        <v>263.13</v>
      </c>
      <c r="F760" s="17">
        <v>55.26</v>
      </c>
      <c r="G760" s="17">
        <v>318.39</v>
      </c>
      <c r="H760" s="14" t="s">
        <v>127</v>
      </c>
      <c r="I760" s="23" t="s">
        <v>929</v>
      </c>
      <c r="J760" s="24">
        <v>263.13</v>
      </c>
    </row>
    <row r="761" spans="1:10" x14ac:dyDescent="0.2">
      <c r="A761" s="19" t="s">
        <v>9</v>
      </c>
      <c r="B761" s="16" t="s">
        <v>953</v>
      </c>
      <c r="C761" s="18">
        <v>44711</v>
      </c>
      <c r="D761" s="14" t="s">
        <v>928</v>
      </c>
      <c r="E761" s="15">
        <v>296.8</v>
      </c>
      <c r="F761" s="17">
        <v>62.33</v>
      </c>
      <c r="G761" s="17">
        <v>359.13</v>
      </c>
      <c r="H761" s="14" t="s">
        <v>172</v>
      </c>
      <c r="I761" s="23" t="s">
        <v>954</v>
      </c>
      <c r="J761" s="24">
        <v>296.8</v>
      </c>
    </row>
    <row r="762" spans="1:10" x14ac:dyDescent="0.2">
      <c r="A762" s="19" t="s">
        <v>9</v>
      </c>
      <c r="B762" s="16" t="s">
        <v>975</v>
      </c>
      <c r="C762" s="18">
        <v>44729</v>
      </c>
      <c r="D762" s="14" t="s">
        <v>928</v>
      </c>
      <c r="E762" s="15">
        <v>370.99</v>
      </c>
      <c r="F762" s="17">
        <v>77.91</v>
      </c>
      <c r="G762" s="17">
        <v>448.9</v>
      </c>
      <c r="H762" s="14" t="s">
        <v>172</v>
      </c>
      <c r="I762" s="23">
        <v>44732</v>
      </c>
      <c r="J762" s="24">
        <v>370.99</v>
      </c>
    </row>
    <row r="763" spans="1:10" x14ac:dyDescent="0.2">
      <c r="A763" s="19" t="s">
        <v>9</v>
      </c>
      <c r="B763" s="16" t="s">
        <v>1314</v>
      </c>
      <c r="C763" s="18">
        <v>44749</v>
      </c>
      <c r="D763" s="14" t="s">
        <v>928</v>
      </c>
      <c r="E763" s="15">
        <v>115.06</v>
      </c>
      <c r="F763" s="15">
        <v>24.16</v>
      </c>
      <c r="G763" s="15">
        <v>139.22</v>
      </c>
      <c r="H763" s="14" t="s">
        <v>127</v>
      </c>
      <c r="I763" s="26" t="s">
        <v>1315</v>
      </c>
      <c r="J763" s="24">
        <v>115.06</v>
      </c>
    </row>
    <row r="764" spans="1:10" x14ac:dyDescent="0.2">
      <c r="A764" s="19" t="s">
        <v>9</v>
      </c>
      <c r="B764" s="16" t="s">
        <v>1336</v>
      </c>
      <c r="C764" s="18">
        <v>44768</v>
      </c>
      <c r="D764" s="14" t="s">
        <v>928</v>
      </c>
      <c r="E764" s="15">
        <v>305.83</v>
      </c>
      <c r="F764" s="15">
        <v>64.22</v>
      </c>
      <c r="G764" s="15">
        <v>370.04999999999995</v>
      </c>
      <c r="H764" s="14" t="s">
        <v>127</v>
      </c>
      <c r="I764" s="26" t="s">
        <v>1337</v>
      </c>
      <c r="J764" s="24">
        <v>305.83</v>
      </c>
    </row>
    <row r="765" spans="1:10" x14ac:dyDescent="0.2">
      <c r="A765" s="19" t="s">
        <v>9</v>
      </c>
      <c r="B765" s="16" t="s">
        <v>1369</v>
      </c>
      <c r="C765" s="18">
        <v>44833</v>
      </c>
      <c r="D765" s="14" t="s">
        <v>928</v>
      </c>
      <c r="E765" s="15">
        <v>488.93</v>
      </c>
      <c r="F765" s="17">
        <v>102.68</v>
      </c>
      <c r="G765" s="17">
        <v>591.61</v>
      </c>
      <c r="H765" s="14" t="s">
        <v>127</v>
      </c>
      <c r="I765" s="23" t="s">
        <v>1883</v>
      </c>
      <c r="J765" s="24"/>
    </row>
    <row r="766" spans="1:10" x14ac:dyDescent="0.2">
      <c r="A766" s="19" t="s">
        <v>9</v>
      </c>
      <c r="B766" s="16" t="s">
        <v>1837</v>
      </c>
      <c r="C766" s="18">
        <v>44881</v>
      </c>
      <c r="D766" s="14" t="s">
        <v>928</v>
      </c>
      <c r="E766" s="15">
        <v>185.5</v>
      </c>
      <c r="F766" s="17">
        <v>38.96</v>
      </c>
      <c r="G766" s="17">
        <v>224.46</v>
      </c>
      <c r="H766" s="14" t="s">
        <v>172</v>
      </c>
      <c r="I766" s="23" t="s">
        <v>1838</v>
      </c>
      <c r="J766" s="24">
        <v>185.5</v>
      </c>
    </row>
    <row r="767" spans="1:10" x14ac:dyDescent="0.2">
      <c r="A767" s="19" t="s">
        <v>9</v>
      </c>
      <c r="B767" s="16" t="s">
        <v>1839</v>
      </c>
      <c r="C767" s="18">
        <v>44881</v>
      </c>
      <c r="D767" s="14" t="s">
        <v>928</v>
      </c>
      <c r="E767" s="15">
        <v>75.56</v>
      </c>
      <c r="F767" s="17">
        <v>15.87</v>
      </c>
      <c r="G767" s="17">
        <v>91.43</v>
      </c>
      <c r="H767" s="14" t="s">
        <v>127</v>
      </c>
      <c r="I767" s="23" t="s">
        <v>1838</v>
      </c>
      <c r="J767" s="24">
        <v>75.56</v>
      </c>
    </row>
    <row r="768" spans="1:10" x14ac:dyDescent="0.2">
      <c r="A768" s="19" t="s">
        <v>12</v>
      </c>
      <c r="B768" s="16" t="s">
        <v>1731</v>
      </c>
      <c r="C768" s="18">
        <v>44867</v>
      </c>
      <c r="D768" s="14" t="s">
        <v>1732</v>
      </c>
      <c r="E768" s="15">
        <v>1644.98</v>
      </c>
      <c r="F768" s="17">
        <v>345.45</v>
      </c>
      <c r="G768" s="17">
        <v>1990.43</v>
      </c>
      <c r="H768" s="14" t="s">
        <v>172</v>
      </c>
      <c r="I768" s="23" t="s">
        <v>1733</v>
      </c>
      <c r="J768" s="24">
        <v>1644.98</v>
      </c>
    </row>
    <row r="769" spans="1:10" x14ac:dyDescent="0.2">
      <c r="A769" s="19" t="s">
        <v>8</v>
      </c>
      <c r="B769" s="16" t="s">
        <v>632</v>
      </c>
      <c r="C769" s="18">
        <v>44615</v>
      </c>
      <c r="D769" s="14" t="s">
        <v>268</v>
      </c>
      <c r="E769" s="15">
        <v>790</v>
      </c>
      <c r="F769" s="17">
        <v>165.9</v>
      </c>
      <c r="G769" s="17">
        <v>955.9</v>
      </c>
      <c r="H769" s="14" t="s">
        <v>133</v>
      </c>
      <c r="I769" s="23" t="s">
        <v>415</v>
      </c>
      <c r="J769" s="24">
        <v>790</v>
      </c>
    </row>
    <row r="770" spans="1:10" x14ac:dyDescent="0.2">
      <c r="A770" s="19" t="s">
        <v>13</v>
      </c>
      <c r="B770" s="16" t="s">
        <v>862</v>
      </c>
      <c r="C770" s="18">
        <v>44659</v>
      </c>
      <c r="D770" s="14" t="s">
        <v>268</v>
      </c>
      <c r="E770" s="15">
        <v>795</v>
      </c>
      <c r="F770" s="17">
        <v>166.95</v>
      </c>
      <c r="G770" s="17">
        <v>961.95</v>
      </c>
      <c r="H770" s="14" t="s">
        <v>133</v>
      </c>
      <c r="I770" s="23">
        <v>44773</v>
      </c>
      <c r="J770" s="24">
        <v>795</v>
      </c>
    </row>
    <row r="771" spans="1:10" x14ac:dyDescent="0.2">
      <c r="A771" s="19" t="s">
        <v>12</v>
      </c>
      <c r="B771" s="16" t="s">
        <v>787</v>
      </c>
      <c r="C771" s="18">
        <v>44726</v>
      </c>
      <c r="D771" s="14" t="s">
        <v>268</v>
      </c>
      <c r="E771" s="15">
        <v>790</v>
      </c>
      <c r="F771" s="17">
        <v>165.9</v>
      </c>
      <c r="G771" s="17">
        <v>955.9</v>
      </c>
      <c r="H771" s="14" t="s">
        <v>133</v>
      </c>
      <c r="I771" s="26" t="s">
        <v>275</v>
      </c>
      <c r="J771" s="24">
        <v>790</v>
      </c>
    </row>
    <row r="772" spans="1:10" x14ac:dyDescent="0.2">
      <c r="A772" s="19" t="s">
        <v>17</v>
      </c>
      <c r="B772" s="16" t="s">
        <v>1121</v>
      </c>
      <c r="C772" s="18">
        <v>44580</v>
      </c>
      <c r="D772" s="14" t="s">
        <v>195</v>
      </c>
      <c r="E772" s="15">
        <v>14.87</v>
      </c>
      <c r="F772" s="17">
        <v>3.12</v>
      </c>
      <c r="G772" s="17">
        <v>17.989999999999998</v>
      </c>
      <c r="H772" s="14" t="s">
        <v>149</v>
      </c>
      <c r="I772" s="23" t="s">
        <v>196</v>
      </c>
      <c r="J772" s="24">
        <v>14.87</v>
      </c>
    </row>
    <row r="773" spans="1:10" x14ac:dyDescent="0.2">
      <c r="A773" s="19" t="s">
        <v>3</v>
      </c>
      <c r="B773" s="16" t="s">
        <v>454</v>
      </c>
      <c r="C773" s="18">
        <v>44677</v>
      </c>
      <c r="D773" s="14" t="s">
        <v>455</v>
      </c>
      <c r="E773" s="15">
        <v>37.92</v>
      </c>
      <c r="F773" s="15">
        <f>+E773*0.21</f>
        <v>7.9632000000000005</v>
      </c>
      <c r="G773" s="15">
        <f>+E773+F773</f>
        <v>45.883200000000002</v>
      </c>
      <c r="H773" s="27" t="s">
        <v>149</v>
      </c>
      <c r="I773" s="23" t="s">
        <v>470</v>
      </c>
      <c r="J773" s="24">
        <v>37.92</v>
      </c>
    </row>
    <row r="774" spans="1:10" x14ac:dyDescent="0.2">
      <c r="A774" s="19" t="s">
        <v>3</v>
      </c>
      <c r="B774" s="16" t="s">
        <v>1025</v>
      </c>
      <c r="C774" s="18">
        <v>44770</v>
      </c>
      <c r="D774" s="14" t="s">
        <v>1373</v>
      </c>
      <c r="E774" s="15">
        <v>1155</v>
      </c>
      <c r="F774" s="15">
        <v>242.55</v>
      </c>
      <c r="G774" s="15">
        <v>1397.55</v>
      </c>
      <c r="H774" s="14" t="s">
        <v>136</v>
      </c>
      <c r="I774" s="23">
        <v>44876</v>
      </c>
      <c r="J774" s="24">
        <v>1213.8800000000001</v>
      </c>
    </row>
    <row r="775" spans="1:10" x14ac:dyDescent="0.2">
      <c r="A775" s="19" t="s">
        <v>17</v>
      </c>
      <c r="B775" s="16" t="s">
        <v>1136</v>
      </c>
      <c r="C775" s="18">
        <v>44732</v>
      </c>
      <c r="D775" s="14" t="s">
        <v>671</v>
      </c>
      <c r="E775" s="15">
        <v>17.07</v>
      </c>
      <c r="F775" s="15">
        <v>3.5846999999999998</v>
      </c>
      <c r="G775" s="15">
        <v>20.654699999999998</v>
      </c>
      <c r="H775" s="14" t="s">
        <v>147</v>
      </c>
      <c r="I775" s="23">
        <v>44732</v>
      </c>
      <c r="J775" s="24">
        <v>17.07</v>
      </c>
    </row>
    <row r="776" spans="1:10" x14ac:dyDescent="0.2">
      <c r="A776" s="19" t="s">
        <v>17</v>
      </c>
      <c r="B776" s="16" t="s">
        <v>1104</v>
      </c>
      <c r="C776" s="18">
        <v>44748</v>
      </c>
      <c r="D776" s="14" t="s">
        <v>1105</v>
      </c>
      <c r="E776" s="15">
        <v>1500</v>
      </c>
      <c r="F776" s="15">
        <v>0</v>
      </c>
      <c r="G776" s="15">
        <v>1500</v>
      </c>
      <c r="H776" s="14" t="s">
        <v>141</v>
      </c>
      <c r="I776" s="23" t="s">
        <v>1154</v>
      </c>
      <c r="J776" s="24">
        <v>1500</v>
      </c>
    </row>
    <row r="777" spans="1:10" x14ac:dyDescent="0.2">
      <c r="A777" s="19" t="s">
        <v>3</v>
      </c>
      <c r="B777" s="16" t="s">
        <v>1023</v>
      </c>
      <c r="C777" s="18">
        <v>44756</v>
      </c>
      <c r="D777" s="14" t="s">
        <v>1042</v>
      </c>
      <c r="E777" s="15">
        <v>2200</v>
      </c>
      <c r="F777" s="15">
        <v>462</v>
      </c>
      <c r="G777" s="15">
        <v>2662</v>
      </c>
      <c r="H777" s="14" t="s">
        <v>141</v>
      </c>
      <c r="I777" s="26" t="s">
        <v>1298</v>
      </c>
      <c r="J777" s="24">
        <v>2350</v>
      </c>
    </row>
    <row r="778" spans="1:10" x14ac:dyDescent="0.2">
      <c r="A778" s="19" t="s">
        <v>8</v>
      </c>
      <c r="B778" s="16" t="s">
        <v>631</v>
      </c>
      <c r="C778" s="18">
        <v>44599</v>
      </c>
      <c r="D778" s="14" t="s">
        <v>267</v>
      </c>
      <c r="E778" s="15">
        <v>1250</v>
      </c>
      <c r="F778" s="17">
        <v>262.5</v>
      </c>
      <c r="G778" s="17">
        <v>1512.5</v>
      </c>
      <c r="H778" s="14" t="s">
        <v>141</v>
      </c>
      <c r="I778" s="23" t="s">
        <v>257</v>
      </c>
      <c r="J778" s="24">
        <v>0</v>
      </c>
    </row>
    <row r="779" spans="1:10" x14ac:dyDescent="0.2">
      <c r="A779" s="19" t="s">
        <v>11</v>
      </c>
      <c r="B779" s="16" t="s">
        <v>1181</v>
      </c>
      <c r="C779" s="18">
        <v>44826</v>
      </c>
      <c r="D779" s="14" t="s">
        <v>1158</v>
      </c>
      <c r="E779" s="15">
        <v>71.069999999999993</v>
      </c>
      <c r="F779" s="15">
        <v>14.93</v>
      </c>
      <c r="G779" s="15">
        <v>86</v>
      </c>
      <c r="H779" s="14" t="s">
        <v>149</v>
      </c>
      <c r="I779" s="23">
        <v>44826</v>
      </c>
      <c r="J779" s="24">
        <v>71.069999999999993</v>
      </c>
    </row>
    <row r="780" spans="1:10" x14ac:dyDescent="0.2">
      <c r="A780" s="19" t="s">
        <v>11</v>
      </c>
      <c r="B780" s="16" t="s">
        <v>1700</v>
      </c>
      <c r="C780" s="18">
        <v>44835</v>
      </c>
      <c r="D780" s="14" t="s">
        <v>180</v>
      </c>
      <c r="E780" s="15">
        <v>70</v>
      </c>
      <c r="F780" s="17">
        <v>14.7</v>
      </c>
      <c r="G780" s="17">
        <v>84.7</v>
      </c>
      <c r="H780" s="14" t="s">
        <v>150</v>
      </c>
      <c r="I780" s="23" t="s">
        <v>1720</v>
      </c>
      <c r="J780" s="24">
        <v>94.01</v>
      </c>
    </row>
    <row r="781" spans="1:10" x14ac:dyDescent="0.2">
      <c r="A781" s="19" t="s">
        <v>11</v>
      </c>
      <c r="B781" s="16" t="s">
        <v>1713</v>
      </c>
      <c r="C781" s="18">
        <v>44896</v>
      </c>
      <c r="D781" s="14" t="s">
        <v>180</v>
      </c>
      <c r="E781" s="15">
        <v>70</v>
      </c>
      <c r="F781" s="17">
        <v>14.7</v>
      </c>
      <c r="G781" s="17">
        <v>84.7</v>
      </c>
      <c r="H781" s="14" t="s">
        <v>150</v>
      </c>
      <c r="I781" s="23" t="s">
        <v>1722</v>
      </c>
      <c r="J781" s="24">
        <v>98.43</v>
      </c>
    </row>
    <row r="782" spans="1:10" x14ac:dyDescent="0.2">
      <c r="A782" s="19" t="s">
        <v>0</v>
      </c>
      <c r="B782" s="16" t="s">
        <v>1402</v>
      </c>
      <c r="C782" s="18">
        <v>44895</v>
      </c>
      <c r="D782" s="14" t="s">
        <v>1403</v>
      </c>
      <c r="E782" s="15">
        <v>468.1</v>
      </c>
      <c r="F782" s="17">
        <v>98.3</v>
      </c>
      <c r="G782" s="17">
        <v>566.4</v>
      </c>
      <c r="H782" s="14" t="s">
        <v>143</v>
      </c>
      <c r="I782" s="23" t="s">
        <v>1401</v>
      </c>
      <c r="J782" s="24">
        <v>468.1</v>
      </c>
    </row>
    <row r="783" spans="1:10" x14ac:dyDescent="0.2">
      <c r="A783" s="19" t="s">
        <v>11</v>
      </c>
      <c r="B783" s="16" t="s">
        <v>700</v>
      </c>
      <c r="C783" s="18">
        <v>44562</v>
      </c>
      <c r="D783" s="14" t="s">
        <v>73</v>
      </c>
      <c r="E783" s="15">
        <v>60</v>
      </c>
      <c r="F783" s="17">
        <v>12.6</v>
      </c>
      <c r="G783" s="17">
        <v>72.599999999999994</v>
      </c>
      <c r="H783" s="14" t="s">
        <v>150</v>
      </c>
      <c r="I783" s="23" t="s">
        <v>178</v>
      </c>
      <c r="J783" s="24">
        <v>16.34</v>
      </c>
    </row>
    <row r="784" spans="1:10" x14ac:dyDescent="0.2">
      <c r="A784" s="19" t="s">
        <v>11</v>
      </c>
      <c r="B784" s="16" t="s">
        <v>701</v>
      </c>
      <c r="C784" s="18">
        <v>44562</v>
      </c>
      <c r="D784" s="14" t="s">
        <v>73</v>
      </c>
      <c r="E784" s="15">
        <v>60</v>
      </c>
      <c r="F784" s="17">
        <v>12.6</v>
      </c>
      <c r="G784" s="17">
        <v>72.599999999999994</v>
      </c>
      <c r="H784" s="14" t="s">
        <v>150</v>
      </c>
      <c r="I784" s="23" t="s">
        <v>178</v>
      </c>
      <c r="J784" s="24">
        <v>47.61</v>
      </c>
    </row>
    <row r="785" spans="1:10" x14ac:dyDescent="0.2">
      <c r="A785" s="19" t="s">
        <v>9</v>
      </c>
      <c r="B785" s="16" t="s">
        <v>72</v>
      </c>
      <c r="C785" s="18">
        <v>44594</v>
      </c>
      <c r="D785" s="14" t="s">
        <v>73</v>
      </c>
      <c r="E785" s="15">
        <v>18.61</v>
      </c>
      <c r="F785" s="17">
        <v>1.07</v>
      </c>
      <c r="G785" s="17">
        <v>19.68</v>
      </c>
      <c r="H785" s="14" t="s">
        <v>143</v>
      </c>
      <c r="I785" s="26" t="s">
        <v>202</v>
      </c>
      <c r="J785" s="24">
        <v>18.600000000000001</v>
      </c>
    </row>
    <row r="786" spans="1:10" x14ac:dyDescent="0.2">
      <c r="A786" s="19" t="s">
        <v>11</v>
      </c>
      <c r="B786" s="16" t="s">
        <v>709</v>
      </c>
      <c r="C786" s="18">
        <v>44601</v>
      </c>
      <c r="D786" s="14" t="s">
        <v>73</v>
      </c>
      <c r="E786" s="15">
        <v>60</v>
      </c>
      <c r="F786" s="17">
        <v>12.6</v>
      </c>
      <c r="G786" s="17">
        <v>72.599999999999994</v>
      </c>
      <c r="H786" s="14" t="s">
        <v>150</v>
      </c>
      <c r="I786" s="23" t="s">
        <v>1387</v>
      </c>
      <c r="J786" s="24">
        <v>46.94</v>
      </c>
    </row>
    <row r="787" spans="1:10" x14ac:dyDescent="0.2">
      <c r="A787" s="19" t="s">
        <v>11</v>
      </c>
      <c r="B787" s="16" t="s">
        <v>710</v>
      </c>
      <c r="C787" s="18">
        <v>44601</v>
      </c>
      <c r="D787" s="14" t="s">
        <v>73</v>
      </c>
      <c r="E787" s="15">
        <v>60</v>
      </c>
      <c r="F787" s="15">
        <v>12.6</v>
      </c>
      <c r="G787" s="15">
        <v>72.599999999999994</v>
      </c>
      <c r="H787" s="14" t="s">
        <v>150</v>
      </c>
      <c r="I787" s="23" t="s">
        <v>1387</v>
      </c>
      <c r="J787" s="24">
        <v>4.24</v>
      </c>
    </row>
    <row r="788" spans="1:10" x14ac:dyDescent="0.2">
      <c r="A788" s="19" t="s">
        <v>11</v>
      </c>
      <c r="B788" s="16" t="s">
        <v>720</v>
      </c>
      <c r="C788" s="18">
        <v>44621</v>
      </c>
      <c r="D788" s="14" t="s">
        <v>73</v>
      </c>
      <c r="E788" s="15">
        <v>60</v>
      </c>
      <c r="F788" s="15">
        <v>12.6</v>
      </c>
      <c r="G788" s="15">
        <v>72.599999999999994</v>
      </c>
      <c r="H788" s="14" t="s">
        <v>150</v>
      </c>
      <c r="I788" s="23" t="s">
        <v>345</v>
      </c>
      <c r="J788" s="24">
        <v>13.51</v>
      </c>
    </row>
    <row r="789" spans="1:10" x14ac:dyDescent="0.2">
      <c r="A789" s="19" t="s">
        <v>11</v>
      </c>
      <c r="B789" s="16" t="s">
        <v>721</v>
      </c>
      <c r="C789" s="18">
        <v>44621</v>
      </c>
      <c r="D789" s="14" t="s">
        <v>73</v>
      </c>
      <c r="E789" s="15">
        <v>60</v>
      </c>
      <c r="F789" s="15">
        <v>12.6</v>
      </c>
      <c r="G789" s="15">
        <v>72.599999999999994</v>
      </c>
      <c r="H789" s="14" t="s">
        <v>150</v>
      </c>
      <c r="I789" s="23" t="s">
        <v>345</v>
      </c>
      <c r="J789" s="24">
        <v>83.27</v>
      </c>
    </row>
    <row r="790" spans="1:10" x14ac:dyDescent="0.2">
      <c r="A790" s="19" t="s">
        <v>0</v>
      </c>
      <c r="B790" s="16" t="s">
        <v>210</v>
      </c>
      <c r="C790" s="18">
        <v>44650</v>
      </c>
      <c r="D790" s="14" t="s">
        <v>73</v>
      </c>
      <c r="E790" s="15">
        <v>794.38</v>
      </c>
      <c r="F790" s="17">
        <v>166.82</v>
      </c>
      <c r="G790" s="17">
        <v>961.2</v>
      </c>
      <c r="H790" s="14" t="s">
        <v>143</v>
      </c>
      <c r="I790" s="23" t="s">
        <v>212</v>
      </c>
      <c r="J790" s="24">
        <v>794.38</v>
      </c>
    </row>
    <row r="791" spans="1:10" x14ac:dyDescent="0.2">
      <c r="A791" s="19" t="s">
        <v>11</v>
      </c>
      <c r="B791" s="16" t="s">
        <v>727</v>
      </c>
      <c r="C791" s="18">
        <v>44652</v>
      </c>
      <c r="D791" s="14" t="s">
        <v>73</v>
      </c>
      <c r="E791" s="15">
        <v>60</v>
      </c>
      <c r="F791" s="15">
        <v>12.6</v>
      </c>
      <c r="G791" s="15">
        <v>72.599999999999994</v>
      </c>
      <c r="H791" s="14" t="s">
        <v>150</v>
      </c>
      <c r="I791" s="26" t="s">
        <v>569</v>
      </c>
      <c r="J791" s="24">
        <v>36.82</v>
      </c>
    </row>
    <row r="792" spans="1:10" x14ac:dyDescent="0.2">
      <c r="A792" s="19" t="s">
        <v>11</v>
      </c>
      <c r="B792" s="16" t="s">
        <v>728</v>
      </c>
      <c r="C792" s="18">
        <v>44652</v>
      </c>
      <c r="D792" s="14" t="s">
        <v>73</v>
      </c>
      <c r="E792" s="15">
        <v>60</v>
      </c>
      <c r="F792" s="15">
        <v>12.6</v>
      </c>
      <c r="G792" s="15">
        <v>72.599999999999994</v>
      </c>
      <c r="H792" s="14" t="s">
        <v>150</v>
      </c>
      <c r="I792" s="26" t="s">
        <v>569</v>
      </c>
      <c r="J792" s="24">
        <v>17.350000000000001</v>
      </c>
    </row>
    <row r="793" spans="1:10" x14ac:dyDescent="0.2">
      <c r="A793" s="19" t="s">
        <v>11</v>
      </c>
      <c r="B793" s="16" t="s">
        <v>731</v>
      </c>
      <c r="C793" s="18">
        <v>44656</v>
      </c>
      <c r="D793" s="14" t="s">
        <v>73</v>
      </c>
      <c r="E793" s="15">
        <v>0.65</v>
      </c>
      <c r="F793" s="15">
        <v>0.14000000000000001</v>
      </c>
      <c r="G793" s="15">
        <v>0.79</v>
      </c>
      <c r="H793" s="14" t="s">
        <v>150</v>
      </c>
      <c r="I793" s="26" t="s">
        <v>754</v>
      </c>
      <c r="J793" s="24">
        <v>0.65</v>
      </c>
    </row>
    <row r="794" spans="1:10" x14ac:dyDescent="0.2">
      <c r="A794" s="19" t="s">
        <v>11</v>
      </c>
      <c r="B794" s="16" t="s">
        <v>732</v>
      </c>
      <c r="C794" s="18">
        <v>44656</v>
      </c>
      <c r="D794" s="14" t="s">
        <v>73</v>
      </c>
      <c r="E794" s="15">
        <v>1.1200000000000001</v>
      </c>
      <c r="F794" s="17">
        <v>0.24</v>
      </c>
      <c r="G794" s="17">
        <v>1.36</v>
      </c>
      <c r="H794" s="14" t="s">
        <v>150</v>
      </c>
      <c r="I794" s="26" t="s">
        <v>754</v>
      </c>
      <c r="J794" s="24">
        <v>1.1200000000000001</v>
      </c>
    </row>
    <row r="795" spans="1:10" x14ac:dyDescent="0.2">
      <c r="A795" s="19" t="s">
        <v>9</v>
      </c>
      <c r="B795" s="16" t="s">
        <v>913</v>
      </c>
      <c r="C795" s="18">
        <v>44663</v>
      </c>
      <c r="D795" s="14" t="s">
        <v>73</v>
      </c>
      <c r="E795" s="15">
        <v>123</v>
      </c>
      <c r="F795" s="17">
        <v>0</v>
      </c>
      <c r="G795" s="17">
        <v>123</v>
      </c>
      <c r="H795" s="14" t="s">
        <v>143</v>
      </c>
      <c r="I795" s="23">
        <v>44663</v>
      </c>
      <c r="J795" s="24">
        <v>123</v>
      </c>
    </row>
    <row r="796" spans="1:10" x14ac:dyDescent="0.2">
      <c r="A796" s="19" t="s">
        <v>11</v>
      </c>
      <c r="B796" s="16" t="s">
        <v>736</v>
      </c>
      <c r="C796" s="18">
        <v>44682</v>
      </c>
      <c r="D796" s="14" t="s">
        <v>73</v>
      </c>
      <c r="E796" s="15">
        <v>60</v>
      </c>
      <c r="F796" s="17">
        <v>12.6</v>
      </c>
      <c r="G796" s="17">
        <v>72.599999999999994</v>
      </c>
      <c r="H796" s="14" t="s">
        <v>150</v>
      </c>
      <c r="I796" s="26" t="s">
        <v>752</v>
      </c>
      <c r="J796" s="24">
        <v>90.67</v>
      </c>
    </row>
    <row r="797" spans="1:10" x14ac:dyDescent="0.2">
      <c r="A797" s="19" t="s">
        <v>11</v>
      </c>
      <c r="B797" s="16" t="s">
        <v>737</v>
      </c>
      <c r="C797" s="18">
        <v>44682</v>
      </c>
      <c r="D797" s="14" t="s">
        <v>73</v>
      </c>
      <c r="E797" s="15">
        <v>60</v>
      </c>
      <c r="F797" s="17">
        <v>12.6</v>
      </c>
      <c r="G797" s="17">
        <v>72.599999999999994</v>
      </c>
      <c r="H797" s="14" t="s">
        <v>150</v>
      </c>
      <c r="I797" s="26" t="s">
        <v>752</v>
      </c>
      <c r="J797" s="24">
        <v>38.35</v>
      </c>
    </row>
    <row r="798" spans="1:10" x14ac:dyDescent="0.2">
      <c r="A798" s="19" t="s">
        <v>11</v>
      </c>
      <c r="B798" s="16" t="s">
        <v>739</v>
      </c>
      <c r="C798" s="18">
        <v>44682</v>
      </c>
      <c r="D798" s="14" t="s">
        <v>73</v>
      </c>
      <c r="E798" s="15">
        <v>0.45</v>
      </c>
      <c r="F798" s="17">
        <v>0.09</v>
      </c>
      <c r="G798" s="17">
        <v>0.54</v>
      </c>
      <c r="H798" s="14" t="s">
        <v>150</v>
      </c>
      <c r="I798" s="26" t="s">
        <v>752</v>
      </c>
      <c r="J798" s="24">
        <v>9.61</v>
      </c>
    </row>
    <row r="799" spans="1:10" x14ac:dyDescent="0.2">
      <c r="A799" s="19" t="s">
        <v>11</v>
      </c>
      <c r="B799" s="16" t="s">
        <v>740</v>
      </c>
      <c r="C799" s="18">
        <v>44682</v>
      </c>
      <c r="D799" s="14" t="s">
        <v>73</v>
      </c>
      <c r="E799" s="15">
        <v>0.65</v>
      </c>
      <c r="F799" s="17">
        <v>0.14000000000000001</v>
      </c>
      <c r="G799" s="17">
        <v>0.79</v>
      </c>
      <c r="H799" s="14" t="s">
        <v>150</v>
      </c>
      <c r="I799" s="26" t="s">
        <v>752</v>
      </c>
      <c r="J799" s="24">
        <v>4.07</v>
      </c>
    </row>
    <row r="800" spans="1:10" x14ac:dyDescent="0.2">
      <c r="A800" s="19" t="s">
        <v>0</v>
      </c>
      <c r="B800" s="16" t="s">
        <v>425</v>
      </c>
      <c r="C800" s="18">
        <v>44711</v>
      </c>
      <c r="D800" s="14" t="s">
        <v>73</v>
      </c>
      <c r="E800" s="15">
        <v>473.04</v>
      </c>
      <c r="F800" s="17">
        <v>99.34</v>
      </c>
      <c r="G800" s="17">
        <v>572.38</v>
      </c>
      <c r="H800" s="14" t="s">
        <v>143</v>
      </c>
      <c r="I800" s="23" t="s">
        <v>427</v>
      </c>
      <c r="J800" s="24">
        <v>473.04</v>
      </c>
    </row>
    <row r="801" spans="1:10" x14ac:dyDescent="0.2">
      <c r="A801" s="19" t="s">
        <v>11</v>
      </c>
      <c r="B801" s="16" t="s">
        <v>744</v>
      </c>
      <c r="C801" s="18">
        <v>44713</v>
      </c>
      <c r="D801" s="14" t="s">
        <v>73</v>
      </c>
      <c r="E801" s="15">
        <v>60</v>
      </c>
      <c r="F801" s="17">
        <v>12.6</v>
      </c>
      <c r="G801" s="17">
        <v>72.599999999999994</v>
      </c>
      <c r="H801" s="14" t="s">
        <v>150</v>
      </c>
      <c r="I801" s="26" t="s">
        <v>755</v>
      </c>
      <c r="J801" s="24">
        <v>76.08</v>
      </c>
    </row>
    <row r="802" spans="1:10" x14ac:dyDescent="0.2">
      <c r="A802" s="19" t="s">
        <v>11</v>
      </c>
      <c r="B802" s="16" t="s">
        <v>745</v>
      </c>
      <c r="C802" s="18">
        <v>44713</v>
      </c>
      <c r="D802" s="14" t="s">
        <v>73</v>
      </c>
      <c r="E802" s="15">
        <v>60</v>
      </c>
      <c r="F802" s="17">
        <v>12.6</v>
      </c>
      <c r="G802" s="17">
        <v>72.599999999999994</v>
      </c>
      <c r="H802" s="14" t="s">
        <v>150</v>
      </c>
      <c r="I802" s="26" t="s">
        <v>755</v>
      </c>
      <c r="J802" s="24">
        <v>4.24</v>
      </c>
    </row>
    <row r="803" spans="1:10" x14ac:dyDescent="0.2">
      <c r="A803" s="19" t="s">
        <v>11</v>
      </c>
      <c r="B803" s="16" t="s">
        <v>747</v>
      </c>
      <c r="C803" s="18">
        <v>44713</v>
      </c>
      <c r="D803" s="14" t="s">
        <v>73</v>
      </c>
      <c r="E803" s="15">
        <v>0.65</v>
      </c>
      <c r="F803" s="17">
        <v>0.14000000000000001</v>
      </c>
      <c r="G803" s="17">
        <v>0.79</v>
      </c>
      <c r="H803" s="14" t="s">
        <v>150</v>
      </c>
      <c r="I803" s="26" t="s">
        <v>755</v>
      </c>
      <c r="J803" s="24">
        <v>8.98</v>
      </c>
    </row>
    <row r="804" spans="1:10" x14ac:dyDescent="0.2">
      <c r="A804" s="19" t="s">
        <v>11</v>
      </c>
      <c r="B804" s="16" t="s">
        <v>748</v>
      </c>
      <c r="C804" s="18">
        <v>44713</v>
      </c>
      <c r="D804" s="14" t="s">
        <v>73</v>
      </c>
      <c r="E804" s="15">
        <v>1.1200000000000001</v>
      </c>
      <c r="F804" s="17">
        <v>0.24</v>
      </c>
      <c r="G804" s="17">
        <v>1.36</v>
      </c>
      <c r="H804" s="14" t="s">
        <v>150</v>
      </c>
      <c r="I804" s="26" t="s">
        <v>755</v>
      </c>
      <c r="J804" s="24">
        <v>0.5</v>
      </c>
    </row>
    <row r="805" spans="1:10" x14ac:dyDescent="0.2">
      <c r="A805" s="19" t="s">
        <v>11</v>
      </c>
      <c r="B805" s="16" t="s">
        <v>1166</v>
      </c>
      <c r="C805" s="18">
        <v>44743</v>
      </c>
      <c r="D805" s="14" t="s">
        <v>73</v>
      </c>
      <c r="E805" s="15">
        <v>60</v>
      </c>
      <c r="F805" s="15">
        <v>12.6</v>
      </c>
      <c r="G805" s="15">
        <v>72.599999999999994</v>
      </c>
      <c r="H805" s="14" t="s">
        <v>150</v>
      </c>
      <c r="I805" s="23" t="s">
        <v>1160</v>
      </c>
      <c r="J805" s="24">
        <v>48.99</v>
      </c>
    </row>
    <row r="806" spans="1:10" x14ac:dyDescent="0.2">
      <c r="A806" s="19" t="s">
        <v>11</v>
      </c>
      <c r="B806" s="16" t="s">
        <v>1167</v>
      </c>
      <c r="C806" s="18">
        <v>44743</v>
      </c>
      <c r="D806" s="14" t="s">
        <v>73</v>
      </c>
      <c r="E806" s="15">
        <v>60</v>
      </c>
      <c r="F806" s="15">
        <v>12.6</v>
      </c>
      <c r="G806" s="15">
        <v>72.599999999999994</v>
      </c>
      <c r="H806" s="14" t="s">
        <v>150</v>
      </c>
      <c r="I806" s="23" t="s">
        <v>1160</v>
      </c>
      <c r="J806" s="24">
        <v>15.79</v>
      </c>
    </row>
    <row r="807" spans="1:10" x14ac:dyDescent="0.2">
      <c r="A807" s="19" t="s">
        <v>11</v>
      </c>
      <c r="B807" s="16" t="s">
        <v>1168</v>
      </c>
      <c r="C807" s="18">
        <v>44743</v>
      </c>
      <c r="D807" s="14" t="s">
        <v>73</v>
      </c>
      <c r="E807" s="15">
        <v>0.65</v>
      </c>
      <c r="F807" s="15">
        <f>+E807*0.21</f>
        <v>0.13650000000000001</v>
      </c>
      <c r="G807" s="15">
        <f>+E807+F807</f>
        <v>0.78649999999999998</v>
      </c>
      <c r="H807" s="14" t="s">
        <v>150</v>
      </c>
      <c r="I807" s="23" t="s">
        <v>1160</v>
      </c>
      <c r="J807" s="24">
        <v>6.07</v>
      </c>
    </row>
    <row r="808" spans="1:10" x14ac:dyDescent="0.2">
      <c r="A808" s="19" t="s">
        <v>11</v>
      </c>
      <c r="B808" s="16" t="s">
        <v>1169</v>
      </c>
      <c r="C808" s="18">
        <v>44743</v>
      </c>
      <c r="D808" s="14" t="s">
        <v>73</v>
      </c>
      <c r="E808" s="15">
        <v>1.1200000000000001</v>
      </c>
      <c r="F808" s="15">
        <v>0.24</v>
      </c>
      <c r="G808" s="15">
        <v>1.36</v>
      </c>
      <c r="H808" s="14" t="s">
        <v>150</v>
      </c>
      <c r="I808" s="23" t="s">
        <v>1160</v>
      </c>
      <c r="J808" s="24">
        <v>1.96</v>
      </c>
    </row>
    <row r="809" spans="1:10" x14ac:dyDescent="0.2">
      <c r="A809" s="19" t="s">
        <v>11</v>
      </c>
      <c r="B809" s="16" t="s">
        <v>1171</v>
      </c>
      <c r="C809" s="18">
        <v>44774</v>
      </c>
      <c r="D809" s="14" t="s">
        <v>73</v>
      </c>
      <c r="E809" s="15">
        <v>0.65</v>
      </c>
      <c r="F809" s="15">
        <v>0.14000000000000001</v>
      </c>
      <c r="G809" s="15">
        <v>0.79</v>
      </c>
      <c r="H809" s="14" t="s">
        <v>150</v>
      </c>
      <c r="I809" s="26" t="s">
        <v>1182</v>
      </c>
      <c r="J809" s="24">
        <v>0.28000000000000003</v>
      </c>
    </row>
    <row r="810" spans="1:10" x14ac:dyDescent="0.2">
      <c r="A810" s="19" t="s">
        <v>11</v>
      </c>
      <c r="B810" s="16" t="s">
        <v>1172</v>
      </c>
      <c r="C810" s="18">
        <v>44774</v>
      </c>
      <c r="D810" s="14" t="s">
        <v>73</v>
      </c>
      <c r="E810" s="15">
        <v>2</v>
      </c>
      <c r="F810" s="15">
        <v>0.42</v>
      </c>
      <c r="G810" s="15">
        <v>2.42</v>
      </c>
      <c r="H810" s="14" t="s">
        <v>150</v>
      </c>
      <c r="I810" s="26" t="s">
        <v>1161</v>
      </c>
      <c r="J810" s="24">
        <v>2</v>
      </c>
    </row>
    <row r="811" spans="1:10" x14ac:dyDescent="0.2">
      <c r="A811" s="19" t="s">
        <v>11</v>
      </c>
      <c r="B811" s="16" t="s">
        <v>1175</v>
      </c>
      <c r="C811" s="18">
        <v>44805</v>
      </c>
      <c r="D811" s="14" t="s">
        <v>73</v>
      </c>
      <c r="E811" s="15">
        <v>7.8</v>
      </c>
      <c r="F811" s="15">
        <v>1.63</v>
      </c>
      <c r="G811" s="15">
        <v>9.43</v>
      </c>
      <c r="H811" s="14" t="s">
        <v>150</v>
      </c>
      <c r="I811" s="26" t="s">
        <v>1161</v>
      </c>
      <c r="J811" s="24">
        <v>2.91</v>
      </c>
    </row>
    <row r="812" spans="1:10" x14ac:dyDescent="0.2">
      <c r="A812" s="19" t="s">
        <v>11</v>
      </c>
      <c r="B812" s="16" t="s">
        <v>1176</v>
      </c>
      <c r="C812" s="18">
        <v>44805</v>
      </c>
      <c r="D812" s="14" t="s">
        <v>73</v>
      </c>
      <c r="E812" s="15">
        <v>60</v>
      </c>
      <c r="F812" s="15">
        <v>12.6</v>
      </c>
      <c r="G812" s="15">
        <v>72.599999999999994</v>
      </c>
      <c r="H812" s="14" t="s">
        <v>150</v>
      </c>
      <c r="I812" s="26" t="s">
        <v>1161</v>
      </c>
      <c r="J812" s="24">
        <v>22.36</v>
      </c>
    </row>
    <row r="813" spans="1:10" x14ac:dyDescent="0.2">
      <c r="A813" s="19" t="s">
        <v>11</v>
      </c>
      <c r="B813" s="16" t="s">
        <v>1177</v>
      </c>
      <c r="C813" s="18">
        <v>44805</v>
      </c>
      <c r="D813" s="14" t="s">
        <v>73</v>
      </c>
      <c r="E813" s="15">
        <v>60</v>
      </c>
      <c r="F813" s="15">
        <v>12.6</v>
      </c>
      <c r="G813" s="15">
        <v>72.599999999999994</v>
      </c>
      <c r="H813" s="14" t="s">
        <v>150</v>
      </c>
      <c r="I813" s="26" t="s">
        <v>1161</v>
      </c>
      <c r="J813" s="24">
        <v>114.54</v>
      </c>
    </row>
    <row r="814" spans="1:10" x14ac:dyDescent="0.2">
      <c r="A814" s="19" t="s">
        <v>11</v>
      </c>
      <c r="B814" s="16" t="s">
        <v>1178</v>
      </c>
      <c r="C814" s="18">
        <v>44805</v>
      </c>
      <c r="D814" s="14" t="s">
        <v>73</v>
      </c>
      <c r="E814" s="15">
        <v>7.8</v>
      </c>
      <c r="F814" s="15">
        <v>1.63</v>
      </c>
      <c r="G814" s="15">
        <v>9.43</v>
      </c>
      <c r="H814" s="14" t="s">
        <v>150</v>
      </c>
      <c r="I814" s="26" t="s">
        <v>1161</v>
      </c>
      <c r="J814" s="24">
        <v>14.89</v>
      </c>
    </row>
    <row r="815" spans="1:10" x14ac:dyDescent="0.2">
      <c r="A815" s="19" t="s">
        <v>0</v>
      </c>
      <c r="B815" s="16" t="s">
        <v>991</v>
      </c>
      <c r="C815" s="18">
        <v>44816</v>
      </c>
      <c r="D815" s="14" t="s">
        <v>73</v>
      </c>
      <c r="E815" s="15">
        <v>468.1</v>
      </c>
      <c r="F815" s="17">
        <v>98.3</v>
      </c>
      <c r="G815" s="17">
        <v>566.4</v>
      </c>
      <c r="H815" s="14" t="s">
        <v>143</v>
      </c>
      <c r="I815" s="23" t="s">
        <v>993</v>
      </c>
      <c r="J815" s="24">
        <v>468.1</v>
      </c>
    </row>
    <row r="816" spans="1:10" x14ac:dyDescent="0.2">
      <c r="A816" s="19" t="s">
        <v>11</v>
      </c>
      <c r="B816" s="16" t="s">
        <v>1706</v>
      </c>
      <c r="C816" s="18">
        <v>44866</v>
      </c>
      <c r="D816" s="14" t="s">
        <v>73</v>
      </c>
      <c r="E816" s="15">
        <v>70</v>
      </c>
      <c r="F816" s="17">
        <v>14.7</v>
      </c>
      <c r="G816" s="17">
        <v>84.7</v>
      </c>
      <c r="H816" s="14" t="s">
        <v>150</v>
      </c>
      <c r="I816" s="23" t="s">
        <v>1721</v>
      </c>
      <c r="J816" s="24">
        <v>70.81</v>
      </c>
    </row>
    <row r="817" spans="1:10" x14ac:dyDescent="0.2">
      <c r="A817" s="19" t="s">
        <v>3</v>
      </c>
      <c r="B817" s="16" t="s">
        <v>1579</v>
      </c>
      <c r="C817" s="18">
        <v>44917</v>
      </c>
      <c r="D817" s="14" t="s">
        <v>1594</v>
      </c>
      <c r="E817" s="15">
        <v>99.2</v>
      </c>
      <c r="F817" s="17">
        <v>0</v>
      </c>
      <c r="G817" s="17">
        <v>99.2</v>
      </c>
      <c r="H817" s="14" t="s">
        <v>150</v>
      </c>
      <c r="I817" s="23">
        <v>44917</v>
      </c>
      <c r="J817" s="24">
        <v>99.2</v>
      </c>
    </row>
    <row r="818" spans="1:10" x14ac:dyDescent="0.2">
      <c r="A818" s="19" t="s">
        <v>6</v>
      </c>
      <c r="B818" s="16" t="s">
        <v>1206</v>
      </c>
      <c r="C818" s="18">
        <v>44743</v>
      </c>
      <c r="D818" s="14" t="s">
        <v>1207</v>
      </c>
      <c r="E818" s="15">
        <v>1130.49</v>
      </c>
      <c r="F818" s="15">
        <v>237.40289999999999</v>
      </c>
      <c r="G818" s="15">
        <v>1367.8929000000001</v>
      </c>
      <c r="H818" s="14" t="s">
        <v>158</v>
      </c>
      <c r="I818" s="26" t="s">
        <v>1245</v>
      </c>
      <c r="J818" s="24">
        <v>1130.49</v>
      </c>
    </row>
    <row r="819" spans="1:10" x14ac:dyDescent="0.2">
      <c r="A819" s="19" t="s">
        <v>6</v>
      </c>
      <c r="B819" s="16" t="s">
        <v>543</v>
      </c>
      <c r="C819" s="18">
        <v>44715</v>
      </c>
      <c r="D819" s="14" t="s">
        <v>544</v>
      </c>
      <c r="E819" s="15">
        <v>578.1</v>
      </c>
      <c r="F819" s="17">
        <v>121.401</v>
      </c>
      <c r="G819" s="17">
        <v>699.50099999999998</v>
      </c>
      <c r="H819" s="14" t="s">
        <v>132</v>
      </c>
      <c r="I819" s="23">
        <v>44729</v>
      </c>
      <c r="J819" s="24">
        <v>347.6</v>
      </c>
    </row>
    <row r="820" spans="1:10" x14ac:dyDescent="0.2">
      <c r="A820" s="19" t="s">
        <v>6</v>
      </c>
      <c r="B820" s="16" t="s">
        <v>1629</v>
      </c>
      <c r="C820" s="18">
        <v>44848</v>
      </c>
      <c r="D820" s="14" t="s">
        <v>544</v>
      </c>
      <c r="E820" s="15">
        <v>500</v>
      </c>
      <c r="F820" s="17">
        <v>105</v>
      </c>
      <c r="G820" s="17">
        <v>605</v>
      </c>
      <c r="H820" s="14" t="s">
        <v>132</v>
      </c>
      <c r="I820" s="23">
        <v>44868</v>
      </c>
      <c r="J820" s="24">
        <v>398.75</v>
      </c>
    </row>
    <row r="821" spans="1:10" x14ac:dyDescent="0.2">
      <c r="A821" s="19" t="s">
        <v>6</v>
      </c>
      <c r="B821" s="16" t="s">
        <v>1651</v>
      </c>
      <c r="C821" s="18">
        <v>44897</v>
      </c>
      <c r="D821" s="14" t="s">
        <v>544</v>
      </c>
      <c r="E821" s="15">
        <v>500</v>
      </c>
      <c r="F821" s="17">
        <v>105</v>
      </c>
      <c r="G821" s="17">
        <v>605</v>
      </c>
      <c r="H821" s="14" t="s">
        <v>132</v>
      </c>
      <c r="I821" s="23">
        <v>44910</v>
      </c>
      <c r="J821" s="24">
        <v>326.98</v>
      </c>
    </row>
    <row r="822" spans="1:10" x14ac:dyDescent="0.2">
      <c r="A822" s="19" t="s">
        <v>4</v>
      </c>
      <c r="B822" s="16" t="s">
        <v>492</v>
      </c>
      <c r="C822" s="18">
        <v>44709</v>
      </c>
      <c r="D822" s="14" t="s">
        <v>483</v>
      </c>
      <c r="E822" s="15">
        <v>290.45</v>
      </c>
      <c r="F822" s="17">
        <v>29.05</v>
      </c>
      <c r="G822" s="17">
        <v>319.5</v>
      </c>
      <c r="H822" s="27" t="s">
        <v>155</v>
      </c>
      <c r="I822" s="23">
        <v>44709</v>
      </c>
      <c r="J822" s="24">
        <v>290.45</v>
      </c>
    </row>
    <row r="823" spans="1:10" x14ac:dyDescent="0.2">
      <c r="A823" s="19" t="s">
        <v>11</v>
      </c>
      <c r="B823" s="16" t="s">
        <v>702</v>
      </c>
      <c r="C823" s="18">
        <v>44562</v>
      </c>
      <c r="D823" s="14" t="s">
        <v>176</v>
      </c>
      <c r="E823" s="15">
        <v>3</v>
      </c>
      <c r="F823" s="17">
        <v>0.63</v>
      </c>
      <c r="G823" s="17">
        <v>3.63</v>
      </c>
      <c r="H823" s="14" t="s">
        <v>158</v>
      </c>
      <c r="I823" s="23" t="s">
        <v>178</v>
      </c>
      <c r="J823" s="24">
        <v>3.52</v>
      </c>
    </row>
    <row r="824" spans="1:10" x14ac:dyDescent="0.2">
      <c r="A824" s="19" t="s">
        <v>11</v>
      </c>
      <c r="B824" s="16" t="s">
        <v>711</v>
      </c>
      <c r="C824" s="18">
        <v>44601</v>
      </c>
      <c r="D824" s="14" t="s">
        <v>176</v>
      </c>
      <c r="E824" s="15">
        <v>3</v>
      </c>
      <c r="F824" s="17">
        <v>0.63</v>
      </c>
      <c r="G824" s="17">
        <v>3.63</v>
      </c>
      <c r="H824" s="14" t="s">
        <v>158</v>
      </c>
      <c r="I824" s="23" t="s">
        <v>1387</v>
      </c>
      <c r="J824" s="24">
        <v>2</v>
      </c>
    </row>
    <row r="825" spans="1:10" x14ac:dyDescent="0.2">
      <c r="A825" s="19" t="s">
        <v>11</v>
      </c>
      <c r="B825" s="16" t="s">
        <v>722</v>
      </c>
      <c r="C825" s="18">
        <v>44621</v>
      </c>
      <c r="D825" s="14" t="s">
        <v>176</v>
      </c>
      <c r="E825" s="15">
        <v>3</v>
      </c>
      <c r="F825" s="15">
        <v>0.63</v>
      </c>
      <c r="G825" s="15">
        <v>3.63</v>
      </c>
      <c r="H825" s="14" t="s">
        <v>158</v>
      </c>
      <c r="I825" s="23" t="s">
        <v>345</v>
      </c>
      <c r="J825" s="24">
        <v>5.27</v>
      </c>
    </row>
    <row r="826" spans="1:10" x14ac:dyDescent="0.2">
      <c r="A826" s="19" t="s">
        <v>11</v>
      </c>
      <c r="B826" s="16" t="s">
        <v>729</v>
      </c>
      <c r="C826" s="18">
        <v>44652</v>
      </c>
      <c r="D826" s="14" t="s">
        <v>176</v>
      </c>
      <c r="E826" s="15">
        <v>3</v>
      </c>
      <c r="F826" s="15">
        <v>0.63</v>
      </c>
      <c r="G826" s="15">
        <v>3.63</v>
      </c>
      <c r="H826" s="14" t="s">
        <v>158</v>
      </c>
      <c r="I826" s="26" t="s">
        <v>569</v>
      </c>
      <c r="J826" s="24">
        <v>1.37</v>
      </c>
    </row>
    <row r="827" spans="1:10" x14ac:dyDescent="0.2">
      <c r="A827" s="19" t="s">
        <v>11</v>
      </c>
      <c r="B827" s="16" t="s">
        <v>738</v>
      </c>
      <c r="C827" s="18">
        <v>44682</v>
      </c>
      <c r="D827" s="14" t="s">
        <v>176</v>
      </c>
      <c r="E827" s="15">
        <v>3</v>
      </c>
      <c r="F827" s="17">
        <v>0.63</v>
      </c>
      <c r="G827" s="17">
        <v>3.63</v>
      </c>
      <c r="H827" s="14" t="s">
        <v>158</v>
      </c>
      <c r="I827" s="26" t="s">
        <v>752</v>
      </c>
      <c r="J827" s="24">
        <v>3.94</v>
      </c>
    </row>
    <row r="828" spans="1:10" x14ac:dyDescent="0.2">
      <c r="A828" s="19" t="s">
        <v>11</v>
      </c>
      <c r="B828" s="16" t="s">
        <v>746</v>
      </c>
      <c r="C828" s="18">
        <v>44713</v>
      </c>
      <c r="D828" s="14" t="s">
        <v>176</v>
      </c>
      <c r="E828" s="15">
        <v>3</v>
      </c>
      <c r="F828" s="17">
        <v>0.63</v>
      </c>
      <c r="G828" s="17">
        <v>3.63</v>
      </c>
      <c r="H828" s="14" t="s">
        <v>158</v>
      </c>
      <c r="I828" s="26" t="s">
        <v>755</v>
      </c>
      <c r="J828" s="24">
        <v>2.81</v>
      </c>
    </row>
    <row r="829" spans="1:10" x14ac:dyDescent="0.2">
      <c r="A829" s="19" t="s">
        <v>11</v>
      </c>
      <c r="B829" s="16" t="s">
        <v>1162</v>
      </c>
      <c r="C829" s="18">
        <v>44743</v>
      </c>
      <c r="D829" s="14" t="s">
        <v>176</v>
      </c>
      <c r="E829" s="15">
        <v>3</v>
      </c>
      <c r="F829" s="15">
        <v>0.63</v>
      </c>
      <c r="G829" s="15">
        <v>3.63</v>
      </c>
      <c r="H829" s="14" t="s">
        <v>158</v>
      </c>
      <c r="I829" s="23" t="s">
        <v>1160</v>
      </c>
      <c r="J829" s="24">
        <v>1.68</v>
      </c>
    </row>
    <row r="830" spans="1:10" x14ac:dyDescent="0.2">
      <c r="A830" s="19" t="s">
        <v>11</v>
      </c>
      <c r="B830" s="16" t="s">
        <v>1163</v>
      </c>
      <c r="C830" s="18">
        <v>44805</v>
      </c>
      <c r="D830" s="14" t="s">
        <v>176</v>
      </c>
      <c r="E830" s="15">
        <v>3</v>
      </c>
      <c r="F830" s="15">
        <v>0.63</v>
      </c>
      <c r="G830" s="15">
        <v>3.63</v>
      </c>
      <c r="H830" s="14" t="s">
        <v>158</v>
      </c>
      <c r="I830" s="26" t="s">
        <v>1161</v>
      </c>
      <c r="J830" s="24">
        <v>0</v>
      </c>
    </row>
    <row r="831" spans="1:10" x14ac:dyDescent="0.2">
      <c r="A831" s="19" t="s">
        <v>11</v>
      </c>
      <c r="B831" s="16" t="s">
        <v>1701</v>
      </c>
      <c r="C831" s="18">
        <v>44835</v>
      </c>
      <c r="D831" s="14" t="s">
        <v>176</v>
      </c>
      <c r="E831" s="15">
        <v>3</v>
      </c>
      <c r="F831" s="17">
        <v>0.63</v>
      </c>
      <c r="G831" s="17">
        <v>3.63</v>
      </c>
      <c r="H831" s="14" t="s">
        <v>158</v>
      </c>
      <c r="I831" s="23" t="s">
        <v>1720</v>
      </c>
      <c r="J831" s="24">
        <v>0</v>
      </c>
    </row>
    <row r="832" spans="1:10" x14ac:dyDescent="0.2">
      <c r="A832" s="19" t="s">
        <v>11</v>
      </c>
      <c r="B832" s="16" t="s">
        <v>1707</v>
      </c>
      <c r="C832" s="18">
        <v>44866</v>
      </c>
      <c r="D832" s="14" t="s">
        <v>176</v>
      </c>
      <c r="E832" s="15">
        <v>3</v>
      </c>
      <c r="F832" s="17">
        <v>0.63</v>
      </c>
      <c r="G832" s="17">
        <v>3.63</v>
      </c>
      <c r="H832" s="14" t="s">
        <v>158</v>
      </c>
      <c r="I832" s="23" t="s">
        <v>1721</v>
      </c>
      <c r="J832" s="24">
        <v>0.91</v>
      </c>
    </row>
    <row r="833" spans="1:10" x14ac:dyDescent="0.2">
      <c r="A833" s="19" t="s">
        <v>11</v>
      </c>
      <c r="B833" s="16" t="s">
        <v>1714</v>
      </c>
      <c r="C833" s="18">
        <v>44896</v>
      </c>
      <c r="D833" s="14" t="s">
        <v>176</v>
      </c>
      <c r="E833" s="15">
        <v>3</v>
      </c>
      <c r="F833" s="17">
        <v>0.63</v>
      </c>
      <c r="G833" s="17">
        <v>3.63</v>
      </c>
      <c r="H833" s="14" t="s">
        <v>158</v>
      </c>
      <c r="I833" s="23" t="s">
        <v>1722</v>
      </c>
      <c r="J833" s="24">
        <v>2.61</v>
      </c>
    </row>
    <row r="834" spans="1:10" x14ac:dyDescent="0.2">
      <c r="A834" s="19" t="s">
        <v>12</v>
      </c>
      <c r="B834" s="16" t="s">
        <v>1742</v>
      </c>
      <c r="C834" s="18">
        <v>44888</v>
      </c>
      <c r="D834" s="14" t="s">
        <v>1743</v>
      </c>
      <c r="E834" s="15">
        <v>70.12</v>
      </c>
      <c r="F834" s="17">
        <v>14.73</v>
      </c>
      <c r="G834" s="17">
        <v>84.85</v>
      </c>
      <c r="H834" s="14" t="s">
        <v>142</v>
      </c>
      <c r="I834" s="23" t="s">
        <v>107</v>
      </c>
      <c r="J834" s="24">
        <v>70.12</v>
      </c>
    </row>
    <row r="835" spans="1:10" x14ac:dyDescent="0.2">
      <c r="A835" s="19" t="s">
        <v>3</v>
      </c>
      <c r="B835" s="16" t="s">
        <v>463</v>
      </c>
      <c r="C835" s="18">
        <v>44739</v>
      </c>
      <c r="D835" s="14" t="s">
        <v>468</v>
      </c>
      <c r="E835" s="15">
        <v>175</v>
      </c>
      <c r="F835" s="17">
        <v>42</v>
      </c>
      <c r="G835" s="17">
        <v>217</v>
      </c>
      <c r="H835" s="27" t="s">
        <v>153</v>
      </c>
      <c r="I835" s="23">
        <v>44740</v>
      </c>
      <c r="J835" s="24">
        <v>175</v>
      </c>
    </row>
    <row r="836" spans="1:10" x14ac:dyDescent="0.2">
      <c r="A836" s="19" t="s">
        <v>1</v>
      </c>
      <c r="B836" s="16" t="s">
        <v>1438</v>
      </c>
      <c r="C836" s="18">
        <v>44888</v>
      </c>
      <c r="D836" s="14" t="s">
        <v>1416</v>
      </c>
      <c r="E836" s="15">
        <v>44.65</v>
      </c>
      <c r="F836" s="17">
        <v>9.3800000000000008</v>
      </c>
      <c r="G836" s="17">
        <v>54.03</v>
      </c>
      <c r="H836" s="14" t="s">
        <v>127</v>
      </c>
      <c r="I836" s="23">
        <v>44895</v>
      </c>
      <c r="J836" s="24">
        <v>44.65</v>
      </c>
    </row>
    <row r="837" spans="1:10" x14ac:dyDescent="0.2">
      <c r="A837" s="19" t="s">
        <v>6</v>
      </c>
      <c r="B837" s="16" t="s">
        <v>216</v>
      </c>
      <c r="C837" s="18">
        <v>44578</v>
      </c>
      <c r="D837" s="14" t="s">
        <v>217</v>
      </c>
      <c r="E837" s="15">
        <v>78.5</v>
      </c>
      <c r="F837" s="15">
        <v>16.484999999999999</v>
      </c>
      <c r="G837" s="15">
        <v>94.984999999999999</v>
      </c>
      <c r="H837" s="14" t="s">
        <v>162</v>
      </c>
      <c r="I837" s="23" t="s">
        <v>246</v>
      </c>
      <c r="J837" s="24">
        <v>80.989999999999995</v>
      </c>
    </row>
    <row r="838" spans="1:10" x14ac:dyDescent="0.2">
      <c r="A838" s="19" t="s">
        <v>6</v>
      </c>
      <c r="B838" s="16" t="s">
        <v>226</v>
      </c>
      <c r="C838" s="18">
        <v>44609</v>
      </c>
      <c r="D838" s="14" t="s">
        <v>217</v>
      </c>
      <c r="E838" s="15">
        <v>78.5</v>
      </c>
      <c r="F838" s="15">
        <v>16.484999999999999</v>
      </c>
      <c r="G838" s="15">
        <v>94.984999999999999</v>
      </c>
      <c r="H838" s="14" t="s">
        <v>162</v>
      </c>
      <c r="I838" s="23" t="s">
        <v>248</v>
      </c>
      <c r="J838" s="24">
        <v>78.5</v>
      </c>
    </row>
    <row r="839" spans="1:10" x14ac:dyDescent="0.2">
      <c r="A839" s="19" t="s">
        <v>6</v>
      </c>
      <c r="B839" s="16" t="s">
        <v>237</v>
      </c>
      <c r="C839" s="18">
        <v>44631</v>
      </c>
      <c r="D839" s="14" t="s">
        <v>217</v>
      </c>
      <c r="E839" s="15">
        <v>78.5</v>
      </c>
      <c r="F839" s="17">
        <v>16.484999999999999</v>
      </c>
      <c r="G839" s="17">
        <v>94.984999999999999</v>
      </c>
      <c r="H839" s="14" t="s">
        <v>162</v>
      </c>
      <c r="I839" s="26" t="s">
        <v>250</v>
      </c>
      <c r="J839" s="24">
        <v>195.28</v>
      </c>
    </row>
    <row r="840" spans="1:10" x14ac:dyDescent="0.2">
      <c r="A840" s="19" t="s">
        <v>6</v>
      </c>
      <c r="B840" s="16" t="s">
        <v>511</v>
      </c>
      <c r="C840" s="18">
        <v>44668</v>
      </c>
      <c r="D840" s="14" t="s">
        <v>217</v>
      </c>
      <c r="E840" s="15">
        <v>78.5</v>
      </c>
      <c r="F840" s="17">
        <v>16.484999999999999</v>
      </c>
      <c r="G840" s="17">
        <v>94.984999999999999</v>
      </c>
      <c r="H840" s="14" t="s">
        <v>162</v>
      </c>
      <c r="I840" s="26" t="s">
        <v>571</v>
      </c>
      <c r="J840" s="24">
        <v>157</v>
      </c>
    </row>
    <row r="841" spans="1:10" x14ac:dyDescent="0.2">
      <c r="A841" s="19" t="s">
        <v>6</v>
      </c>
      <c r="B841" s="16" t="s">
        <v>525</v>
      </c>
      <c r="C841" s="18">
        <v>44698</v>
      </c>
      <c r="D841" s="14" t="s">
        <v>217</v>
      </c>
      <c r="E841" s="15">
        <v>78.5</v>
      </c>
      <c r="F841" s="15">
        <v>16.484999999999999</v>
      </c>
      <c r="G841" s="15">
        <v>94.984999999999999</v>
      </c>
      <c r="H841" s="14" t="s">
        <v>162</v>
      </c>
      <c r="I841" s="23" t="s">
        <v>576</v>
      </c>
      <c r="J841" s="24">
        <v>72.52</v>
      </c>
    </row>
    <row r="842" spans="1:10" x14ac:dyDescent="0.2">
      <c r="A842" s="19" t="s">
        <v>6</v>
      </c>
      <c r="B842" s="16" t="s">
        <v>553</v>
      </c>
      <c r="C842" s="18">
        <v>44729</v>
      </c>
      <c r="D842" s="14" t="s">
        <v>217</v>
      </c>
      <c r="E842" s="15">
        <v>72.52</v>
      </c>
      <c r="F842" s="17">
        <v>15.229199999999999</v>
      </c>
      <c r="G842" s="17">
        <v>87.749200000000002</v>
      </c>
      <c r="H842" s="14" t="s">
        <v>162</v>
      </c>
      <c r="I842" s="23" t="s">
        <v>589</v>
      </c>
      <c r="J842" s="24">
        <v>120.7</v>
      </c>
    </row>
    <row r="843" spans="1:10" x14ac:dyDescent="0.2">
      <c r="A843" s="19" t="s">
        <v>6</v>
      </c>
      <c r="B843" s="16" t="s">
        <v>1229</v>
      </c>
      <c r="C843" s="18">
        <v>44759</v>
      </c>
      <c r="D843" s="14" t="s">
        <v>217</v>
      </c>
      <c r="E843" s="15">
        <v>72.52</v>
      </c>
      <c r="F843" s="15">
        <v>15.229199999999999</v>
      </c>
      <c r="G843" s="15">
        <v>87.749200000000002</v>
      </c>
      <c r="H843" s="14" t="s">
        <v>162</v>
      </c>
      <c r="I843" s="26" t="s">
        <v>1257</v>
      </c>
      <c r="J843" s="24">
        <v>120.7</v>
      </c>
    </row>
    <row r="844" spans="1:10" x14ac:dyDescent="0.2">
      <c r="A844" s="19" t="s">
        <v>6</v>
      </c>
      <c r="B844" s="16" t="s">
        <v>1236</v>
      </c>
      <c r="C844" s="18">
        <v>44790</v>
      </c>
      <c r="D844" s="14" t="s">
        <v>217</v>
      </c>
      <c r="E844" s="15">
        <v>72.52</v>
      </c>
      <c r="F844" s="15">
        <v>15.229199999999999</v>
      </c>
      <c r="G844" s="15">
        <v>87.749200000000002</v>
      </c>
      <c r="H844" s="14" t="s">
        <v>162</v>
      </c>
      <c r="I844" s="26" t="s">
        <v>1260</v>
      </c>
      <c r="J844" s="24">
        <v>120.7</v>
      </c>
    </row>
    <row r="845" spans="1:10" x14ac:dyDescent="0.2">
      <c r="A845" s="19" t="s">
        <v>6</v>
      </c>
      <c r="B845" s="16" t="s">
        <v>1241</v>
      </c>
      <c r="C845" s="18">
        <v>44821</v>
      </c>
      <c r="D845" s="14" t="s">
        <v>217</v>
      </c>
      <c r="E845" s="15">
        <v>120.7</v>
      </c>
      <c r="F845" s="15">
        <v>25.347000000000001</v>
      </c>
      <c r="G845" s="15">
        <v>146.047</v>
      </c>
      <c r="H845" s="14" t="s">
        <v>162</v>
      </c>
      <c r="I845" s="26" t="s">
        <v>1263</v>
      </c>
      <c r="J845" s="24">
        <v>122.62</v>
      </c>
    </row>
    <row r="846" spans="1:10" x14ac:dyDescent="0.2">
      <c r="A846" s="19" t="s">
        <v>6</v>
      </c>
      <c r="B846" s="16" t="s">
        <v>1630</v>
      </c>
      <c r="C846" s="18">
        <v>44851</v>
      </c>
      <c r="D846" s="14" t="s">
        <v>217</v>
      </c>
      <c r="E846" s="15">
        <v>120.7</v>
      </c>
      <c r="F846" s="17">
        <v>25.347000000000001</v>
      </c>
      <c r="G846" s="17">
        <v>146.047</v>
      </c>
      <c r="H846" s="14" t="s">
        <v>162</v>
      </c>
      <c r="I846" s="23" t="s">
        <v>1657</v>
      </c>
      <c r="J846" s="24">
        <v>120.7</v>
      </c>
    </row>
    <row r="847" spans="1:10" x14ac:dyDescent="0.2">
      <c r="A847" s="19" t="s">
        <v>6</v>
      </c>
      <c r="B847" s="16" t="s">
        <v>1649</v>
      </c>
      <c r="C847" s="18">
        <v>44882</v>
      </c>
      <c r="D847" s="14" t="s">
        <v>217</v>
      </c>
      <c r="E847" s="15">
        <v>120.7</v>
      </c>
      <c r="F847" s="17">
        <v>25.347000000000001</v>
      </c>
      <c r="G847" s="17">
        <v>146.047</v>
      </c>
      <c r="H847" s="14" t="s">
        <v>162</v>
      </c>
      <c r="I847" s="23" t="s">
        <v>1662</v>
      </c>
      <c r="J847" s="24">
        <v>214.46</v>
      </c>
    </row>
    <row r="848" spans="1:10" x14ac:dyDescent="0.2">
      <c r="A848" s="19" t="s">
        <v>6</v>
      </c>
      <c r="B848" s="16" t="s">
        <v>1655</v>
      </c>
      <c r="C848" s="18">
        <v>44912</v>
      </c>
      <c r="D848" s="14" t="s">
        <v>217</v>
      </c>
      <c r="E848" s="15">
        <v>120.7</v>
      </c>
      <c r="F848" s="17">
        <v>25.347000000000001</v>
      </c>
      <c r="G848" s="17">
        <v>146.047</v>
      </c>
      <c r="H848" s="14" t="s">
        <v>162</v>
      </c>
      <c r="I848" s="23" t="s">
        <v>1656</v>
      </c>
      <c r="J848" s="24">
        <v>167.55</v>
      </c>
    </row>
    <row r="849" spans="1:10" x14ac:dyDescent="0.2">
      <c r="A849" s="19" t="s">
        <v>12</v>
      </c>
      <c r="B849" s="16" t="s">
        <v>1749</v>
      </c>
      <c r="C849" s="18">
        <v>44916</v>
      </c>
      <c r="D849" s="14" t="s">
        <v>217</v>
      </c>
      <c r="E849" s="15">
        <v>205.59</v>
      </c>
      <c r="F849" s="17">
        <v>43.17</v>
      </c>
      <c r="G849" s="17">
        <v>248.76</v>
      </c>
      <c r="H849" s="14" t="s">
        <v>152</v>
      </c>
      <c r="I849" s="23" t="s">
        <v>341</v>
      </c>
      <c r="J849" s="24"/>
    </row>
    <row r="850" spans="1:10" x14ac:dyDescent="0.2">
      <c r="A850" s="19" t="s">
        <v>1</v>
      </c>
      <c r="B850" s="16" t="s">
        <v>1422</v>
      </c>
      <c r="C850" s="18">
        <v>44851</v>
      </c>
      <c r="D850" s="14" t="s">
        <v>1412</v>
      </c>
      <c r="E850" s="15">
        <v>81.819999999999993</v>
      </c>
      <c r="F850" s="17">
        <v>17.18</v>
      </c>
      <c r="G850" s="17">
        <v>99</v>
      </c>
      <c r="H850" s="14" t="s">
        <v>152</v>
      </c>
      <c r="I850" s="23" t="s">
        <v>1448</v>
      </c>
      <c r="J850" s="24">
        <v>81.819999999999993</v>
      </c>
    </row>
    <row r="851" spans="1:10" x14ac:dyDescent="0.2">
      <c r="A851" s="19" t="s">
        <v>17</v>
      </c>
      <c r="B851" s="16" t="s">
        <v>1127</v>
      </c>
      <c r="C851" s="18">
        <v>44721</v>
      </c>
      <c r="D851" s="14" t="s">
        <v>668</v>
      </c>
      <c r="E851" s="15">
        <v>66.3</v>
      </c>
      <c r="F851" s="15">
        <v>13.922999999999998</v>
      </c>
      <c r="G851" s="15">
        <v>80.222999999999999</v>
      </c>
      <c r="H851" s="14" t="s">
        <v>142</v>
      </c>
      <c r="I851" s="26" t="s">
        <v>685</v>
      </c>
      <c r="J851" s="15">
        <v>66.3</v>
      </c>
    </row>
    <row r="852" spans="1:10" x14ac:dyDescent="0.2">
      <c r="A852" s="19" t="s">
        <v>5</v>
      </c>
      <c r="B852" s="16" t="s">
        <v>1874</v>
      </c>
      <c r="C852" s="18">
        <v>44895</v>
      </c>
      <c r="D852" s="14" t="s">
        <v>1873</v>
      </c>
      <c r="E852" s="15">
        <v>131.32</v>
      </c>
      <c r="F852" s="17">
        <v>13.68</v>
      </c>
      <c r="G852" s="17">
        <v>145</v>
      </c>
      <c r="H852" s="14" t="s">
        <v>136</v>
      </c>
      <c r="I852" s="23" t="s">
        <v>1879</v>
      </c>
      <c r="J852" s="24">
        <v>131.32</v>
      </c>
    </row>
    <row r="853" spans="1:10" x14ac:dyDescent="0.2">
      <c r="A853" s="19" t="s">
        <v>5</v>
      </c>
      <c r="B853" s="16" t="s">
        <v>1876</v>
      </c>
      <c r="C853" s="18">
        <v>44895</v>
      </c>
      <c r="D853" s="14" t="s">
        <v>1873</v>
      </c>
      <c r="E853" s="15">
        <v>138.32</v>
      </c>
      <c r="F853" s="17">
        <v>14.38</v>
      </c>
      <c r="G853" s="17">
        <v>152.69999999999999</v>
      </c>
      <c r="H853" s="14" t="s">
        <v>136</v>
      </c>
      <c r="I853" s="23" t="s">
        <v>1880</v>
      </c>
      <c r="J853" s="24">
        <v>138.32</v>
      </c>
    </row>
    <row r="854" spans="1:10" x14ac:dyDescent="0.2">
      <c r="A854" s="19" t="s">
        <v>11</v>
      </c>
      <c r="B854" s="16" t="s">
        <v>733</v>
      </c>
      <c r="C854" s="18">
        <v>44656</v>
      </c>
      <c r="D854" s="14" t="s">
        <v>750</v>
      </c>
      <c r="E854" s="15">
        <v>126</v>
      </c>
      <c r="F854" s="17">
        <v>26.46</v>
      </c>
      <c r="G854" s="17">
        <v>152.46</v>
      </c>
      <c r="H854" s="14" t="s">
        <v>159</v>
      </c>
      <c r="I854" s="26" t="s">
        <v>754</v>
      </c>
      <c r="J854" s="24">
        <v>126</v>
      </c>
    </row>
    <row r="855" spans="1:10" x14ac:dyDescent="0.2">
      <c r="A855" s="19" t="s">
        <v>11</v>
      </c>
      <c r="B855" s="16" t="s">
        <v>1170</v>
      </c>
      <c r="C855" s="18">
        <v>44743</v>
      </c>
      <c r="D855" s="14" t="s">
        <v>750</v>
      </c>
      <c r="E855" s="15">
        <v>1323</v>
      </c>
      <c r="F855" s="15">
        <v>277.83</v>
      </c>
      <c r="G855" s="15">
        <v>1600.83</v>
      </c>
      <c r="H855" s="14" t="s">
        <v>159</v>
      </c>
      <c r="I855" s="23" t="s">
        <v>1160</v>
      </c>
      <c r="J855" s="24">
        <v>1323</v>
      </c>
    </row>
    <row r="856" spans="1:10" x14ac:dyDescent="0.2">
      <c r="A856" s="19" t="s">
        <v>11</v>
      </c>
      <c r="B856" s="16" t="s">
        <v>1702</v>
      </c>
      <c r="C856" s="18">
        <v>44835</v>
      </c>
      <c r="D856" s="14" t="s">
        <v>750</v>
      </c>
      <c r="E856" s="15">
        <v>30</v>
      </c>
      <c r="F856" s="17">
        <v>6.3</v>
      </c>
      <c r="G856" s="17">
        <v>36.299999999999997</v>
      </c>
      <c r="H856" s="14" t="s">
        <v>159</v>
      </c>
      <c r="I856" s="23" t="s">
        <v>1720</v>
      </c>
      <c r="J856" s="24">
        <v>30</v>
      </c>
    </row>
    <row r="857" spans="1:10" x14ac:dyDescent="0.2">
      <c r="A857" s="19" t="s">
        <v>11</v>
      </c>
      <c r="B857" s="16" t="s">
        <v>1715</v>
      </c>
      <c r="C857" s="18">
        <v>44896</v>
      </c>
      <c r="D857" s="14" t="s">
        <v>750</v>
      </c>
      <c r="E857" s="15">
        <v>471.21</v>
      </c>
      <c r="F857" s="17">
        <v>87.57</v>
      </c>
      <c r="G857" s="17">
        <v>558.78</v>
      </c>
      <c r="H857" s="14" t="s">
        <v>135</v>
      </c>
      <c r="I857" s="23" t="s">
        <v>257</v>
      </c>
      <c r="J857" s="24">
        <v>417</v>
      </c>
    </row>
    <row r="858" spans="1:10" x14ac:dyDescent="0.2">
      <c r="A858" s="19" t="s">
        <v>6</v>
      </c>
      <c r="B858" s="16" t="s">
        <v>1214</v>
      </c>
      <c r="C858" s="18">
        <v>44750</v>
      </c>
      <c r="D858" s="14" t="s">
        <v>1215</v>
      </c>
      <c r="E858" s="15">
        <v>12.33</v>
      </c>
      <c r="F858" s="15">
        <v>2.5892999999999997</v>
      </c>
      <c r="G858" s="15">
        <v>14.9193</v>
      </c>
      <c r="H858" s="14" t="s">
        <v>149</v>
      </c>
      <c r="I858" s="23">
        <v>44750</v>
      </c>
      <c r="J858" s="24">
        <v>12.33</v>
      </c>
    </row>
    <row r="859" spans="1:10" x14ac:dyDescent="0.2">
      <c r="A859" s="19" t="s">
        <v>6</v>
      </c>
      <c r="B859" s="16" t="s">
        <v>1642</v>
      </c>
      <c r="C859" s="18">
        <v>44860</v>
      </c>
      <c r="D859" s="14" t="s">
        <v>1215</v>
      </c>
      <c r="E859" s="15">
        <v>6.34</v>
      </c>
      <c r="F859" s="17">
        <v>1.3313999999999999</v>
      </c>
      <c r="G859" s="17">
        <v>7.6714000000000002</v>
      </c>
      <c r="H859" s="14" t="s">
        <v>149</v>
      </c>
      <c r="I859" s="23">
        <v>44860</v>
      </c>
      <c r="J859" s="24">
        <v>6.34</v>
      </c>
    </row>
    <row r="860" spans="1:10" x14ac:dyDescent="0.2">
      <c r="A860" s="19" t="s">
        <v>9</v>
      </c>
      <c r="B860" s="16" t="s">
        <v>49</v>
      </c>
      <c r="C860" s="18">
        <v>44578</v>
      </c>
      <c r="D860" s="14" t="s">
        <v>50</v>
      </c>
      <c r="E860" s="15">
        <v>50</v>
      </c>
      <c r="F860" s="15">
        <v>15</v>
      </c>
      <c r="G860" s="15">
        <v>65</v>
      </c>
      <c r="H860" s="14" t="s">
        <v>158</v>
      </c>
      <c r="I860" s="23">
        <v>44617</v>
      </c>
      <c r="J860" s="24">
        <v>0</v>
      </c>
    </row>
    <row r="861" spans="1:10" x14ac:dyDescent="0.2">
      <c r="A861" s="19" t="s">
        <v>13</v>
      </c>
      <c r="B861" s="16" t="s">
        <v>1757</v>
      </c>
      <c r="C861" s="18">
        <v>44844</v>
      </c>
      <c r="D861" s="14" t="s">
        <v>1778</v>
      </c>
      <c r="E861" s="15">
        <v>52.25</v>
      </c>
      <c r="F861" s="17">
        <v>10.9725</v>
      </c>
      <c r="G861" s="17">
        <v>63.222499999999997</v>
      </c>
      <c r="H861" s="14" t="s">
        <v>144</v>
      </c>
      <c r="I861" s="23">
        <v>44848</v>
      </c>
      <c r="J861" s="24">
        <v>66.5</v>
      </c>
    </row>
    <row r="862" spans="1:10" x14ac:dyDescent="0.2">
      <c r="A862" s="19" t="s">
        <v>0</v>
      </c>
      <c r="B862" s="16" t="s">
        <v>25</v>
      </c>
      <c r="C862" s="18">
        <v>44562</v>
      </c>
      <c r="D862" s="14" t="s">
        <v>101</v>
      </c>
      <c r="E862" s="15">
        <v>3.3</v>
      </c>
      <c r="F862" s="17">
        <f>+E862*0.21</f>
        <v>0.69299999999999995</v>
      </c>
      <c r="G862" s="17">
        <f>+E862+F862</f>
        <v>3.9929999999999999</v>
      </c>
      <c r="H862" s="14" t="s">
        <v>162</v>
      </c>
      <c r="I862" s="23" t="s">
        <v>23</v>
      </c>
      <c r="J862" s="24">
        <v>4.29</v>
      </c>
    </row>
    <row r="863" spans="1:10" x14ac:dyDescent="0.2">
      <c r="A863" s="19" t="s">
        <v>1</v>
      </c>
      <c r="B863" s="16" t="s">
        <v>25</v>
      </c>
      <c r="C863" s="18">
        <v>44562</v>
      </c>
      <c r="D863" s="14" t="s">
        <v>101</v>
      </c>
      <c r="E863" s="15">
        <v>13.2</v>
      </c>
      <c r="F863" s="17">
        <f>+E863*0.21</f>
        <v>2.7719999999999998</v>
      </c>
      <c r="G863" s="17">
        <f>+E863+F863</f>
        <v>15.972</v>
      </c>
      <c r="H863" s="14" t="s">
        <v>162</v>
      </c>
      <c r="I863" s="23" t="s">
        <v>261</v>
      </c>
      <c r="J863" s="24">
        <v>17.62</v>
      </c>
    </row>
    <row r="864" spans="1:10" x14ac:dyDescent="0.2">
      <c r="A864" s="19" t="s">
        <v>3</v>
      </c>
      <c r="B864" s="16" t="s">
        <v>25</v>
      </c>
      <c r="C864" s="18">
        <v>44562</v>
      </c>
      <c r="D864" s="14" t="s">
        <v>101</v>
      </c>
      <c r="E864" s="15">
        <v>3.3</v>
      </c>
      <c r="F864" s="17">
        <f>+E864*0.21</f>
        <v>0.69299999999999995</v>
      </c>
      <c r="G864" s="17">
        <f>+E864+F864</f>
        <v>3.9929999999999999</v>
      </c>
      <c r="H864" s="14" t="s">
        <v>162</v>
      </c>
      <c r="I864" s="23" t="s">
        <v>23</v>
      </c>
      <c r="J864" s="24">
        <v>3.3</v>
      </c>
    </row>
    <row r="865" spans="1:10" x14ac:dyDescent="0.2">
      <c r="A865" s="19" t="s">
        <v>5</v>
      </c>
      <c r="B865" s="16" t="s">
        <v>25</v>
      </c>
      <c r="C865" s="18">
        <v>44562</v>
      </c>
      <c r="D865" s="14" t="s">
        <v>101</v>
      </c>
      <c r="E865" s="15">
        <v>6.6</v>
      </c>
      <c r="F865" s="17">
        <f>+E865*0.21</f>
        <v>1.3859999999999999</v>
      </c>
      <c r="G865" s="17">
        <f>+E865+F865</f>
        <v>7.9859999999999998</v>
      </c>
      <c r="H865" s="14" t="s">
        <v>162</v>
      </c>
      <c r="I865" s="23" t="s">
        <v>23</v>
      </c>
      <c r="J865" s="24">
        <v>6.6</v>
      </c>
    </row>
    <row r="866" spans="1:10" x14ac:dyDescent="0.2">
      <c r="A866" s="19" t="s">
        <v>7</v>
      </c>
      <c r="B866" s="16" t="s">
        <v>25</v>
      </c>
      <c r="C866" s="18">
        <v>44562</v>
      </c>
      <c r="D866" s="14" t="s">
        <v>101</v>
      </c>
      <c r="E866" s="15">
        <v>11.6</v>
      </c>
      <c r="F866" s="17">
        <f>+E866*0.21</f>
        <v>2.4359999999999999</v>
      </c>
      <c r="G866" s="17">
        <f>+E866+F866</f>
        <v>14.036</v>
      </c>
      <c r="H866" s="14" t="s">
        <v>162</v>
      </c>
      <c r="I866" s="23" t="s">
        <v>23</v>
      </c>
      <c r="J866" s="24">
        <v>28.18</v>
      </c>
    </row>
    <row r="867" spans="1:10" x14ac:dyDescent="0.2">
      <c r="A867" s="19" t="s">
        <v>8</v>
      </c>
      <c r="B867" s="16" t="s">
        <v>640</v>
      </c>
      <c r="C867" s="18">
        <v>44562</v>
      </c>
      <c r="D867" s="14" t="s">
        <v>101</v>
      </c>
      <c r="E867" s="15">
        <v>500</v>
      </c>
      <c r="F867" s="15">
        <v>0</v>
      </c>
      <c r="G867" s="15">
        <v>500</v>
      </c>
      <c r="H867" s="14" t="s">
        <v>160</v>
      </c>
      <c r="I867" s="23" t="s">
        <v>262</v>
      </c>
      <c r="J867" s="24">
        <v>328.18</v>
      </c>
    </row>
    <row r="868" spans="1:10" x14ac:dyDescent="0.2">
      <c r="A868" s="19" t="s">
        <v>8</v>
      </c>
      <c r="B868" s="16" t="s">
        <v>640</v>
      </c>
      <c r="C868" s="18">
        <v>44562</v>
      </c>
      <c r="D868" s="14" t="s">
        <v>101</v>
      </c>
      <c r="E868" s="15">
        <v>4300</v>
      </c>
      <c r="F868" s="15">
        <v>0</v>
      </c>
      <c r="G868" s="15">
        <v>4300</v>
      </c>
      <c r="H868" s="14" t="s">
        <v>161</v>
      </c>
      <c r="I868" s="23" t="s">
        <v>262</v>
      </c>
      <c r="J868" s="24">
        <v>8984.7900000000009</v>
      </c>
    </row>
    <row r="869" spans="1:10" x14ac:dyDescent="0.2">
      <c r="A869" s="19" t="s">
        <v>8</v>
      </c>
      <c r="B869" s="16" t="s">
        <v>640</v>
      </c>
      <c r="C869" s="18">
        <v>44562</v>
      </c>
      <c r="D869" s="14" t="s">
        <v>101</v>
      </c>
      <c r="E869" s="15">
        <v>10000</v>
      </c>
      <c r="F869" s="15">
        <v>0</v>
      </c>
      <c r="G869" s="15">
        <v>10000</v>
      </c>
      <c r="H869" s="14" t="s">
        <v>158</v>
      </c>
      <c r="I869" s="23" t="s">
        <v>262</v>
      </c>
      <c r="J869" s="24">
        <v>7283.8</v>
      </c>
    </row>
    <row r="870" spans="1:10" x14ac:dyDescent="0.2">
      <c r="A870" s="19" t="s">
        <v>8</v>
      </c>
      <c r="B870" s="16" t="s">
        <v>640</v>
      </c>
      <c r="C870" s="18">
        <v>44562</v>
      </c>
      <c r="D870" s="14" t="s">
        <v>101</v>
      </c>
      <c r="E870" s="15">
        <v>3000</v>
      </c>
      <c r="F870" s="15">
        <v>0</v>
      </c>
      <c r="G870" s="15">
        <v>3000</v>
      </c>
      <c r="H870" s="14" t="s">
        <v>157</v>
      </c>
      <c r="I870" s="23" t="s">
        <v>262</v>
      </c>
      <c r="J870" s="24">
        <v>2433.52</v>
      </c>
    </row>
    <row r="871" spans="1:10" x14ac:dyDescent="0.2">
      <c r="A871" s="19" t="s">
        <v>8</v>
      </c>
      <c r="B871" s="16" t="s">
        <v>640</v>
      </c>
      <c r="C871" s="18">
        <v>44562</v>
      </c>
      <c r="D871" s="14" t="s">
        <v>101</v>
      </c>
      <c r="E871" s="15">
        <v>7200</v>
      </c>
      <c r="F871" s="15">
        <v>0</v>
      </c>
      <c r="G871" s="15">
        <v>7200</v>
      </c>
      <c r="H871" s="14" t="s">
        <v>145</v>
      </c>
      <c r="I871" s="23" t="s">
        <v>262</v>
      </c>
      <c r="J871" s="24">
        <v>6758.77</v>
      </c>
    </row>
    <row r="872" spans="1:10" x14ac:dyDescent="0.2">
      <c r="A872" s="19" t="s">
        <v>8</v>
      </c>
      <c r="B872" s="16" t="s">
        <v>640</v>
      </c>
      <c r="C872" s="18">
        <v>44562</v>
      </c>
      <c r="D872" s="14" t="s">
        <v>101</v>
      </c>
      <c r="E872" s="15">
        <v>5000</v>
      </c>
      <c r="F872" s="15">
        <v>0</v>
      </c>
      <c r="G872" s="15">
        <v>5000</v>
      </c>
      <c r="H872" s="14" t="s">
        <v>127</v>
      </c>
      <c r="I872" s="23" t="s">
        <v>262</v>
      </c>
      <c r="J872" s="24">
        <v>3885.12</v>
      </c>
    </row>
    <row r="873" spans="1:10" x14ac:dyDescent="0.2">
      <c r="A873" s="19" t="s">
        <v>8</v>
      </c>
      <c r="B873" s="16" t="s">
        <v>641</v>
      </c>
      <c r="C873" s="18">
        <v>44562</v>
      </c>
      <c r="D873" s="14" t="s">
        <v>101</v>
      </c>
      <c r="E873" s="15">
        <v>200</v>
      </c>
      <c r="F873" s="15">
        <v>42</v>
      </c>
      <c r="G873" s="15">
        <v>242</v>
      </c>
      <c r="H873" s="14" t="s">
        <v>162</v>
      </c>
      <c r="I873" s="23" t="s">
        <v>201</v>
      </c>
      <c r="J873" s="24">
        <v>69.8</v>
      </c>
    </row>
    <row r="874" spans="1:10" x14ac:dyDescent="0.2">
      <c r="A874" s="19" t="s">
        <v>9</v>
      </c>
      <c r="B874" s="16" t="s">
        <v>25</v>
      </c>
      <c r="C874" s="18">
        <v>44562</v>
      </c>
      <c r="D874" s="14" t="s">
        <v>101</v>
      </c>
      <c r="E874" s="15">
        <v>113.47</v>
      </c>
      <c r="F874" s="17">
        <f>+E874*0.21</f>
        <v>23.828699999999998</v>
      </c>
      <c r="G874" s="17">
        <f>+E874+F874</f>
        <v>137.2987</v>
      </c>
      <c r="H874" s="14" t="s">
        <v>162</v>
      </c>
      <c r="I874" s="23" t="s">
        <v>23</v>
      </c>
      <c r="J874" s="24">
        <f>130.29+17.14-17.14</f>
        <v>130.29000000000002</v>
      </c>
    </row>
    <row r="875" spans="1:10" x14ac:dyDescent="0.2">
      <c r="A875" s="19" t="s">
        <v>16</v>
      </c>
      <c r="B875" s="16" t="s">
        <v>25</v>
      </c>
      <c r="C875" s="18">
        <v>44562</v>
      </c>
      <c r="D875" s="14" t="s">
        <v>101</v>
      </c>
      <c r="E875" s="15">
        <v>3.3</v>
      </c>
      <c r="F875" s="17">
        <f>+E875*0.21</f>
        <v>0.69299999999999995</v>
      </c>
      <c r="G875" s="17">
        <f>+E875+F875</f>
        <v>3.9929999999999999</v>
      </c>
      <c r="H875" s="14" t="s">
        <v>162</v>
      </c>
      <c r="I875" s="23" t="s">
        <v>23</v>
      </c>
      <c r="J875" s="24">
        <v>3.3</v>
      </c>
    </row>
    <row r="876" spans="1:10" x14ac:dyDescent="0.2">
      <c r="A876" s="19" t="s">
        <v>15</v>
      </c>
      <c r="B876" s="16" t="s">
        <v>100</v>
      </c>
      <c r="C876" s="18">
        <v>44562</v>
      </c>
      <c r="D876" s="14" t="s">
        <v>101</v>
      </c>
      <c r="E876" s="15">
        <v>9.9</v>
      </c>
      <c r="F876" s="15">
        <v>2.08</v>
      </c>
      <c r="G876" s="15">
        <v>11.98</v>
      </c>
      <c r="H876" s="14" t="s">
        <v>162</v>
      </c>
      <c r="I876" s="26" t="s">
        <v>175</v>
      </c>
      <c r="J876" s="24">
        <v>9.9</v>
      </c>
    </row>
    <row r="877" spans="1:10" x14ac:dyDescent="0.2">
      <c r="A877" s="19" t="s">
        <v>17</v>
      </c>
      <c r="B877" s="16" t="s">
        <v>25</v>
      </c>
      <c r="C877" s="18">
        <v>44562</v>
      </c>
      <c r="D877" s="14" t="s">
        <v>101</v>
      </c>
      <c r="E877" s="15">
        <v>6.6</v>
      </c>
      <c r="F877" s="17">
        <f>+E877*0.21</f>
        <v>1.3859999999999999</v>
      </c>
      <c r="G877" s="17">
        <f>+E877+F877</f>
        <v>7.9859999999999998</v>
      </c>
      <c r="H877" s="14" t="s">
        <v>162</v>
      </c>
      <c r="I877" s="23" t="s">
        <v>23</v>
      </c>
      <c r="J877" s="24">
        <v>6.6</v>
      </c>
    </row>
    <row r="878" spans="1:10" x14ac:dyDescent="0.2">
      <c r="A878" s="19" t="s">
        <v>11</v>
      </c>
      <c r="B878" s="16" t="s">
        <v>25</v>
      </c>
      <c r="C878" s="18">
        <v>44562</v>
      </c>
      <c r="D878" s="14" t="s">
        <v>101</v>
      </c>
      <c r="E878" s="15">
        <v>16.5</v>
      </c>
      <c r="F878" s="17">
        <f>+E878*0.21</f>
        <v>3.4649999999999999</v>
      </c>
      <c r="G878" s="17">
        <f>+E878+F878</f>
        <v>19.965</v>
      </c>
      <c r="H878" s="14" t="s">
        <v>162</v>
      </c>
      <c r="I878" s="23" t="s">
        <v>23</v>
      </c>
      <c r="J878" s="24">
        <v>21.8</v>
      </c>
    </row>
    <row r="879" spans="1:10" x14ac:dyDescent="0.2">
      <c r="A879" s="19" t="s">
        <v>12</v>
      </c>
      <c r="B879" s="16" t="s">
        <v>790</v>
      </c>
      <c r="C879" s="18">
        <v>44562</v>
      </c>
      <c r="D879" s="14" t="s">
        <v>101</v>
      </c>
      <c r="E879" s="15">
        <v>80</v>
      </c>
      <c r="F879" s="15">
        <v>16.8</v>
      </c>
      <c r="G879" s="15">
        <v>96.8</v>
      </c>
      <c r="H879" s="14" t="s">
        <v>162</v>
      </c>
      <c r="I879" s="23" t="s">
        <v>175</v>
      </c>
      <c r="J879" s="24">
        <v>106.41</v>
      </c>
    </row>
    <row r="880" spans="1:10" x14ac:dyDescent="0.2">
      <c r="A880" s="19" t="s">
        <v>14</v>
      </c>
      <c r="B880" s="16" t="s">
        <v>823</v>
      </c>
      <c r="C880" s="18">
        <v>44562</v>
      </c>
      <c r="D880" s="14" t="s">
        <v>101</v>
      </c>
      <c r="E880" s="15">
        <f>3.3*2</f>
        <v>6.6</v>
      </c>
      <c r="F880" s="15">
        <f>+E880*0.21</f>
        <v>1.3859999999999999</v>
      </c>
      <c r="G880" s="15">
        <f>+E880+F880</f>
        <v>7.9859999999999998</v>
      </c>
      <c r="H880" s="14" t="s">
        <v>162</v>
      </c>
      <c r="I880" s="23" t="s">
        <v>175</v>
      </c>
      <c r="J880" s="24">
        <v>3.3</v>
      </c>
    </row>
    <row r="881" spans="1:10" x14ac:dyDescent="0.2">
      <c r="A881" s="19" t="s">
        <v>13</v>
      </c>
      <c r="B881" s="16" t="s">
        <v>282</v>
      </c>
      <c r="C881" s="18">
        <v>44571</v>
      </c>
      <c r="D881" s="14" t="s">
        <v>101</v>
      </c>
      <c r="E881" s="15">
        <v>300</v>
      </c>
      <c r="F881" s="17">
        <f>+E881*0.21</f>
        <v>63</v>
      </c>
      <c r="G881" s="17">
        <f>+E881+F881</f>
        <v>363</v>
      </c>
      <c r="H881" s="14" t="s">
        <v>162</v>
      </c>
      <c r="I881" s="23" t="s">
        <v>201</v>
      </c>
      <c r="J881" s="24">
        <v>152.5</v>
      </c>
    </row>
    <row r="882" spans="1:10" x14ac:dyDescent="0.2">
      <c r="A882" s="19" t="s">
        <v>16</v>
      </c>
      <c r="B882" s="16" t="s">
        <v>403</v>
      </c>
      <c r="C882" s="18">
        <v>44579</v>
      </c>
      <c r="D882" s="14" t="s">
        <v>101</v>
      </c>
      <c r="E882" s="15">
        <v>181.39</v>
      </c>
      <c r="F882" s="17">
        <f>+E882*0.1</f>
        <v>18.138999999999999</v>
      </c>
      <c r="G882" s="17">
        <f>+E882+F882</f>
        <v>199.529</v>
      </c>
      <c r="H882" s="14" t="s">
        <v>570</v>
      </c>
      <c r="I882" s="23" t="s">
        <v>398</v>
      </c>
      <c r="J882" s="24">
        <f>60.46*3</f>
        <v>181.38</v>
      </c>
    </row>
    <row r="883" spans="1:10" x14ac:dyDescent="0.2">
      <c r="A883" s="19" t="s">
        <v>16</v>
      </c>
      <c r="B883" s="16" t="s">
        <v>394</v>
      </c>
      <c r="C883" s="18">
        <v>44579</v>
      </c>
      <c r="D883" s="14" t="s">
        <v>101</v>
      </c>
      <c r="E883" s="15">
        <v>121.11499999999</v>
      </c>
      <c r="F883" s="17">
        <f>+E883*0.1</f>
        <v>12.111499999999001</v>
      </c>
      <c r="G883" s="17">
        <f>+E883+F883</f>
        <v>133.22649999998902</v>
      </c>
      <c r="H883" s="14" t="s">
        <v>570</v>
      </c>
      <c r="I883" s="23" t="s">
        <v>397</v>
      </c>
      <c r="J883" s="24">
        <f>60.46+60.46</f>
        <v>120.92</v>
      </c>
    </row>
    <row r="884" spans="1:10" x14ac:dyDescent="0.2">
      <c r="A884" s="19" t="s">
        <v>13</v>
      </c>
      <c r="B884" s="16" t="s">
        <v>296</v>
      </c>
      <c r="C884" s="18">
        <v>44588</v>
      </c>
      <c r="D884" s="14" t="s">
        <v>101</v>
      </c>
      <c r="E884" s="15">
        <v>866.6</v>
      </c>
      <c r="F884" s="17">
        <v>181.98599999999999</v>
      </c>
      <c r="G884" s="17">
        <v>1048.586</v>
      </c>
      <c r="H884" s="14" t="s">
        <v>132</v>
      </c>
      <c r="I884" s="23" t="s">
        <v>333</v>
      </c>
      <c r="J884" s="24">
        <v>433.3</v>
      </c>
    </row>
    <row r="885" spans="1:10" x14ac:dyDescent="0.2">
      <c r="A885" s="19" t="s">
        <v>1</v>
      </c>
      <c r="B885" s="16" t="s">
        <v>811</v>
      </c>
      <c r="C885" s="18">
        <v>44616</v>
      </c>
      <c r="D885" s="14" t="s">
        <v>101</v>
      </c>
      <c r="E885" s="15">
        <v>50</v>
      </c>
      <c r="F885" s="15">
        <v>10.5</v>
      </c>
      <c r="G885" s="15">
        <v>60.5</v>
      </c>
      <c r="H885" s="14" t="s">
        <v>145</v>
      </c>
      <c r="I885" s="26" t="s">
        <v>166</v>
      </c>
      <c r="J885" s="24">
        <v>50</v>
      </c>
    </row>
    <row r="886" spans="1:10" x14ac:dyDescent="0.2">
      <c r="A886" s="19" t="s">
        <v>0</v>
      </c>
      <c r="B886" s="16" t="s">
        <v>350</v>
      </c>
      <c r="C886" s="18">
        <v>44621</v>
      </c>
      <c r="D886" s="14" t="s">
        <v>101</v>
      </c>
      <c r="E886" s="15">
        <v>3.3</v>
      </c>
      <c r="F886" s="15">
        <f>+E886*0.21</f>
        <v>0.69299999999999995</v>
      </c>
      <c r="G886" s="15">
        <f>+E886+F886</f>
        <v>3.9929999999999999</v>
      </c>
      <c r="H886" s="14" t="s">
        <v>162</v>
      </c>
      <c r="I886" s="26" t="s">
        <v>348</v>
      </c>
      <c r="J886" s="24">
        <v>3.3</v>
      </c>
    </row>
    <row r="887" spans="1:10" x14ac:dyDescent="0.2">
      <c r="A887" s="19" t="s">
        <v>1</v>
      </c>
      <c r="B887" s="16" t="s">
        <v>350</v>
      </c>
      <c r="C887" s="18">
        <v>44621</v>
      </c>
      <c r="D887" s="14" t="s">
        <v>101</v>
      </c>
      <c r="E887" s="15">
        <v>13.2</v>
      </c>
      <c r="F887" s="15">
        <f>+E887*0.21</f>
        <v>2.7719999999999998</v>
      </c>
      <c r="G887" s="15">
        <f>+E887+F887</f>
        <v>15.972</v>
      </c>
      <c r="H887" s="14" t="s">
        <v>162</v>
      </c>
      <c r="I887" s="26" t="s">
        <v>348</v>
      </c>
      <c r="J887" s="24">
        <v>17.62</v>
      </c>
    </row>
    <row r="888" spans="1:10" x14ac:dyDescent="0.2">
      <c r="A888" s="19" t="s">
        <v>3</v>
      </c>
      <c r="B888" s="16" t="s">
        <v>350</v>
      </c>
      <c r="C888" s="18">
        <v>44621</v>
      </c>
      <c r="D888" s="14" t="s">
        <v>101</v>
      </c>
      <c r="E888" s="15">
        <v>3.3</v>
      </c>
      <c r="F888" s="15">
        <f>+E888*0.21</f>
        <v>0.69299999999999995</v>
      </c>
      <c r="G888" s="15">
        <f>+E888+F888</f>
        <v>3.9929999999999999</v>
      </c>
      <c r="H888" s="14" t="s">
        <v>162</v>
      </c>
      <c r="I888" s="26" t="s">
        <v>348</v>
      </c>
      <c r="J888" s="24">
        <v>3.3</v>
      </c>
    </row>
    <row r="889" spans="1:10" x14ac:dyDescent="0.2">
      <c r="A889" s="19" t="s">
        <v>5</v>
      </c>
      <c r="B889" s="16" t="s">
        <v>350</v>
      </c>
      <c r="C889" s="18">
        <v>44621</v>
      </c>
      <c r="D889" s="14" t="s">
        <v>101</v>
      </c>
      <c r="E889" s="15">
        <v>6.6</v>
      </c>
      <c r="F889" s="15">
        <f>+E889*0.21</f>
        <v>1.3859999999999999</v>
      </c>
      <c r="G889" s="15">
        <f>+E889+F889</f>
        <v>7.9859999999999998</v>
      </c>
      <c r="H889" s="14" t="s">
        <v>162</v>
      </c>
      <c r="I889" s="26" t="s">
        <v>348</v>
      </c>
      <c r="J889" s="24">
        <v>6.6</v>
      </c>
    </row>
    <row r="890" spans="1:10" x14ac:dyDescent="0.2">
      <c r="A890" s="19" t="s">
        <v>7</v>
      </c>
      <c r="B890" s="16" t="s">
        <v>350</v>
      </c>
      <c r="C890" s="18">
        <v>44621</v>
      </c>
      <c r="D890" s="14" t="s">
        <v>101</v>
      </c>
      <c r="E890" s="15">
        <v>11.6</v>
      </c>
      <c r="F890" s="15">
        <f>+E890*0.21</f>
        <v>2.4359999999999999</v>
      </c>
      <c r="G890" s="15">
        <f>+E890+F890</f>
        <v>14.036</v>
      </c>
      <c r="H890" s="14" t="s">
        <v>162</v>
      </c>
      <c r="I890" s="26" t="s">
        <v>348</v>
      </c>
      <c r="J890" s="24">
        <v>28.48</v>
      </c>
    </row>
    <row r="891" spans="1:10" x14ac:dyDescent="0.2">
      <c r="A891" s="19" t="s">
        <v>8</v>
      </c>
      <c r="B891" s="16" t="s">
        <v>633</v>
      </c>
      <c r="C891" s="18">
        <v>44621</v>
      </c>
      <c r="D891" s="14" t="s">
        <v>101</v>
      </c>
      <c r="E891" s="15">
        <v>200</v>
      </c>
      <c r="F891" s="17">
        <v>42</v>
      </c>
      <c r="G891" s="17">
        <v>242</v>
      </c>
      <c r="H891" s="14" t="s">
        <v>162</v>
      </c>
      <c r="I891" s="23" t="s">
        <v>201</v>
      </c>
      <c r="J891" s="24">
        <v>52.97</v>
      </c>
    </row>
    <row r="892" spans="1:10" x14ac:dyDescent="0.2">
      <c r="A892" s="19" t="s">
        <v>9</v>
      </c>
      <c r="B892" s="16" t="s">
        <v>350</v>
      </c>
      <c r="C892" s="18">
        <v>44621</v>
      </c>
      <c r="D892" s="14" t="s">
        <v>101</v>
      </c>
      <c r="E892" s="15">
        <v>113.47</v>
      </c>
      <c r="F892" s="15">
        <f>+E892*0.21</f>
        <v>23.828699999999998</v>
      </c>
      <c r="G892" s="15">
        <f>+E892+F892</f>
        <v>137.2987</v>
      </c>
      <c r="H892" s="14" t="s">
        <v>162</v>
      </c>
      <c r="I892" s="26" t="s">
        <v>348</v>
      </c>
      <c r="J892" s="24">
        <v>130.93</v>
      </c>
    </row>
    <row r="893" spans="1:10" x14ac:dyDescent="0.2">
      <c r="A893" s="19" t="s">
        <v>16</v>
      </c>
      <c r="B893" s="16" t="s">
        <v>350</v>
      </c>
      <c r="C893" s="18">
        <v>44621</v>
      </c>
      <c r="D893" s="14" t="s">
        <v>101</v>
      </c>
      <c r="E893" s="15">
        <v>3.3</v>
      </c>
      <c r="F893" s="15">
        <f>+E893*0.21</f>
        <v>0.69299999999999995</v>
      </c>
      <c r="G893" s="15">
        <f>+E893+F893</f>
        <v>3.9929999999999999</v>
      </c>
      <c r="H893" s="14" t="s">
        <v>162</v>
      </c>
      <c r="I893" s="26" t="s">
        <v>348</v>
      </c>
      <c r="J893" s="24">
        <v>3.3</v>
      </c>
    </row>
    <row r="894" spans="1:10" x14ac:dyDescent="0.2">
      <c r="A894" s="19" t="s">
        <v>15</v>
      </c>
      <c r="B894" s="16" t="s">
        <v>104</v>
      </c>
      <c r="C894" s="18">
        <v>44621</v>
      </c>
      <c r="D894" s="14" t="s">
        <v>101</v>
      </c>
      <c r="E894" s="15">
        <v>9.9</v>
      </c>
      <c r="F894" s="17">
        <v>2.08</v>
      </c>
      <c r="G894" s="17">
        <v>11.98</v>
      </c>
      <c r="H894" s="14" t="s">
        <v>162</v>
      </c>
      <c r="I894" s="23" t="s">
        <v>174</v>
      </c>
      <c r="J894" s="24">
        <v>9.9</v>
      </c>
    </row>
    <row r="895" spans="1:10" x14ac:dyDescent="0.2">
      <c r="A895" s="19" t="s">
        <v>17</v>
      </c>
      <c r="B895" s="16" t="s">
        <v>350</v>
      </c>
      <c r="C895" s="18">
        <v>44621</v>
      </c>
      <c r="D895" s="14" t="s">
        <v>101</v>
      </c>
      <c r="E895" s="15">
        <v>6.6</v>
      </c>
      <c r="F895" s="15">
        <f>+E895*0.21</f>
        <v>1.3859999999999999</v>
      </c>
      <c r="G895" s="15">
        <f>+E895+F895</f>
        <v>7.9859999999999998</v>
      </c>
      <c r="H895" s="14" t="s">
        <v>162</v>
      </c>
      <c r="I895" s="26" t="s">
        <v>348</v>
      </c>
      <c r="J895" s="24">
        <v>6.6</v>
      </c>
    </row>
    <row r="896" spans="1:10" x14ac:dyDescent="0.2">
      <c r="A896" s="19" t="s">
        <v>11</v>
      </c>
      <c r="B896" s="16" t="s">
        <v>350</v>
      </c>
      <c r="C896" s="18">
        <v>44621</v>
      </c>
      <c r="D896" s="14" t="s">
        <v>101</v>
      </c>
      <c r="E896" s="15">
        <v>16.5</v>
      </c>
      <c r="F896" s="15">
        <f>+E896*0.21</f>
        <v>3.4649999999999999</v>
      </c>
      <c r="G896" s="15">
        <f>+E896+F896</f>
        <v>19.965</v>
      </c>
      <c r="H896" s="14" t="s">
        <v>162</v>
      </c>
      <c r="I896" s="26" t="s">
        <v>348</v>
      </c>
      <c r="J896" s="24">
        <v>21.82</v>
      </c>
    </row>
    <row r="897" spans="1:10" x14ac:dyDescent="0.2">
      <c r="A897" s="19" t="s">
        <v>12</v>
      </c>
      <c r="B897" s="16" t="s">
        <v>771</v>
      </c>
      <c r="C897" s="18">
        <v>44621</v>
      </c>
      <c r="D897" s="14" t="s">
        <v>101</v>
      </c>
      <c r="E897" s="15">
        <v>80</v>
      </c>
      <c r="F897" s="15">
        <v>16.8</v>
      </c>
      <c r="G897" s="15">
        <v>96.8</v>
      </c>
      <c r="H897" s="14" t="s">
        <v>162</v>
      </c>
      <c r="I897" s="23" t="s">
        <v>174</v>
      </c>
      <c r="J897" s="24">
        <v>107.38</v>
      </c>
    </row>
    <row r="898" spans="1:10" x14ac:dyDescent="0.2">
      <c r="A898" s="19" t="s">
        <v>13</v>
      </c>
      <c r="B898" s="16" t="s">
        <v>309</v>
      </c>
      <c r="C898" s="18">
        <v>44621</v>
      </c>
      <c r="D898" s="14" t="s">
        <v>101</v>
      </c>
      <c r="E898" s="15">
        <v>300</v>
      </c>
      <c r="F898" s="15">
        <v>63</v>
      </c>
      <c r="G898" s="15">
        <v>363</v>
      </c>
      <c r="H898" s="14" t="s">
        <v>162</v>
      </c>
      <c r="I898" s="23" t="s">
        <v>174</v>
      </c>
      <c r="J898" s="24">
        <v>152.5</v>
      </c>
    </row>
    <row r="899" spans="1:10" x14ac:dyDescent="0.2">
      <c r="A899" s="19" t="s">
        <v>13</v>
      </c>
      <c r="B899" s="16" t="s">
        <v>310</v>
      </c>
      <c r="C899" s="18">
        <v>44621</v>
      </c>
      <c r="D899" s="14" t="s">
        <v>101</v>
      </c>
      <c r="E899" s="15">
        <v>17.5</v>
      </c>
      <c r="F899" s="15">
        <v>3.6749999999999998</v>
      </c>
      <c r="G899" s="15">
        <v>21.175000000000001</v>
      </c>
      <c r="H899" s="14" t="s">
        <v>131</v>
      </c>
      <c r="I899" s="23">
        <v>44623</v>
      </c>
      <c r="J899" s="24">
        <v>17.5</v>
      </c>
    </row>
    <row r="900" spans="1:10" x14ac:dyDescent="0.2">
      <c r="A900" s="19" t="s">
        <v>14</v>
      </c>
      <c r="B900" s="16" t="s">
        <v>824</v>
      </c>
      <c r="C900" s="18">
        <v>44621</v>
      </c>
      <c r="D900" s="14" t="s">
        <v>101</v>
      </c>
      <c r="E900" s="15">
        <v>6.6</v>
      </c>
      <c r="F900" s="15">
        <v>1.39</v>
      </c>
      <c r="G900" s="15">
        <v>7.9899999999999993</v>
      </c>
      <c r="H900" s="14" t="s">
        <v>162</v>
      </c>
      <c r="I900" s="23" t="s">
        <v>174</v>
      </c>
      <c r="J900" s="24">
        <v>3.3</v>
      </c>
    </row>
    <row r="901" spans="1:10" x14ac:dyDescent="0.2">
      <c r="A901" s="19" t="s">
        <v>6</v>
      </c>
      <c r="B901" s="16" t="s">
        <v>232</v>
      </c>
      <c r="C901" s="18">
        <v>44624</v>
      </c>
      <c r="D901" s="14" t="s">
        <v>101</v>
      </c>
      <c r="E901" s="15">
        <v>150</v>
      </c>
      <c r="F901" s="15">
        <v>6</v>
      </c>
      <c r="G901" s="15">
        <v>156</v>
      </c>
      <c r="H901" s="14" t="s">
        <v>158</v>
      </c>
      <c r="I901" s="23" t="s">
        <v>249</v>
      </c>
      <c r="J901" s="24">
        <v>150</v>
      </c>
    </row>
    <row r="902" spans="1:10" x14ac:dyDescent="0.2">
      <c r="A902" s="19" t="s">
        <v>9</v>
      </c>
      <c r="B902" s="16" t="s">
        <v>378</v>
      </c>
      <c r="C902" s="18">
        <v>44641</v>
      </c>
      <c r="D902" s="14" t="s">
        <v>101</v>
      </c>
      <c r="E902" s="15">
        <v>131.07</v>
      </c>
      <c r="F902" s="15">
        <v>27.524699999999999</v>
      </c>
      <c r="G902" s="15">
        <v>158.59469999999999</v>
      </c>
      <c r="H902" s="14" t="s">
        <v>152</v>
      </c>
      <c r="I902" s="26" t="s">
        <v>341</v>
      </c>
      <c r="J902" s="24">
        <v>131.07</v>
      </c>
    </row>
    <row r="903" spans="1:10" x14ac:dyDescent="0.2">
      <c r="A903" s="19" t="s">
        <v>1</v>
      </c>
      <c r="B903" s="16" t="s">
        <v>828</v>
      </c>
      <c r="C903" s="18">
        <v>44678</v>
      </c>
      <c r="D903" s="14" t="s">
        <v>101</v>
      </c>
      <c r="E903" s="15">
        <v>131.07</v>
      </c>
      <c r="F903" s="17">
        <v>27.52</v>
      </c>
      <c r="G903" s="17">
        <v>158.59</v>
      </c>
      <c r="H903" s="14" t="s">
        <v>152</v>
      </c>
      <c r="I903" s="26" t="s">
        <v>988</v>
      </c>
      <c r="J903" s="24">
        <v>131.06</v>
      </c>
    </row>
    <row r="904" spans="1:10" x14ac:dyDescent="0.2">
      <c r="A904" s="19" t="s">
        <v>0</v>
      </c>
      <c r="B904" s="16" t="s">
        <v>922</v>
      </c>
      <c r="C904" s="18">
        <v>44682</v>
      </c>
      <c r="D904" s="14" t="s">
        <v>101</v>
      </c>
      <c r="E904" s="15">
        <v>3.3</v>
      </c>
      <c r="F904" s="17">
        <f>+E904*0.21</f>
        <v>0.69299999999999995</v>
      </c>
      <c r="G904" s="17">
        <f>+E904+F904</f>
        <v>3.9929999999999999</v>
      </c>
      <c r="H904" s="14" t="s">
        <v>162</v>
      </c>
      <c r="I904" s="23" t="s">
        <v>920</v>
      </c>
      <c r="J904" s="24">
        <v>3.3</v>
      </c>
    </row>
    <row r="905" spans="1:10" x14ac:dyDescent="0.2">
      <c r="A905" s="19" t="s">
        <v>1</v>
      </c>
      <c r="B905" s="16" t="s">
        <v>922</v>
      </c>
      <c r="C905" s="18">
        <v>44682</v>
      </c>
      <c r="D905" s="14" t="s">
        <v>101</v>
      </c>
      <c r="E905" s="15">
        <v>13.2</v>
      </c>
      <c r="F905" s="17">
        <f>+E905*0.21</f>
        <v>2.7719999999999998</v>
      </c>
      <c r="G905" s="17">
        <f>+E905+F905</f>
        <v>15.972</v>
      </c>
      <c r="H905" s="14" t="s">
        <v>162</v>
      </c>
      <c r="I905" s="23" t="s">
        <v>920</v>
      </c>
      <c r="J905" s="24">
        <v>17.620000000000005</v>
      </c>
    </row>
    <row r="906" spans="1:10" x14ac:dyDescent="0.2">
      <c r="A906" s="19" t="s">
        <v>3</v>
      </c>
      <c r="B906" s="16" t="s">
        <v>922</v>
      </c>
      <c r="C906" s="18">
        <v>44682</v>
      </c>
      <c r="D906" s="14" t="s">
        <v>101</v>
      </c>
      <c r="E906" s="15">
        <v>3.3</v>
      </c>
      <c r="F906" s="17">
        <f>+E906*0.21</f>
        <v>0.69299999999999995</v>
      </c>
      <c r="G906" s="17">
        <f>+E906+F906</f>
        <v>3.9929999999999999</v>
      </c>
      <c r="H906" s="14" t="s">
        <v>162</v>
      </c>
      <c r="I906" s="23" t="s">
        <v>920</v>
      </c>
      <c r="J906" s="24">
        <v>3.3</v>
      </c>
    </row>
    <row r="907" spans="1:10" x14ac:dyDescent="0.2">
      <c r="A907" s="19" t="s">
        <v>5</v>
      </c>
      <c r="B907" s="16" t="s">
        <v>922</v>
      </c>
      <c r="C907" s="18">
        <v>44682</v>
      </c>
      <c r="D907" s="14" t="s">
        <v>101</v>
      </c>
      <c r="E907" s="15">
        <v>6.6</v>
      </c>
      <c r="F907" s="17">
        <f>+E907*0.21</f>
        <v>1.3859999999999999</v>
      </c>
      <c r="G907" s="17">
        <f>+E907+F907</f>
        <v>7.9859999999999998</v>
      </c>
      <c r="H907" s="14" t="s">
        <v>162</v>
      </c>
      <c r="I907" s="23" t="s">
        <v>920</v>
      </c>
      <c r="J907" s="24">
        <v>6.6</v>
      </c>
    </row>
    <row r="908" spans="1:10" x14ac:dyDescent="0.2">
      <c r="A908" s="19" t="s">
        <v>7</v>
      </c>
      <c r="B908" s="16" t="s">
        <v>922</v>
      </c>
      <c r="C908" s="18">
        <v>44682</v>
      </c>
      <c r="D908" s="14" t="s">
        <v>101</v>
      </c>
      <c r="E908" s="15">
        <v>11.6</v>
      </c>
      <c r="F908" s="17">
        <f>+E908*0.21</f>
        <v>2.4359999999999999</v>
      </c>
      <c r="G908" s="17">
        <f>+E908+F908</f>
        <v>14.036</v>
      </c>
      <c r="H908" s="14" t="s">
        <v>162</v>
      </c>
      <c r="I908" s="23" t="s">
        <v>920</v>
      </c>
      <c r="J908" s="24">
        <v>28.180000000000007</v>
      </c>
    </row>
    <row r="909" spans="1:10" x14ac:dyDescent="0.2">
      <c r="A909" s="19" t="s">
        <v>8</v>
      </c>
      <c r="B909" s="16" t="s">
        <v>604</v>
      </c>
      <c r="C909" s="18">
        <v>44682</v>
      </c>
      <c r="D909" s="14" t="s">
        <v>101</v>
      </c>
      <c r="E909" s="15">
        <v>200</v>
      </c>
      <c r="F909" s="17">
        <v>42</v>
      </c>
      <c r="G909" s="17">
        <v>242</v>
      </c>
      <c r="H909" s="14" t="s">
        <v>162</v>
      </c>
      <c r="I909" s="28" t="s">
        <v>201</v>
      </c>
      <c r="J909" s="24">
        <v>56.25</v>
      </c>
    </row>
    <row r="910" spans="1:10" x14ac:dyDescent="0.2">
      <c r="A910" s="19" t="s">
        <v>9</v>
      </c>
      <c r="B910" s="16" t="s">
        <v>922</v>
      </c>
      <c r="C910" s="18">
        <v>44682</v>
      </c>
      <c r="D910" s="14" t="s">
        <v>101</v>
      </c>
      <c r="E910" s="15">
        <v>113.47</v>
      </c>
      <c r="F910" s="17">
        <f>+E910*0.21</f>
        <v>23.828699999999998</v>
      </c>
      <c r="G910" s="17">
        <f>+E910+F910</f>
        <v>137.2987</v>
      </c>
      <c r="H910" s="14" t="s">
        <v>162</v>
      </c>
      <c r="I910" s="23" t="s">
        <v>920</v>
      </c>
      <c r="J910" s="24">
        <v>131.09</v>
      </c>
    </row>
    <row r="911" spans="1:10" x14ac:dyDescent="0.2">
      <c r="A911" s="19" t="s">
        <v>16</v>
      </c>
      <c r="B911" s="16" t="s">
        <v>922</v>
      </c>
      <c r="C911" s="18">
        <v>44682</v>
      </c>
      <c r="D911" s="14" t="s">
        <v>101</v>
      </c>
      <c r="E911" s="15">
        <v>3.3</v>
      </c>
      <c r="F911" s="17">
        <f>+E911*0.21</f>
        <v>0.69299999999999995</v>
      </c>
      <c r="G911" s="17">
        <f>+E911+F911</f>
        <v>3.9929999999999999</v>
      </c>
      <c r="H911" s="14" t="s">
        <v>162</v>
      </c>
      <c r="I911" s="23" t="s">
        <v>920</v>
      </c>
      <c r="J911" s="24">
        <v>3.3</v>
      </c>
    </row>
    <row r="912" spans="1:10" x14ac:dyDescent="0.2">
      <c r="A912" s="19" t="s">
        <v>15</v>
      </c>
      <c r="B912" s="16" t="s">
        <v>656</v>
      </c>
      <c r="C912" s="18">
        <v>44682</v>
      </c>
      <c r="D912" s="14" t="s">
        <v>101</v>
      </c>
      <c r="E912" s="15">
        <v>9.9</v>
      </c>
      <c r="F912" s="17">
        <v>2.08</v>
      </c>
      <c r="G912" s="17">
        <v>11.98</v>
      </c>
      <c r="H912" s="14" t="s">
        <v>162</v>
      </c>
      <c r="I912" s="23" t="s">
        <v>573</v>
      </c>
      <c r="J912" s="24">
        <v>9.9</v>
      </c>
    </row>
    <row r="913" spans="1:10" x14ac:dyDescent="0.2">
      <c r="A913" s="19" t="s">
        <v>17</v>
      </c>
      <c r="B913" s="16" t="s">
        <v>922</v>
      </c>
      <c r="C913" s="18">
        <v>44682</v>
      </c>
      <c r="D913" s="14" t="s">
        <v>101</v>
      </c>
      <c r="E913" s="15">
        <v>6.6</v>
      </c>
      <c r="F913" s="17">
        <f>+E913*0.21</f>
        <v>1.3859999999999999</v>
      </c>
      <c r="G913" s="17">
        <f>+E913+F913</f>
        <v>7.9859999999999998</v>
      </c>
      <c r="H913" s="14" t="s">
        <v>162</v>
      </c>
      <c r="I913" s="23" t="s">
        <v>920</v>
      </c>
      <c r="J913" s="24">
        <v>81.599999999999994</v>
      </c>
    </row>
    <row r="914" spans="1:10" x14ac:dyDescent="0.2">
      <c r="A914" s="19" t="s">
        <v>11</v>
      </c>
      <c r="B914" s="16" t="s">
        <v>922</v>
      </c>
      <c r="C914" s="18">
        <v>44682</v>
      </c>
      <c r="D914" s="14" t="s">
        <v>101</v>
      </c>
      <c r="E914" s="15">
        <v>16.5</v>
      </c>
      <c r="F914" s="17">
        <f>+E914*0.21</f>
        <v>3.4649999999999999</v>
      </c>
      <c r="G914" s="17">
        <f>+E914+F914</f>
        <v>19.965</v>
      </c>
      <c r="H914" s="14" t="s">
        <v>162</v>
      </c>
      <c r="I914" s="23" t="s">
        <v>920</v>
      </c>
      <c r="J914" s="24">
        <v>21.47</v>
      </c>
    </row>
    <row r="915" spans="1:10" x14ac:dyDescent="0.2">
      <c r="A915" s="19" t="s">
        <v>12</v>
      </c>
      <c r="B915" s="16" t="s">
        <v>778</v>
      </c>
      <c r="C915" s="18">
        <v>44682</v>
      </c>
      <c r="D915" s="14" t="s">
        <v>101</v>
      </c>
      <c r="E915" s="15">
        <v>80</v>
      </c>
      <c r="F915" s="17">
        <v>16.8</v>
      </c>
      <c r="G915" s="17">
        <v>96.8</v>
      </c>
      <c r="H915" s="14" t="s">
        <v>162</v>
      </c>
      <c r="I915" s="26" t="s">
        <v>758</v>
      </c>
      <c r="J915" s="24">
        <v>106.09</v>
      </c>
    </row>
    <row r="916" spans="1:10" x14ac:dyDescent="0.2">
      <c r="A916" s="19" t="s">
        <v>13</v>
      </c>
      <c r="B916" s="16" t="s">
        <v>867</v>
      </c>
      <c r="C916" s="18">
        <v>44682</v>
      </c>
      <c r="D916" s="14" t="s">
        <v>101</v>
      </c>
      <c r="E916" s="15">
        <v>200</v>
      </c>
      <c r="F916" s="17">
        <v>42</v>
      </c>
      <c r="G916" s="17">
        <v>242</v>
      </c>
      <c r="H916" s="14" t="s">
        <v>162</v>
      </c>
      <c r="I916" s="26" t="s">
        <v>868</v>
      </c>
      <c r="J916" s="24">
        <v>153.94999999999999</v>
      </c>
    </row>
    <row r="917" spans="1:10" x14ac:dyDescent="0.2">
      <c r="A917" s="19" t="s">
        <v>14</v>
      </c>
      <c r="B917" s="16" t="s">
        <v>985</v>
      </c>
      <c r="C917" s="18">
        <v>44682</v>
      </c>
      <c r="D917" s="14" t="s">
        <v>101</v>
      </c>
      <c r="E917" s="15">
        <v>6.6</v>
      </c>
      <c r="F917" s="17">
        <f>+E917*0.21</f>
        <v>1.3859999999999999</v>
      </c>
      <c r="G917" s="17">
        <f>+E917+F917</f>
        <v>7.9859999999999998</v>
      </c>
      <c r="H917" s="14" t="s">
        <v>162</v>
      </c>
      <c r="I917" s="23" t="s">
        <v>573</v>
      </c>
      <c r="J917" s="24">
        <v>3.3</v>
      </c>
    </row>
    <row r="918" spans="1:10" x14ac:dyDescent="0.2">
      <c r="A918" s="19" t="s">
        <v>9</v>
      </c>
      <c r="B918" s="16" t="s">
        <v>966</v>
      </c>
      <c r="C918" s="18">
        <v>44718</v>
      </c>
      <c r="D918" s="14" t="s">
        <v>101</v>
      </c>
      <c r="E918" s="15">
        <v>365.07</v>
      </c>
      <c r="F918" s="17">
        <v>76.664699999999996</v>
      </c>
      <c r="G918" s="17">
        <v>441.73469999999998</v>
      </c>
      <c r="H918" s="14" t="s">
        <v>152</v>
      </c>
      <c r="I918" s="23" t="s">
        <v>967</v>
      </c>
      <c r="J918" s="24">
        <f>234+131.07</f>
        <v>365.07</v>
      </c>
    </row>
    <row r="919" spans="1:10" x14ac:dyDescent="0.2">
      <c r="A919" s="19" t="s">
        <v>0</v>
      </c>
      <c r="B919" s="16" t="s">
        <v>1312</v>
      </c>
      <c r="C919" s="18">
        <v>44743</v>
      </c>
      <c r="D919" s="14" t="s">
        <v>101</v>
      </c>
      <c r="E919" s="15">
        <v>3.3</v>
      </c>
      <c r="F919" s="17">
        <f>+E919*0.21</f>
        <v>0.69299999999999995</v>
      </c>
      <c r="G919" s="17">
        <f>+E919+F919</f>
        <v>3.9929999999999999</v>
      </c>
      <c r="H919" s="14" t="s">
        <v>162</v>
      </c>
      <c r="I919" s="26" t="s">
        <v>1310</v>
      </c>
      <c r="J919" s="24">
        <v>3.3</v>
      </c>
    </row>
    <row r="920" spans="1:10" x14ac:dyDescent="0.2">
      <c r="A920" s="19" t="s">
        <v>1</v>
      </c>
      <c r="B920" s="16" t="s">
        <v>1312</v>
      </c>
      <c r="C920" s="18">
        <v>44743</v>
      </c>
      <c r="D920" s="14" t="s">
        <v>101</v>
      </c>
      <c r="E920" s="15">
        <v>13.2</v>
      </c>
      <c r="F920" s="17">
        <f>+E920*0.21</f>
        <v>2.7719999999999998</v>
      </c>
      <c r="G920" s="17">
        <f>+E920+F920</f>
        <v>15.972</v>
      </c>
      <c r="H920" s="14" t="s">
        <v>162</v>
      </c>
      <c r="I920" s="26" t="s">
        <v>1310</v>
      </c>
      <c r="J920" s="24">
        <v>17.62</v>
      </c>
    </row>
    <row r="921" spans="1:10" x14ac:dyDescent="0.2">
      <c r="A921" s="19" t="s">
        <v>3</v>
      </c>
      <c r="B921" s="16" t="s">
        <v>1312</v>
      </c>
      <c r="C921" s="18">
        <v>44743</v>
      </c>
      <c r="D921" s="14" t="s">
        <v>101</v>
      </c>
      <c r="E921" s="15">
        <v>3.3</v>
      </c>
      <c r="F921" s="17">
        <f>+E921*0.21</f>
        <v>0.69299999999999995</v>
      </c>
      <c r="G921" s="17">
        <f>+E921+F921</f>
        <v>3.9929999999999999</v>
      </c>
      <c r="H921" s="14" t="s">
        <v>162</v>
      </c>
      <c r="I921" s="26" t="s">
        <v>1310</v>
      </c>
      <c r="J921" s="24">
        <v>3.3</v>
      </c>
    </row>
    <row r="922" spans="1:10" x14ac:dyDescent="0.2">
      <c r="A922" s="19" t="s">
        <v>5</v>
      </c>
      <c r="B922" s="16" t="s">
        <v>1312</v>
      </c>
      <c r="C922" s="18">
        <v>44743</v>
      </c>
      <c r="D922" s="14" t="s">
        <v>101</v>
      </c>
      <c r="E922" s="15">
        <v>6.6</v>
      </c>
      <c r="F922" s="17">
        <f>+E922*0.21</f>
        <v>1.3859999999999999</v>
      </c>
      <c r="G922" s="17">
        <f>+E922+F922</f>
        <v>7.9859999999999998</v>
      </c>
      <c r="H922" s="14" t="s">
        <v>162</v>
      </c>
      <c r="I922" s="26" t="s">
        <v>1310</v>
      </c>
      <c r="J922" s="24">
        <v>6.6</v>
      </c>
    </row>
    <row r="923" spans="1:10" x14ac:dyDescent="0.2">
      <c r="A923" s="19" t="s">
        <v>7</v>
      </c>
      <c r="B923" s="16" t="s">
        <v>1312</v>
      </c>
      <c r="C923" s="18">
        <v>44743</v>
      </c>
      <c r="D923" s="14" t="s">
        <v>101</v>
      </c>
      <c r="E923" s="15">
        <v>11.6</v>
      </c>
      <c r="F923" s="17">
        <f>+E923*0.21</f>
        <v>2.4359999999999999</v>
      </c>
      <c r="G923" s="17">
        <f>+E923+F923</f>
        <v>14.036</v>
      </c>
      <c r="H923" s="14" t="s">
        <v>162</v>
      </c>
      <c r="I923" s="26" t="s">
        <v>1310</v>
      </c>
      <c r="J923" s="24">
        <v>28.18</v>
      </c>
    </row>
    <row r="924" spans="1:10" x14ac:dyDescent="0.2">
      <c r="A924" s="19" t="s">
        <v>8</v>
      </c>
      <c r="B924" s="16" t="s">
        <v>1076</v>
      </c>
      <c r="C924" s="18">
        <v>44743</v>
      </c>
      <c r="D924" s="14" t="s">
        <v>101</v>
      </c>
      <c r="E924" s="15">
        <v>200</v>
      </c>
      <c r="F924" s="15">
        <v>42</v>
      </c>
      <c r="G924" s="15">
        <v>242</v>
      </c>
      <c r="H924" s="14" t="s">
        <v>162</v>
      </c>
      <c r="I924" s="26" t="s">
        <v>201</v>
      </c>
      <c r="J924" s="24">
        <v>51.85</v>
      </c>
    </row>
    <row r="925" spans="1:10" x14ac:dyDescent="0.2">
      <c r="A925" s="19" t="s">
        <v>9</v>
      </c>
      <c r="B925" s="16" t="s">
        <v>1312</v>
      </c>
      <c r="C925" s="18">
        <v>44743</v>
      </c>
      <c r="D925" s="14" t="s">
        <v>101</v>
      </c>
      <c r="E925" s="15">
        <v>113.47</v>
      </c>
      <c r="F925" s="17">
        <f>+E925*0.21</f>
        <v>23.828699999999998</v>
      </c>
      <c r="G925" s="17">
        <f>+E925+F925</f>
        <v>137.2987</v>
      </c>
      <c r="H925" s="14" t="s">
        <v>162</v>
      </c>
      <c r="I925" s="26" t="s">
        <v>1310</v>
      </c>
      <c r="J925" s="24">
        <v>130.36000000000001</v>
      </c>
    </row>
    <row r="926" spans="1:10" x14ac:dyDescent="0.2">
      <c r="A926" s="19" t="s">
        <v>16</v>
      </c>
      <c r="B926" s="16" t="s">
        <v>1312</v>
      </c>
      <c r="C926" s="18">
        <v>44743</v>
      </c>
      <c r="D926" s="14" t="s">
        <v>101</v>
      </c>
      <c r="E926" s="15">
        <v>3.3</v>
      </c>
      <c r="F926" s="17">
        <f>+E926*0.21</f>
        <v>0.69299999999999995</v>
      </c>
      <c r="G926" s="17">
        <f>+E926+F926</f>
        <v>3.9929999999999999</v>
      </c>
      <c r="H926" s="14" t="s">
        <v>162</v>
      </c>
      <c r="I926" s="26" t="s">
        <v>1310</v>
      </c>
      <c r="J926" s="24">
        <v>3.3</v>
      </c>
    </row>
    <row r="927" spans="1:10" x14ac:dyDescent="0.2">
      <c r="A927" s="19" t="s">
        <v>15</v>
      </c>
      <c r="B927" s="16" t="s">
        <v>1070</v>
      </c>
      <c r="C927" s="18">
        <v>44743</v>
      </c>
      <c r="D927" s="14" t="s">
        <v>101</v>
      </c>
      <c r="E927" s="15">
        <v>9.9</v>
      </c>
      <c r="F927" s="15">
        <v>2.08</v>
      </c>
      <c r="G927" s="15">
        <v>11.98</v>
      </c>
      <c r="H927" s="14" t="s">
        <v>162</v>
      </c>
      <c r="I927" s="26" t="s">
        <v>588</v>
      </c>
      <c r="J927" s="24">
        <v>9.9</v>
      </c>
    </row>
    <row r="928" spans="1:10" x14ac:dyDescent="0.2">
      <c r="A928" s="19" t="s">
        <v>17</v>
      </c>
      <c r="B928" s="16" t="s">
        <v>1312</v>
      </c>
      <c r="C928" s="18">
        <v>44743</v>
      </c>
      <c r="D928" s="14" t="s">
        <v>101</v>
      </c>
      <c r="E928" s="15">
        <v>6.6</v>
      </c>
      <c r="F928" s="17">
        <f>+E928*0.21</f>
        <v>1.3859999999999999</v>
      </c>
      <c r="G928" s="17">
        <f>+E928+F928</f>
        <v>7.9859999999999998</v>
      </c>
      <c r="H928" s="14" t="s">
        <v>162</v>
      </c>
      <c r="I928" s="26" t="s">
        <v>1310</v>
      </c>
      <c r="J928" s="24">
        <v>122.07</v>
      </c>
    </row>
    <row r="929" spans="1:10" x14ac:dyDescent="0.2">
      <c r="A929" s="19" t="s">
        <v>11</v>
      </c>
      <c r="B929" s="16" t="s">
        <v>1312</v>
      </c>
      <c r="C929" s="18">
        <v>44743</v>
      </c>
      <c r="D929" s="14" t="s">
        <v>101</v>
      </c>
      <c r="E929" s="15">
        <v>16.5</v>
      </c>
      <c r="F929" s="17">
        <f>+E929*0.21</f>
        <v>3.4649999999999999</v>
      </c>
      <c r="G929" s="17">
        <f>+E929+F929</f>
        <v>19.965</v>
      </c>
      <c r="H929" s="14" t="s">
        <v>162</v>
      </c>
      <c r="I929" s="26" t="s">
        <v>1310</v>
      </c>
      <c r="J929" s="24">
        <v>18.16</v>
      </c>
    </row>
    <row r="930" spans="1:10" x14ac:dyDescent="0.2">
      <c r="A930" s="19" t="s">
        <v>12</v>
      </c>
      <c r="B930" s="16" t="s">
        <v>1270</v>
      </c>
      <c r="C930" s="18">
        <v>44743</v>
      </c>
      <c r="D930" s="14" t="s">
        <v>101</v>
      </c>
      <c r="E930" s="15">
        <v>80</v>
      </c>
      <c r="F930" s="15">
        <v>16.8</v>
      </c>
      <c r="G930" s="15">
        <v>96.8</v>
      </c>
      <c r="H930" s="14" t="s">
        <v>162</v>
      </c>
      <c r="I930" s="26" t="s">
        <v>1271</v>
      </c>
      <c r="J930" s="24">
        <v>106.74</v>
      </c>
    </row>
    <row r="931" spans="1:10" x14ac:dyDescent="0.2">
      <c r="A931" s="19" t="s">
        <v>13</v>
      </c>
      <c r="B931" s="16" t="s">
        <v>1183</v>
      </c>
      <c r="C931" s="18">
        <v>44743</v>
      </c>
      <c r="D931" s="14" t="s">
        <v>101</v>
      </c>
      <c r="E931" s="15">
        <v>300</v>
      </c>
      <c r="F931" s="15">
        <v>63</v>
      </c>
      <c r="G931" s="15">
        <v>363</v>
      </c>
      <c r="H931" s="14" t="s">
        <v>162</v>
      </c>
      <c r="I931" s="23" t="s">
        <v>588</v>
      </c>
      <c r="J931" s="24">
        <v>157.77000000000001</v>
      </c>
    </row>
    <row r="932" spans="1:10" x14ac:dyDescent="0.2">
      <c r="A932" s="19" t="s">
        <v>14</v>
      </c>
      <c r="B932" s="16" t="s">
        <v>1088</v>
      </c>
      <c r="C932" s="18">
        <v>44743</v>
      </c>
      <c r="D932" s="14" t="s">
        <v>101</v>
      </c>
      <c r="E932" s="15">
        <v>3.3</v>
      </c>
      <c r="F932" s="15">
        <v>0.69</v>
      </c>
      <c r="G932" s="15">
        <v>3.99</v>
      </c>
      <c r="H932" s="14" t="s">
        <v>162</v>
      </c>
      <c r="I932" s="26" t="s">
        <v>1089</v>
      </c>
      <c r="J932" s="24">
        <v>3.3</v>
      </c>
    </row>
    <row r="933" spans="1:10" x14ac:dyDescent="0.2">
      <c r="A933" s="19" t="s">
        <v>5</v>
      </c>
      <c r="B933" s="16" t="s">
        <v>1377</v>
      </c>
      <c r="C933" s="18">
        <v>44750</v>
      </c>
      <c r="D933" s="14" t="s">
        <v>101</v>
      </c>
      <c r="E933" s="15">
        <v>150</v>
      </c>
      <c r="F933" s="17">
        <f>+E933*0.04</f>
        <v>6</v>
      </c>
      <c r="G933" s="17">
        <f>+E933+F933</f>
        <v>156</v>
      </c>
      <c r="H933" s="14" t="s">
        <v>158</v>
      </c>
      <c r="I933" s="23">
        <v>44750</v>
      </c>
      <c r="J933" s="24">
        <v>150</v>
      </c>
    </row>
    <row r="934" spans="1:10" x14ac:dyDescent="0.2">
      <c r="A934" s="19" t="s">
        <v>1</v>
      </c>
      <c r="B934" s="16" t="s">
        <v>994</v>
      </c>
      <c r="C934" s="18">
        <v>44754</v>
      </c>
      <c r="D934" s="14" t="s">
        <v>101</v>
      </c>
      <c r="E934" s="15">
        <v>131.07</v>
      </c>
      <c r="F934" s="17">
        <f>+E934*0.21</f>
        <v>27.524699999999999</v>
      </c>
      <c r="G934" s="17">
        <f>+E934+F934</f>
        <v>158.59469999999999</v>
      </c>
      <c r="H934" s="14" t="s">
        <v>152</v>
      </c>
      <c r="I934" s="23" t="s">
        <v>276</v>
      </c>
      <c r="J934" s="24">
        <v>131.07</v>
      </c>
    </row>
    <row r="935" spans="1:10" x14ac:dyDescent="0.2">
      <c r="A935" s="19" t="s">
        <v>4</v>
      </c>
      <c r="B935" s="16" t="s">
        <v>1054</v>
      </c>
      <c r="C935" s="18">
        <v>44754</v>
      </c>
      <c r="D935" s="14" t="s">
        <v>101</v>
      </c>
      <c r="E935" s="15">
        <v>350</v>
      </c>
      <c r="F935" s="17">
        <v>73.5</v>
      </c>
      <c r="G935" s="17">
        <v>423.5</v>
      </c>
      <c r="H935" s="14" t="s">
        <v>138</v>
      </c>
      <c r="I935" s="23" t="s">
        <v>1269</v>
      </c>
      <c r="J935" s="24">
        <v>350</v>
      </c>
    </row>
    <row r="936" spans="1:10" x14ac:dyDescent="0.2">
      <c r="A936" s="19" t="s">
        <v>17</v>
      </c>
      <c r="B936" s="16" t="s">
        <v>1111</v>
      </c>
      <c r="C936" s="18">
        <v>44758</v>
      </c>
      <c r="D936" s="14" t="s">
        <v>101</v>
      </c>
      <c r="E936" s="15">
        <v>234</v>
      </c>
      <c r="F936" s="15">
        <v>49.14</v>
      </c>
      <c r="G936" s="15">
        <v>283.14</v>
      </c>
      <c r="H936" s="14" t="s">
        <v>152</v>
      </c>
      <c r="I936" s="23">
        <v>44758</v>
      </c>
      <c r="J936" s="24">
        <v>234</v>
      </c>
    </row>
    <row r="937" spans="1:10" x14ac:dyDescent="0.2">
      <c r="A937" s="19" t="s">
        <v>0</v>
      </c>
      <c r="B937" s="16" t="s">
        <v>1350</v>
      </c>
      <c r="C937" s="18">
        <v>44805</v>
      </c>
      <c r="D937" s="14" t="s">
        <v>101</v>
      </c>
      <c r="E937" s="15">
        <v>3.3</v>
      </c>
      <c r="F937" s="17">
        <f t="shared" ref="F937:F943" si="2">+E937*0.21</f>
        <v>0.69299999999999995</v>
      </c>
      <c r="G937" s="17">
        <f t="shared" ref="G937:G943" si="3">+E937+F937</f>
        <v>3.9929999999999999</v>
      </c>
      <c r="H937" s="14" t="s">
        <v>162</v>
      </c>
      <c r="I937" s="26" t="s">
        <v>1348</v>
      </c>
      <c r="J937" s="24">
        <v>3.3</v>
      </c>
    </row>
    <row r="938" spans="1:10" x14ac:dyDescent="0.2">
      <c r="A938" s="19" t="s">
        <v>1</v>
      </c>
      <c r="B938" s="16" t="s">
        <v>1350</v>
      </c>
      <c r="C938" s="18">
        <v>44805</v>
      </c>
      <c r="D938" s="14" t="s">
        <v>101</v>
      </c>
      <c r="E938" s="15">
        <v>13.2</v>
      </c>
      <c r="F938" s="17">
        <f t="shared" si="2"/>
        <v>2.7719999999999998</v>
      </c>
      <c r="G938" s="17">
        <f t="shared" si="3"/>
        <v>15.972</v>
      </c>
      <c r="H938" s="14" t="s">
        <v>162</v>
      </c>
      <c r="I938" s="26" t="s">
        <v>1348</v>
      </c>
      <c r="J938" s="24">
        <v>17.62</v>
      </c>
    </row>
    <row r="939" spans="1:10" x14ac:dyDescent="0.2">
      <c r="A939" s="19" t="s">
        <v>3</v>
      </c>
      <c r="B939" s="16" t="s">
        <v>1350</v>
      </c>
      <c r="C939" s="18">
        <v>44805</v>
      </c>
      <c r="D939" s="14" t="s">
        <v>101</v>
      </c>
      <c r="E939" s="15">
        <v>3.3</v>
      </c>
      <c r="F939" s="17">
        <f t="shared" si="2"/>
        <v>0.69299999999999995</v>
      </c>
      <c r="G939" s="17">
        <f t="shared" si="3"/>
        <v>3.9929999999999999</v>
      </c>
      <c r="H939" s="14" t="s">
        <v>162</v>
      </c>
      <c r="I939" s="26" t="s">
        <v>1348</v>
      </c>
      <c r="J939" s="24">
        <v>3.3</v>
      </c>
    </row>
    <row r="940" spans="1:10" x14ac:dyDescent="0.2">
      <c r="A940" s="19" t="s">
        <v>5</v>
      </c>
      <c r="B940" s="16" t="s">
        <v>1350</v>
      </c>
      <c r="C940" s="18">
        <v>44805</v>
      </c>
      <c r="D940" s="14" t="s">
        <v>101</v>
      </c>
      <c r="E940" s="15">
        <v>6.6</v>
      </c>
      <c r="F940" s="17">
        <f t="shared" si="2"/>
        <v>1.3859999999999999</v>
      </c>
      <c r="G940" s="17">
        <f t="shared" si="3"/>
        <v>7.9859999999999998</v>
      </c>
      <c r="H940" s="14" t="s">
        <v>162</v>
      </c>
      <c r="I940" s="26" t="s">
        <v>1348</v>
      </c>
      <c r="J940" s="24">
        <v>6.6</v>
      </c>
    </row>
    <row r="941" spans="1:10" x14ac:dyDescent="0.2">
      <c r="A941" s="19" t="s">
        <v>7</v>
      </c>
      <c r="B941" s="16" t="s">
        <v>1350</v>
      </c>
      <c r="C941" s="18">
        <v>44805</v>
      </c>
      <c r="D941" s="14" t="s">
        <v>101</v>
      </c>
      <c r="E941" s="15">
        <v>11.6</v>
      </c>
      <c r="F941" s="17">
        <f t="shared" si="2"/>
        <v>2.4359999999999999</v>
      </c>
      <c r="G941" s="17">
        <f t="shared" si="3"/>
        <v>14.036</v>
      </c>
      <c r="H941" s="14" t="s">
        <v>162</v>
      </c>
      <c r="I941" s="26" t="s">
        <v>1348</v>
      </c>
      <c r="J941" s="24">
        <v>28.18</v>
      </c>
    </row>
    <row r="942" spans="1:10" x14ac:dyDescent="0.2">
      <c r="A942" s="19" t="s">
        <v>9</v>
      </c>
      <c r="B942" s="16" t="s">
        <v>1350</v>
      </c>
      <c r="C942" s="18">
        <v>44805</v>
      </c>
      <c r="D942" s="14" t="s">
        <v>101</v>
      </c>
      <c r="E942" s="15">
        <v>113.47</v>
      </c>
      <c r="F942" s="17">
        <f t="shared" si="2"/>
        <v>23.828699999999998</v>
      </c>
      <c r="G942" s="17">
        <f t="shared" si="3"/>
        <v>137.2987</v>
      </c>
      <c r="H942" s="14" t="s">
        <v>162</v>
      </c>
      <c r="I942" s="26" t="s">
        <v>1348</v>
      </c>
      <c r="J942" s="24">
        <v>130</v>
      </c>
    </row>
    <row r="943" spans="1:10" x14ac:dyDescent="0.2">
      <c r="A943" s="19" t="s">
        <v>16</v>
      </c>
      <c r="B943" s="16" t="s">
        <v>1350</v>
      </c>
      <c r="C943" s="18">
        <v>44805</v>
      </c>
      <c r="D943" s="14" t="s">
        <v>101</v>
      </c>
      <c r="E943" s="15">
        <v>3.3</v>
      </c>
      <c r="F943" s="17">
        <f t="shared" si="2"/>
        <v>0.69299999999999995</v>
      </c>
      <c r="G943" s="17">
        <f t="shared" si="3"/>
        <v>3.9929999999999999</v>
      </c>
      <c r="H943" s="14" t="s">
        <v>162</v>
      </c>
      <c r="I943" s="26" t="s">
        <v>1348</v>
      </c>
      <c r="J943" s="24">
        <v>3.3</v>
      </c>
    </row>
    <row r="944" spans="1:10" x14ac:dyDescent="0.2">
      <c r="A944" s="19" t="s">
        <v>15</v>
      </c>
      <c r="B944" s="16" t="s">
        <v>1073</v>
      </c>
      <c r="C944" s="18">
        <v>44805</v>
      </c>
      <c r="D944" s="14" t="s">
        <v>101</v>
      </c>
      <c r="E944" s="15">
        <v>9.9</v>
      </c>
      <c r="F944" s="15">
        <v>2.08</v>
      </c>
      <c r="G944" s="15">
        <v>11.98</v>
      </c>
      <c r="H944" s="14" t="s">
        <v>162</v>
      </c>
      <c r="I944" s="26" t="s">
        <v>1085</v>
      </c>
      <c r="J944" s="24">
        <v>9.9</v>
      </c>
    </row>
    <row r="945" spans="1:10" x14ac:dyDescent="0.2">
      <c r="A945" s="19" t="s">
        <v>17</v>
      </c>
      <c r="B945" s="16" t="s">
        <v>1350</v>
      </c>
      <c r="C945" s="18">
        <v>44805</v>
      </c>
      <c r="D945" s="14" t="s">
        <v>101</v>
      </c>
      <c r="E945" s="15">
        <v>6.6</v>
      </c>
      <c r="F945" s="17">
        <f>+E945*0.21</f>
        <v>1.3859999999999999</v>
      </c>
      <c r="G945" s="17">
        <f>+E945+F945</f>
        <v>7.9859999999999998</v>
      </c>
      <c r="H945" s="14" t="s">
        <v>162</v>
      </c>
      <c r="I945" s="26" t="s">
        <v>1348</v>
      </c>
      <c r="J945" s="24">
        <v>12.51</v>
      </c>
    </row>
    <row r="946" spans="1:10" x14ac:dyDescent="0.2">
      <c r="A946" s="19" t="s">
        <v>11</v>
      </c>
      <c r="B946" s="16" t="s">
        <v>1350</v>
      </c>
      <c r="C946" s="18">
        <v>44805</v>
      </c>
      <c r="D946" s="14" t="s">
        <v>101</v>
      </c>
      <c r="E946" s="15">
        <v>16.5</v>
      </c>
      <c r="F946" s="17">
        <f>+E946*0.21</f>
        <v>3.4649999999999999</v>
      </c>
      <c r="G946" s="17">
        <f>+E946+F946</f>
        <v>19.965</v>
      </c>
      <c r="H946" s="14" t="s">
        <v>162</v>
      </c>
      <c r="I946" s="26" t="s">
        <v>1348</v>
      </c>
      <c r="J946" s="24">
        <v>16.5</v>
      </c>
    </row>
    <row r="947" spans="1:10" x14ac:dyDescent="0.2">
      <c r="A947" s="19" t="s">
        <v>12</v>
      </c>
      <c r="B947" s="16" t="s">
        <v>1287</v>
      </c>
      <c r="C947" s="18">
        <v>44805</v>
      </c>
      <c r="D947" s="14" t="s">
        <v>101</v>
      </c>
      <c r="E947" s="15">
        <v>80</v>
      </c>
      <c r="F947" s="15">
        <v>16.8</v>
      </c>
      <c r="G947" s="15">
        <v>96.8</v>
      </c>
      <c r="H947" s="14" t="s">
        <v>162</v>
      </c>
      <c r="I947" s="26" t="s">
        <v>1302</v>
      </c>
      <c r="J947" s="24">
        <v>105.96</v>
      </c>
    </row>
    <row r="948" spans="1:10" x14ac:dyDescent="0.2">
      <c r="A948" s="19" t="s">
        <v>13</v>
      </c>
      <c r="B948" s="16" t="s">
        <v>1191</v>
      </c>
      <c r="C948" s="18">
        <v>44805</v>
      </c>
      <c r="D948" s="14" t="s">
        <v>101</v>
      </c>
      <c r="E948" s="15">
        <v>300</v>
      </c>
      <c r="F948" s="15">
        <v>63</v>
      </c>
      <c r="G948" s="15">
        <v>363</v>
      </c>
      <c r="H948" s="14" t="s">
        <v>162</v>
      </c>
      <c r="I948" s="23" t="s">
        <v>1085</v>
      </c>
      <c r="J948" s="24">
        <f>159.1+162.1</f>
        <v>321.2</v>
      </c>
    </row>
    <row r="949" spans="1:10" x14ac:dyDescent="0.2">
      <c r="A949" s="19" t="s">
        <v>14</v>
      </c>
      <c r="B949" s="16" t="s">
        <v>1090</v>
      </c>
      <c r="C949" s="18">
        <v>44805</v>
      </c>
      <c r="D949" s="14" t="s">
        <v>101</v>
      </c>
      <c r="E949" s="15">
        <v>3.3</v>
      </c>
      <c r="F949" s="15">
        <v>0.69</v>
      </c>
      <c r="G949" s="15">
        <v>3.99</v>
      </c>
      <c r="H949" s="14" t="s">
        <v>162</v>
      </c>
      <c r="I949" s="26" t="s">
        <v>1091</v>
      </c>
      <c r="J949" s="24">
        <v>3.3</v>
      </c>
    </row>
    <row r="950" spans="1:10" x14ac:dyDescent="0.2">
      <c r="A950" s="19" t="s">
        <v>3</v>
      </c>
      <c r="B950" s="16" t="s">
        <v>1029</v>
      </c>
      <c r="C950" s="18">
        <v>44824</v>
      </c>
      <c r="D950" s="14" t="s">
        <v>101</v>
      </c>
      <c r="E950" s="15">
        <v>100</v>
      </c>
      <c r="F950" s="15">
        <v>4</v>
      </c>
      <c r="G950" s="15">
        <v>104</v>
      </c>
      <c r="H950" s="14" t="s">
        <v>158</v>
      </c>
      <c r="I950" s="26" t="s">
        <v>1048</v>
      </c>
      <c r="J950" s="24">
        <v>100</v>
      </c>
    </row>
    <row r="951" spans="1:10" x14ac:dyDescent="0.2">
      <c r="A951" s="19" t="s">
        <v>8</v>
      </c>
      <c r="B951" s="16" t="s">
        <v>1677</v>
      </c>
      <c r="C951" s="18">
        <v>44835</v>
      </c>
      <c r="D951" s="14" t="s">
        <v>101</v>
      </c>
      <c r="E951" s="15">
        <v>56.25</v>
      </c>
      <c r="F951" s="17">
        <v>11.81</v>
      </c>
      <c r="G951" s="17">
        <v>68.06</v>
      </c>
      <c r="H951" s="14" t="s">
        <v>162</v>
      </c>
      <c r="I951" s="23" t="s">
        <v>201</v>
      </c>
      <c r="J951" s="24"/>
    </row>
    <row r="952" spans="1:10" x14ac:dyDescent="0.2">
      <c r="A952" s="19" t="s">
        <v>0</v>
      </c>
      <c r="B952" s="16" t="s">
        <v>1820</v>
      </c>
      <c r="C952" s="18">
        <v>44866</v>
      </c>
      <c r="D952" s="14" t="s">
        <v>101</v>
      </c>
      <c r="E952" s="15">
        <v>3.3</v>
      </c>
      <c r="F952" s="17">
        <f>+E952*0.21</f>
        <v>0.69299999999999995</v>
      </c>
      <c r="G952" s="17">
        <f>+E952+F952</f>
        <v>3.9929999999999999</v>
      </c>
      <c r="H952" s="14" t="s">
        <v>162</v>
      </c>
      <c r="I952" s="23" t="s">
        <v>1818</v>
      </c>
      <c r="J952" s="24">
        <v>3.3</v>
      </c>
    </row>
    <row r="953" spans="1:10" x14ac:dyDescent="0.2">
      <c r="A953" s="19" t="s">
        <v>1</v>
      </c>
      <c r="B953" s="16" t="s">
        <v>1820</v>
      </c>
      <c r="C953" s="18">
        <v>44866</v>
      </c>
      <c r="D953" s="14" t="s">
        <v>101</v>
      </c>
      <c r="E953" s="15">
        <v>13.2</v>
      </c>
      <c r="F953" s="17">
        <f>+E953*0.21</f>
        <v>2.7719999999999998</v>
      </c>
      <c r="G953" s="17">
        <f>+E953+F953</f>
        <v>15.972</v>
      </c>
      <c r="H953" s="14" t="s">
        <v>162</v>
      </c>
      <c r="I953" s="23" t="s">
        <v>1818</v>
      </c>
      <c r="J953" s="24">
        <v>17.62</v>
      </c>
    </row>
    <row r="954" spans="1:10" x14ac:dyDescent="0.2">
      <c r="A954" s="19" t="s">
        <v>3</v>
      </c>
      <c r="B954" s="16" t="s">
        <v>1820</v>
      </c>
      <c r="C954" s="18">
        <v>44866</v>
      </c>
      <c r="D954" s="14" t="s">
        <v>101</v>
      </c>
      <c r="E954" s="15">
        <v>3.3</v>
      </c>
      <c r="F954" s="17">
        <f>+E954*0.21</f>
        <v>0.69299999999999995</v>
      </c>
      <c r="G954" s="17">
        <f>+E954+F954</f>
        <v>3.9929999999999999</v>
      </c>
      <c r="H954" s="14" t="s">
        <v>162</v>
      </c>
      <c r="I954" s="23" t="s">
        <v>1818</v>
      </c>
      <c r="J954" s="24">
        <v>3.3</v>
      </c>
    </row>
    <row r="955" spans="1:10" x14ac:dyDescent="0.2">
      <c r="A955" s="19" t="s">
        <v>5</v>
      </c>
      <c r="B955" s="16" t="s">
        <v>1820</v>
      </c>
      <c r="C955" s="18">
        <v>44866</v>
      </c>
      <c r="D955" s="14" t="s">
        <v>101</v>
      </c>
      <c r="E955" s="15">
        <v>6.6</v>
      </c>
      <c r="F955" s="17">
        <f>+E955*0.21</f>
        <v>1.3859999999999999</v>
      </c>
      <c r="G955" s="17">
        <f>+E955+F955</f>
        <v>7.9859999999999998</v>
      </c>
      <c r="H955" s="14" t="s">
        <v>162</v>
      </c>
      <c r="I955" s="23" t="s">
        <v>1818</v>
      </c>
      <c r="J955" s="24">
        <v>6.6</v>
      </c>
    </row>
    <row r="956" spans="1:10" x14ac:dyDescent="0.2">
      <c r="A956" s="19" t="s">
        <v>7</v>
      </c>
      <c r="B956" s="16" t="s">
        <v>1820</v>
      </c>
      <c r="C956" s="18">
        <v>44866</v>
      </c>
      <c r="D956" s="14" t="s">
        <v>101</v>
      </c>
      <c r="E956" s="15">
        <v>11.6</v>
      </c>
      <c r="F956" s="17">
        <f>+E956*0.21</f>
        <v>2.4359999999999999</v>
      </c>
      <c r="G956" s="17">
        <f>+E956+F956</f>
        <v>14.036</v>
      </c>
      <c r="H956" s="14" t="s">
        <v>162</v>
      </c>
      <c r="I956" s="23" t="s">
        <v>1818</v>
      </c>
      <c r="J956" s="24">
        <v>28.18</v>
      </c>
    </row>
    <row r="957" spans="1:10" x14ac:dyDescent="0.2">
      <c r="A957" s="19" t="s">
        <v>8</v>
      </c>
      <c r="B957" s="16" t="s">
        <v>1679</v>
      </c>
      <c r="C957" s="18">
        <v>44866</v>
      </c>
      <c r="D957" s="14" t="s">
        <v>101</v>
      </c>
      <c r="E957" s="15">
        <v>56.25</v>
      </c>
      <c r="F957" s="17">
        <v>11.81</v>
      </c>
      <c r="G957" s="17">
        <v>68.06</v>
      </c>
      <c r="H957" s="14" t="s">
        <v>162</v>
      </c>
      <c r="I957" s="23" t="s">
        <v>201</v>
      </c>
      <c r="J957" s="24">
        <v>51.28</v>
      </c>
    </row>
    <row r="958" spans="1:10" x14ac:dyDescent="0.2">
      <c r="A958" s="19" t="s">
        <v>9</v>
      </c>
      <c r="B958" s="16" t="s">
        <v>1820</v>
      </c>
      <c r="C958" s="18">
        <v>44866</v>
      </c>
      <c r="D958" s="14" t="s">
        <v>101</v>
      </c>
      <c r="E958" s="15">
        <v>113.47</v>
      </c>
      <c r="F958" s="17">
        <f>+E958*0.21</f>
        <v>23.828699999999998</v>
      </c>
      <c r="G958" s="17">
        <f>+E958+F958</f>
        <v>137.2987</v>
      </c>
      <c r="H958" s="14" t="s">
        <v>162</v>
      </c>
      <c r="I958" s="23" t="s">
        <v>1818</v>
      </c>
      <c r="J958" s="24">
        <v>130</v>
      </c>
    </row>
    <row r="959" spans="1:10" x14ac:dyDescent="0.2">
      <c r="A959" s="19" t="s">
        <v>16</v>
      </c>
      <c r="B959" s="16" t="s">
        <v>1820</v>
      </c>
      <c r="C959" s="18">
        <v>44866</v>
      </c>
      <c r="D959" s="14" t="s">
        <v>101</v>
      </c>
      <c r="E959" s="15">
        <v>3.3</v>
      </c>
      <c r="F959" s="17">
        <f>+E959*0.21</f>
        <v>0.69299999999999995</v>
      </c>
      <c r="G959" s="17">
        <f>+E959+F959</f>
        <v>3.9929999999999999</v>
      </c>
      <c r="H959" s="14" t="s">
        <v>162</v>
      </c>
      <c r="I959" s="23" t="s">
        <v>1818</v>
      </c>
      <c r="J959" s="24">
        <v>3.3</v>
      </c>
    </row>
    <row r="960" spans="1:10" x14ac:dyDescent="0.2">
      <c r="A960" s="19" t="s">
        <v>15</v>
      </c>
      <c r="B960" s="16" t="s">
        <v>1692</v>
      </c>
      <c r="C960" s="18">
        <v>44866</v>
      </c>
      <c r="D960" s="14" t="s">
        <v>101</v>
      </c>
      <c r="E960" s="15">
        <v>9.9</v>
      </c>
      <c r="F960" s="17">
        <v>2.08</v>
      </c>
      <c r="G960" s="17">
        <v>11.98</v>
      </c>
      <c r="H960" s="14" t="s">
        <v>162</v>
      </c>
      <c r="I960" s="26" t="s">
        <v>276</v>
      </c>
      <c r="J960" s="24">
        <v>9.9</v>
      </c>
    </row>
    <row r="961" spans="1:10" x14ac:dyDescent="0.2">
      <c r="A961" s="19" t="s">
        <v>17</v>
      </c>
      <c r="B961" s="16" t="s">
        <v>1820</v>
      </c>
      <c r="C961" s="18">
        <v>44866</v>
      </c>
      <c r="D961" s="14" t="s">
        <v>101</v>
      </c>
      <c r="E961" s="15">
        <v>6.6</v>
      </c>
      <c r="F961" s="17">
        <f>+E961*0.21</f>
        <v>1.3859999999999999</v>
      </c>
      <c r="G961" s="17">
        <f>+E961+F961</f>
        <v>7.9859999999999998</v>
      </c>
      <c r="H961" s="14" t="s">
        <v>162</v>
      </c>
      <c r="I961" s="23" t="s">
        <v>1818</v>
      </c>
      <c r="J961" s="24">
        <v>6.6</v>
      </c>
    </row>
    <row r="962" spans="1:10" x14ac:dyDescent="0.2">
      <c r="A962" s="19" t="s">
        <v>11</v>
      </c>
      <c r="B962" s="16" t="s">
        <v>1820</v>
      </c>
      <c r="C962" s="18">
        <v>44866</v>
      </c>
      <c r="D962" s="14" t="s">
        <v>101</v>
      </c>
      <c r="E962" s="15">
        <v>16.5</v>
      </c>
      <c r="F962" s="17">
        <f>+E962*0.21</f>
        <v>3.4649999999999999</v>
      </c>
      <c r="G962" s="17">
        <f>+E962+F962</f>
        <v>19.965</v>
      </c>
      <c r="H962" s="14" t="s">
        <v>162</v>
      </c>
      <c r="I962" s="23" t="s">
        <v>1818</v>
      </c>
      <c r="J962" s="24">
        <v>16.5</v>
      </c>
    </row>
    <row r="963" spans="1:10" x14ac:dyDescent="0.2">
      <c r="A963" s="19" t="s">
        <v>12</v>
      </c>
      <c r="B963" s="16" t="s">
        <v>1729</v>
      </c>
      <c r="C963" s="18">
        <v>44866</v>
      </c>
      <c r="D963" s="14" t="s">
        <v>101</v>
      </c>
      <c r="E963" s="15">
        <v>80</v>
      </c>
      <c r="F963" s="17">
        <v>16.8</v>
      </c>
      <c r="G963" s="17">
        <v>96.8</v>
      </c>
      <c r="H963" s="14" t="s">
        <v>162</v>
      </c>
      <c r="I963" s="23" t="s">
        <v>1730</v>
      </c>
      <c r="J963" s="24">
        <v>105.96</v>
      </c>
    </row>
    <row r="964" spans="1:10" x14ac:dyDescent="0.2">
      <c r="A964" s="19" t="s">
        <v>14</v>
      </c>
      <c r="B964" s="16" t="s">
        <v>1786</v>
      </c>
      <c r="C964" s="18">
        <v>44866</v>
      </c>
      <c r="D964" s="14" t="s">
        <v>101</v>
      </c>
      <c r="E964" s="15">
        <v>3.3</v>
      </c>
      <c r="F964" s="17">
        <v>0.69</v>
      </c>
      <c r="G964" s="17">
        <v>3.99</v>
      </c>
      <c r="H964" s="14" t="s">
        <v>162</v>
      </c>
      <c r="I964" s="23" t="s">
        <v>1452</v>
      </c>
      <c r="J964" s="24"/>
    </row>
    <row r="965" spans="1:10" x14ac:dyDescent="0.2">
      <c r="A965" s="19" t="s">
        <v>8</v>
      </c>
      <c r="B965" s="16" t="s">
        <v>1680</v>
      </c>
      <c r="C965" s="18">
        <v>44867</v>
      </c>
      <c r="D965" s="14" t="s">
        <v>101</v>
      </c>
      <c r="E965" s="15">
        <v>54</v>
      </c>
      <c r="F965" s="17">
        <v>11.34</v>
      </c>
      <c r="G965" s="17">
        <v>65.34</v>
      </c>
      <c r="H965" s="14" t="s">
        <v>152</v>
      </c>
      <c r="I965" s="23">
        <v>44926</v>
      </c>
      <c r="J965" s="24">
        <v>42</v>
      </c>
    </row>
    <row r="966" spans="1:10" x14ac:dyDescent="0.2">
      <c r="A966" s="19" t="s">
        <v>1</v>
      </c>
      <c r="B966" s="16" t="s">
        <v>1434</v>
      </c>
      <c r="C966" s="18">
        <v>44880</v>
      </c>
      <c r="D966" s="14" t="s">
        <v>101</v>
      </c>
      <c r="E966" s="15">
        <v>131.07</v>
      </c>
      <c r="F966" s="17">
        <v>27.52</v>
      </c>
      <c r="G966" s="17">
        <v>158.59</v>
      </c>
      <c r="H966" s="14" t="s">
        <v>152</v>
      </c>
      <c r="I966" s="23" t="s">
        <v>1452</v>
      </c>
      <c r="J966" s="24">
        <v>131.07</v>
      </c>
    </row>
    <row r="967" spans="1:10" x14ac:dyDescent="0.2">
      <c r="A967" s="19" t="s">
        <v>0</v>
      </c>
      <c r="B967" s="16" t="s">
        <v>24</v>
      </c>
      <c r="C967" s="18">
        <v>44562</v>
      </c>
      <c r="D967" s="14" t="s">
        <v>22</v>
      </c>
      <c r="E967" s="15">
        <v>10</v>
      </c>
      <c r="F967" s="17">
        <f>+E967*0.21</f>
        <v>2.1</v>
      </c>
      <c r="G967" s="17">
        <f>+E967+F967</f>
        <v>12.1</v>
      </c>
      <c r="H967" s="14" t="s">
        <v>144</v>
      </c>
      <c r="I967" s="26" t="s">
        <v>23</v>
      </c>
      <c r="J967" s="24">
        <v>8.7200000000000006</v>
      </c>
    </row>
    <row r="968" spans="1:10" x14ac:dyDescent="0.2">
      <c r="A968" s="19" t="s">
        <v>7</v>
      </c>
      <c r="B968" s="16" t="s">
        <v>24</v>
      </c>
      <c r="C968" s="18">
        <v>44562</v>
      </c>
      <c r="D968" s="14" t="s">
        <v>22</v>
      </c>
      <c r="E968" s="15">
        <v>10</v>
      </c>
      <c r="F968" s="17">
        <f>+E968*0.21</f>
        <v>2.1</v>
      </c>
      <c r="G968" s="17">
        <f>+E968+F968</f>
        <v>12.1</v>
      </c>
      <c r="H968" s="14" t="s">
        <v>144</v>
      </c>
      <c r="I968" s="26" t="s">
        <v>23</v>
      </c>
      <c r="J968" s="24">
        <v>8.7200000000000006</v>
      </c>
    </row>
    <row r="969" spans="1:10" x14ac:dyDescent="0.2">
      <c r="A969" s="19" t="s">
        <v>9</v>
      </c>
      <c r="B969" s="16" t="s">
        <v>21</v>
      </c>
      <c r="C969" s="18">
        <v>44562</v>
      </c>
      <c r="D969" s="14" t="s">
        <v>22</v>
      </c>
      <c r="E969" s="15">
        <v>100</v>
      </c>
      <c r="F969" s="17">
        <v>21</v>
      </c>
      <c r="G969" s="17">
        <v>121</v>
      </c>
      <c r="H969" s="14" t="s">
        <v>144</v>
      </c>
      <c r="I969" s="23" t="s">
        <v>23</v>
      </c>
      <c r="J969" s="24">
        <v>122.2</v>
      </c>
    </row>
    <row r="970" spans="1:10" x14ac:dyDescent="0.2">
      <c r="A970" s="19" t="s">
        <v>9</v>
      </c>
      <c r="B970" s="16" t="s">
        <v>24</v>
      </c>
      <c r="C970" s="18">
        <v>44562</v>
      </c>
      <c r="D970" s="14" t="s">
        <v>22</v>
      </c>
      <c r="E970" s="15">
        <v>30</v>
      </c>
      <c r="F970" s="17">
        <f>+E970*0.21</f>
        <v>6.3</v>
      </c>
      <c r="G970" s="17">
        <f>+E970+F970</f>
        <v>36.299999999999997</v>
      </c>
      <c r="H970" s="14" t="s">
        <v>144</v>
      </c>
      <c r="I970" s="26" t="s">
        <v>23</v>
      </c>
      <c r="J970" s="24">
        <v>26.34</v>
      </c>
    </row>
    <row r="971" spans="1:10" x14ac:dyDescent="0.2">
      <c r="A971" s="19" t="s">
        <v>17</v>
      </c>
      <c r="B971" s="16" t="s">
        <v>24</v>
      </c>
      <c r="C971" s="18">
        <v>44562</v>
      </c>
      <c r="D971" s="14" t="s">
        <v>22</v>
      </c>
      <c r="E971" s="15">
        <v>10</v>
      </c>
      <c r="F971" s="17">
        <f>+E971*0.21</f>
        <v>2.1</v>
      </c>
      <c r="G971" s="17">
        <f>+E971+F971</f>
        <v>12.1</v>
      </c>
      <c r="H971" s="14" t="s">
        <v>144</v>
      </c>
      <c r="I971" s="26" t="s">
        <v>23</v>
      </c>
      <c r="J971" s="24">
        <v>8.7200000000000006</v>
      </c>
    </row>
    <row r="972" spans="1:10" x14ac:dyDescent="0.2">
      <c r="A972" s="19" t="s">
        <v>6</v>
      </c>
      <c r="B972" s="16" t="s">
        <v>215</v>
      </c>
      <c r="C972" s="18">
        <v>44564</v>
      </c>
      <c r="D972" s="14" t="s">
        <v>22</v>
      </c>
      <c r="E972" s="15">
        <v>150</v>
      </c>
      <c r="F972" s="15">
        <v>31.5</v>
      </c>
      <c r="G972" s="15">
        <v>181.5</v>
      </c>
      <c r="H972" s="14" t="s">
        <v>144</v>
      </c>
      <c r="I972" s="23" t="s">
        <v>1388</v>
      </c>
      <c r="J972" s="24">
        <v>32.25</v>
      </c>
    </row>
    <row r="973" spans="1:10" x14ac:dyDescent="0.2">
      <c r="A973" s="19" t="s">
        <v>13</v>
      </c>
      <c r="B973" s="16" t="s">
        <v>283</v>
      </c>
      <c r="C973" s="18">
        <v>44571</v>
      </c>
      <c r="D973" s="14" t="s">
        <v>22</v>
      </c>
      <c r="E973" s="15">
        <v>100</v>
      </c>
      <c r="F973" s="17">
        <v>21</v>
      </c>
      <c r="G973" s="17">
        <v>121</v>
      </c>
      <c r="H973" s="14" t="s">
        <v>144</v>
      </c>
      <c r="I973" s="23" t="s">
        <v>201</v>
      </c>
      <c r="J973" s="24">
        <f>93.16+38.61</f>
        <v>131.76999999999998</v>
      </c>
    </row>
    <row r="974" spans="1:10" x14ac:dyDescent="0.2">
      <c r="A974" s="19" t="s">
        <v>12</v>
      </c>
      <c r="B974" s="16" t="s">
        <v>791</v>
      </c>
      <c r="C974" s="18">
        <v>44593</v>
      </c>
      <c r="D974" s="14" t="s">
        <v>22</v>
      </c>
      <c r="E974" s="15">
        <v>50</v>
      </c>
      <c r="F974" s="15">
        <v>10.5</v>
      </c>
      <c r="G974" s="15">
        <v>60.5</v>
      </c>
      <c r="H974" s="14" t="s">
        <v>144</v>
      </c>
      <c r="I974" s="26" t="s">
        <v>244</v>
      </c>
      <c r="J974" s="24">
        <f>35.13+1.69</f>
        <v>36.82</v>
      </c>
    </row>
    <row r="975" spans="1:10" x14ac:dyDescent="0.2">
      <c r="A975" s="19" t="s">
        <v>0</v>
      </c>
      <c r="B975" s="16" t="s">
        <v>349</v>
      </c>
      <c r="C975" s="18">
        <v>44621</v>
      </c>
      <c r="D975" s="14" t="s">
        <v>22</v>
      </c>
      <c r="E975" s="15">
        <v>10</v>
      </c>
      <c r="F975" s="15">
        <f>+E975*0.21</f>
        <v>2.1</v>
      </c>
      <c r="G975" s="15">
        <f>+E975+F975</f>
        <v>12.1</v>
      </c>
      <c r="H975" s="14" t="s">
        <v>144</v>
      </c>
      <c r="I975" s="26" t="s">
        <v>174</v>
      </c>
      <c r="J975" s="24">
        <v>1.29</v>
      </c>
    </row>
    <row r="976" spans="1:10" x14ac:dyDescent="0.2">
      <c r="A976" s="19" t="s">
        <v>7</v>
      </c>
      <c r="B976" s="16" t="s">
        <v>349</v>
      </c>
      <c r="C976" s="18">
        <v>44621</v>
      </c>
      <c r="D976" s="14" t="s">
        <v>22</v>
      </c>
      <c r="E976" s="15">
        <v>10</v>
      </c>
      <c r="F976" s="15">
        <f>+E976*0.21</f>
        <v>2.1</v>
      </c>
      <c r="G976" s="15">
        <f>+E976+F976</f>
        <v>12.1</v>
      </c>
      <c r="H976" s="14" t="s">
        <v>144</v>
      </c>
      <c r="I976" s="26" t="s">
        <v>174</v>
      </c>
      <c r="J976" s="24">
        <v>1.29</v>
      </c>
    </row>
    <row r="977" spans="1:10" x14ac:dyDescent="0.2">
      <c r="A977" s="19" t="s">
        <v>9</v>
      </c>
      <c r="B977" s="16" t="s">
        <v>347</v>
      </c>
      <c r="C977" s="18">
        <v>44621</v>
      </c>
      <c r="D977" s="14" t="s">
        <v>22</v>
      </c>
      <c r="E977" s="15">
        <v>100</v>
      </c>
      <c r="F977" s="15">
        <v>21</v>
      </c>
      <c r="G977" s="15">
        <v>121</v>
      </c>
      <c r="H977" s="14" t="s">
        <v>144</v>
      </c>
      <c r="I977" s="26" t="s">
        <v>174</v>
      </c>
      <c r="J977" s="24">
        <f>18.03+72.12</f>
        <v>90.15</v>
      </c>
    </row>
    <row r="978" spans="1:10" x14ac:dyDescent="0.2">
      <c r="A978" s="19" t="s">
        <v>9</v>
      </c>
      <c r="B978" s="16" t="s">
        <v>349</v>
      </c>
      <c r="C978" s="18">
        <v>44621</v>
      </c>
      <c r="D978" s="14" t="s">
        <v>22</v>
      </c>
      <c r="E978" s="15">
        <v>30</v>
      </c>
      <c r="F978" s="15">
        <f>+E978*0.21</f>
        <v>6.3</v>
      </c>
      <c r="G978" s="15">
        <f>+E978+F978</f>
        <v>36.299999999999997</v>
      </c>
      <c r="H978" s="14" t="s">
        <v>144</v>
      </c>
      <c r="I978" s="26" t="s">
        <v>174</v>
      </c>
      <c r="J978" s="24">
        <f>3.89+32</f>
        <v>35.89</v>
      </c>
    </row>
    <row r="979" spans="1:10" x14ac:dyDescent="0.2">
      <c r="A979" s="19" t="s">
        <v>17</v>
      </c>
      <c r="B979" s="16" t="s">
        <v>349</v>
      </c>
      <c r="C979" s="18">
        <v>44621</v>
      </c>
      <c r="D979" s="14" t="s">
        <v>22</v>
      </c>
      <c r="E979" s="15">
        <v>10</v>
      </c>
      <c r="F979" s="15">
        <f>+E979*0.21</f>
        <v>2.1</v>
      </c>
      <c r="G979" s="15">
        <f>+E979+F979</f>
        <v>12.1</v>
      </c>
      <c r="H979" s="14" t="s">
        <v>144</v>
      </c>
      <c r="I979" s="26" t="s">
        <v>174</v>
      </c>
      <c r="J979" s="24">
        <v>1.29</v>
      </c>
    </row>
    <row r="980" spans="1:10" x14ac:dyDescent="0.2">
      <c r="A980" s="19" t="s">
        <v>6</v>
      </c>
      <c r="B980" s="16" t="s">
        <v>500</v>
      </c>
      <c r="C980" s="18">
        <v>44652</v>
      </c>
      <c r="D980" s="14" t="s">
        <v>22</v>
      </c>
      <c r="E980" s="15">
        <v>40</v>
      </c>
      <c r="F980" s="17">
        <v>8.4</v>
      </c>
      <c r="G980" s="17">
        <v>48.4</v>
      </c>
      <c r="H980" s="14" t="s">
        <v>144</v>
      </c>
      <c r="I980" s="26" t="s">
        <v>569</v>
      </c>
      <c r="J980" s="24">
        <v>11.08</v>
      </c>
    </row>
    <row r="981" spans="1:10" x14ac:dyDescent="0.2">
      <c r="A981" s="19" t="s">
        <v>12</v>
      </c>
      <c r="B981" s="16" t="s">
        <v>774</v>
      </c>
      <c r="C981" s="18">
        <v>44652</v>
      </c>
      <c r="D981" s="14" t="s">
        <v>22</v>
      </c>
      <c r="E981" s="15">
        <v>50</v>
      </c>
      <c r="F981" s="17">
        <v>10.5</v>
      </c>
      <c r="G981" s="17">
        <v>60.5</v>
      </c>
      <c r="H981" s="14" t="s">
        <v>144</v>
      </c>
      <c r="I981" s="26" t="s">
        <v>273</v>
      </c>
      <c r="J981" s="24">
        <f>30.4+32.42</f>
        <v>62.82</v>
      </c>
    </row>
    <row r="982" spans="1:10" x14ac:dyDescent="0.2">
      <c r="A982" s="19" t="s">
        <v>13</v>
      </c>
      <c r="B982" s="16" t="s">
        <v>857</v>
      </c>
      <c r="C982" s="18">
        <v>44652</v>
      </c>
      <c r="D982" s="14" t="s">
        <v>22</v>
      </c>
      <c r="E982" s="15">
        <v>200</v>
      </c>
      <c r="F982" s="17">
        <v>42</v>
      </c>
      <c r="G982" s="17">
        <v>242</v>
      </c>
      <c r="H982" s="14" t="s">
        <v>144</v>
      </c>
      <c r="I982" s="26" t="s">
        <v>858</v>
      </c>
      <c r="J982" s="24">
        <f>63.17+0.12+126.46</f>
        <v>189.75</v>
      </c>
    </row>
    <row r="983" spans="1:10" x14ac:dyDescent="0.2">
      <c r="A983" s="19" t="s">
        <v>6</v>
      </c>
      <c r="B983" s="16" t="s">
        <v>510</v>
      </c>
      <c r="C983" s="18">
        <v>44659</v>
      </c>
      <c r="D983" s="14" t="s">
        <v>22</v>
      </c>
      <c r="E983" s="15">
        <v>15</v>
      </c>
      <c r="F983" s="17">
        <v>3.15</v>
      </c>
      <c r="G983" s="17">
        <v>18.149999999999999</v>
      </c>
      <c r="H983" s="14" t="s">
        <v>158</v>
      </c>
      <c r="I983" s="23">
        <v>44662</v>
      </c>
      <c r="J983" s="24">
        <v>15</v>
      </c>
    </row>
    <row r="984" spans="1:10" x14ac:dyDescent="0.2">
      <c r="A984" s="19" t="s">
        <v>9</v>
      </c>
      <c r="B984" s="16" t="s">
        <v>919</v>
      </c>
      <c r="C984" s="18">
        <v>44682</v>
      </c>
      <c r="D984" s="14" t="s">
        <v>22</v>
      </c>
      <c r="E984" s="15">
        <v>100</v>
      </c>
      <c r="F984" s="17">
        <v>21</v>
      </c>
      <c r="G984" s="17">
        <v>121</v>
      </c>
      <c r="H984" s="14" t="s">
        <v>144</v>
      </c>
      <c r="I984" s="23" t="s">
        <v>920</v>
      </c>
      <c r="J984" s="24">
        <f>8.32+60.02+1.9</f>
        <v>70.240000000000009</v>
      </c>
    </row>
    <row r="985" spans="1:10" x14ac:dyDescent="0.2">
      <c r="A985" s="19" t="s">
        <v>9</v>
      </c>
      <c r="B985" s="16" t="s">
        <v>921</v>
      </c>
      <c r="C985" s="18">
        <v>44682</v>
      </c>
      <c r="D985" s="14" t="s">
        <v>22</v>
      </c>
      <c r="E985" s="15">
        <v>60</v>
      </c>
      <c r="F985" s="17">
        <v>12.6</v>
      </c>
      <c r="G985" s="17">
        <v>72.599999999999994</v>
      </c>
      <c r="H985" s="14" t="s">
        <v>144</v>
      </c>
      <c r="I985" s="23" t="s">
        <v>920</v>
      </c>
      <c r="J985" s="24">
        <f>3.69+14.3+35.87</f>
        <v>53.86</v>
      </c>
    </row>
    <row r="986" spans="1:10" x14ac:dyDescent="0.2">
      <c r="A986" s="19" t="s">
        <v>6</v>
      </c>
      <c r="B986" s="16" t="s">
        <v>514</v>
      </c>
      <c r="C986" s="18">
        <v>44683</v>
      </c>
      <c r="D986" s="14" t="s">
        <v>22</v>
      </c>
      <c r="E986" s="15">
        <v>40</v>
      </c>
      <c r="F986" s="17">
        <v>8.4</v>
      </c>
      <c r="G986" s="17">
        <v>48.4</v>
      </c>
      <c r="H986" s="14" t="s">
        <v>144</v>
      </c>
      <c r="I986" s="26" t="s">
        <v>201</v>
      </c>
      <c r="J986" s="24">
        <f>2.22+82.68</f>
        <v>84.9</v>
      </c>
    </row>
    <row r="987" spans="1:10" x14ac:dyDescent="0.2">
      <c r="A987" s="19" t="s">
        <v>6</v>
      </c>
      <c r="B987" s="16" t="s">
        <v>552</v>
      </c>
      <c r="C987" s="18">
        <v>44735</v>
      </c>
      <c r="D987" s="14" t="s">
        <v>22</v>
      </c>
      <c r="E987" s="15">
        <v>125</v>
      </c>
      <c r="F987" s="17">
        <v>26.25</v>
      </c>
      <c r="G987" s="17">
        <v>151.25</v>
      </c>
      <c r="H987" s="14" t="s">
        <v>144</v>
      </c>
      <c r="I987" s="23" t="s">
        <v>588</v>
      </c>
      <c r="J987" s="24">
        <v>93.19</v>
      </c>
    </row>
    <row r="988" spans="1:10" x14ac:dyDescent="0.2">
      <c r="A988" s="19" t="s">
        <v>9</v>
      </c>
      <c r="B988" s="16" t="s">
        <v>1309</v>
      </c>
      <c r="C988" s="18">
        <v>44743</v>
      </c>
      <c r="D988" s="14" t="s">
        <v>22</v>
      </c>
      <c r="E988" s="15">
        <v>100</v>
      </c>
      <c r="F988" s="15">
        <v>21</v>
      </c>
      <c r="G988" s="15">
        <v>121</v>
      </c>
      <c r="H988" s="14" t="s">
        <v>144</v>
      </c>
      <c r="I988" s="26" t="s">
        <v>1310</v>
      </c>
      <c r="J988" s="24">
        <v>39.32</v>
      </c>
    </row>
    <row r="989" spans="1:10" x14ac:dyDescent="0.2">
      <c r="A989" s="19" t="s">
        <v>9</v>
      </c>
      <c r="B989" s="16" t="s">
        <v>1311</v>
      </c>
      <c r="C989" s="18">
        <v>44743</v>
      </c>
      <c r="D989" s="14" t="s">
        <v>22</v>
      </c>
      <c r="E989" s="15">
        <v>60</v>
      </c>
      <c r="F989" s="15">
        <v>12.6</v>
      </c>
      <c r="G989" s="15">
        <v>72.599999999999994</v>
      </c>
      <c r="H989" s="14" t="s">
        <v>144</v>
      </c>
      <c r="I989" s="26" t="s">
        <v>1310</v>
      </c>
      <c r="J989" s="24">
        <v>36.950000000000003</v>
      </c>
    </row>
    <row r="990" spans="1:10" x14ac:dyDescent="0.2">
      <c r="A990" s="19" t="s">
        <v>12</v>
      </c>
      <c r="B990" s="16" t="s">
        <v>1272</v>
      </c>
      <c r="C990" s="18">
        <v>44743</v>
      </c>
      <c r="D990" s="14" t="s">
        <v>22</v>
      </c>
      <c r="E990" s="15">
        <v>50</v>
      </c>
      <c r="F990" s="15">
        <v>10.5</v>
      </c>
      <c r="G990" s="15">
        <v>60.5</v>
      </c>
      <c r="H990" s="14" t="s">
        <v>144</v>
      </c>
      <c r="I990" s="26" t="s">
        <v>1273</v>
      </c>
      <c r="J990" s="24">
        <f>86.06-32.42</f>
        <v>53.64</v>
      </c>
    </row>
    <row r="991" spans="1:10" x14ac:dyDescent="0.2">
      <c r="A991" s="19" t="s">
        <v>13</v>
      </c>
      <c r="B991" s="16" t="s">
        <v>1184</v>
      </c>
      <c r="C991" s="18">
        <v>44743</v>
      </c>
      <c r="D991" s="14" t="s">
        <v>22</v>
      </c>
      <c r="E991" s="15">
        <v>150</v>
      </c>
      <c r="F991" s="15">
        <v>31.5</v>
      </c>
      <c r="G991" s="15">
        <v>181.5</v>
      </c>
      <c r="H991" s="14" t="s">
        <v>144</v>
      </c>
      <c r="I991" s="23" t="s">
        <v>1200</v>
      </c>
      <c r="J991" s="24">
        <v>52.67</v>
      </c>
    </row>
    <row r="992" spans="1:10" x14ac:dyDescent="0.2">
      <c r="A992" s="19" t="s">
        <v>6</v>
      </c>
      <c r="B992" s="16" t="s">
        <v>1237</v>
      </c>
      <c r="C992" s="18">
        <v>44805</v>
      </c>
      <c r="D992" s="14" t="s">
        <v>22</v>
      </c>
      <c r="E992" s="15">
        <v>80</v>
      </c>
      <c r="F992" s="15">
        <v>16.8</v>
      </c>
      <c r="G992" s="15">
        <v>96.8</v>
      </c>
      <c r="H992" s="14" t="s">
        <v>144</v>
      </c>
      <c r="I992" s="26" t="s">
        <v>1264</v>
      </c>
      <c r="J992" s="24">
        <v>43.59</v>
      </c>
    </row>
    <row r="993" spans="1:10" x14ac:dyDescent="0.2">
      <c r="A993" s="19" t="s">
        <v>9</v>
      </c>
      <c r="B993" s="16" t="s">
        <v>1347</v>
      </c>
      <c r="C993" s="18">
        <v>44805</v>
      </c>
      <c r="D993" s="14" t="s">
        <v>22</v>
      </c>
      <c r="E993" s="15">
        <v>100</v>
      </c>
      <c r="F993" s="15">
        <v>21</v>
      </c>
      <c r="G993" s="15">
        <v>121</v>
      </c>
      <c r="H993" s="14" t="s">
        <v>144</v>
      </c>
      <c r="I993" s="26" t="s">
        <v>1348</v>
      </c>
      <c r="J993" s="24">
        <f>18.39</f>
        <v>18.39</v>
      </c>
    </row>
    <row r="994" spans="1:10" x14ac:dyDescent="0.2">
      <c r="A994" s="19" t="s">
        <v>9</v>
      </c>
      <c r="B994" s="16" t="s">
        <v>1349</v>
      </c>
      <c r="C994" s="18">
        <v>44805</v>
      </c>
      <c r="D994" s="14" t="s">
        <v>22</v>
      </c>
      <c r="E994" s="15">
        <v>60</v>
      </c>
      <c r="F994" s="15">
        <v>12.6</v>
      </c>
      <c r="G994" s="15">
        <v>72.599999999999994</v>
      </c>
      <c r="H994" s="14" t="s">
        <v>144</v>
      </c>
      <c r="I994" s="26" t="s">
        <v>1348</v>
      </c>
      <c r="J994" s="24">
        <v>17.28</v>
      </c>
    </row>
    <row r="995" spans="1:10" x14ac:dyDescent="0.2">
      <c r="A995" s="19" t="s">
        <v>8</v>
      </c>
      <c r="B995" s="16" t="s">
        <v>1676</v>
      </c>
      <c r="C995" s="18">
        <v>44835</v>
      </c>
      <c r="D995" s="14" t="s">
        <v>22</v>
      </c>
      <c r="E995" s="15">
        <v>100</v>
      </c>
      <c r="F995" s="17">
        <v>21</v>
      </c>
      <c r="G995" s="17">
        <v>121</v>
      </c>
      <c r="H995" s="14" t="s">
        <v>144</v>
      </c>
      <c r="I995" s="23" t="s">
        <v>201</v>
      </c>
      <c r="J995" s="24">
        <v>70.48</v>
      </c>
    </row>
    <row r="996" spans="1:10" x14ac:dyDescent="0.2">
      <c r="A996" s="19" t="s">
        <v>12</v>
      </c>
      <c r="B996" s="16" t="s">
        <v>1723</v>
      </c>
      <c r="C996" s="18">
        <v>44835</v>
      </c>
      <c r="D996" s="14" t="s">
        <v>22</v>
      </c>
      <c r="E996" s="15">
        <v>50</v>
      </c>
      <c r="F996" s="17">
        <v>10.5</v>
      </c>
      <c r="G996" s="17">
        <v>60.5</v>
      </c>
      <c r="H996" s="14" t="s">
        <v>144</v>
      </c>
      <c r="I996" s="23" t="s">
        <v>1750</v>
      </c>
      <c r="J996" s="24">
        <v>46.4</v>
      </c>
    </row>
    <row r="997" spans="1:10" x14ac:dyDescent="0.2">
      <c r="A997" s="19" t="s">
        <v>13</v>
      </c>
      <c r="B997" s="16" t="s">
        <v>1752</v>
      </c>
      <c r="C997" s="18">
        <v>44835</v>
      </c>
      <c r="D997" s="14" t="s">
        <v>22</v>
      </c>
      <c r="E997" s="15">
        <v>150</v>
      </c>
      <c r="F997" s="17">
        <v>31.5</v>
      </c>
      <c r="G997" s="17">
        <v>181.5</v>
      </c>
      <c r="H997" s="14" t="s">
        <v>144</v>
      </c>
      <c r="I997" s="23" t="s">
        <v>1753</v>
      </c>
      <c r="J997" s="24">
        <v>175.99</v>
      </c>
    </row>
    <row r="998" spans="1:10" x14ac:dyDescent="0.2">
      <c r="A998" s="19" t="s">
        <v>6</v>
      </c>
      <c r="B998" s="16" t="s">
        <v>1645</v>
      </c>
      <c r="C998" s="18">
        <v>44862</v>
      </c>
      <c r="D998" s="14" t="s">
        <v>22</v>
      </c>
      <c r="E998" s="15">
        <v>15</v>
      </c>
      <c r="F998" s="17">
        <v>3.15</v>
      </c>
      <c r="G998" s="17">
        <v>18.149999999999999</v>
      </c>
      <c r="H998" s="14" t="s">
        <v>144</v>
      </c>
      <c r="I998" s="23" t="s">
        <v>1646</v>
      </c>
      <c r="J998" s="24">
        <v>52.97</v>
      </c>
    </row>
    <row r="999" spans="1:10" x14ac:dyDescent="0.2">
      <c r="A999" s="19" t="s">
        <v>9</v>
      </c>
      <c r="B999" s="16" t="s">
        <v>1817</v>
      </c>
      <c r="C999" s="18">
        <v>44866</v>
      </c>
      <c r="D999" s="14" t="s">
        <v>22</v>
      </c>
      <c r="E999" s="15">
        <v>100</v>
      </c>
      <c r="F999" s="17">
        <v>21</v>
      </c>
      <c r="G999" s="17">
        <v>121</v>
      </c>
      <c r="H999" s="14" t="s">
        <v>144</v>
      </c>
      <c r="I999" s="23" t="s">
        <v>1818</v>
      </c>
      <c r="J999" s="24">
        <v>70.239999999999995</v>
      </c>
    </row>
    <row r="1000" spans="1:10" x14ac:dyDescent="0.2">
      <c r="A1000" s="19" t="s">
        <v>9</v>
      </c>
      <c r="B1000" s="16" t="s">
        <v>1819</v>
      </c>
      <c r="C1000" s="18">
        <v>44866</v>
      </c>
      <c r="D1000" s="14" t="s">
        <v>22</v>
      </c>
      <c r="E1000" s="15">
        <v>60</v>
      </c>
      <c r="F1000" s="17">
        <v>12.6</v>
      </c>
      <c r="G1000" s="17">
        <v>72.599999999999994</v>
      </c>
      <c r="H1000" s="14" t="s">
        <v>144</v>
      </c>
      <c r="I1000" s="23" t="s">
        <v>1818</v>
      </c>
      <c r="J1000" s="24">
        <v>38.659999999999997</v>
      </c>
    </row>
    <row r="1001" spans="1:10" x14ac:dyDescent="0.2">
      <c r="A1001" s="19" t="s">
        <v>8</v>
      </c>
      <c r="B1001" s="16" t="s">
        <v>1683</v>
      </c>
      <c r="C1001" s="18">
        <v>44896</v>
      </c>
      <c r="D1001" s="14" t="s">
        <v>22</v>
      </c>
      <c r="E1001" s="15">
        <v>100</v>
      </c>
      <c r="F1001" s="17">
        <v>21</v>
      </c>
      <c r="G1001" s="17">
        <v>121</v>
      </c>
      <c r="H1001" s="14" t="s">
        <v>144</v>
      </c>
      <c r="I1001" s="23" t="s">
        <v>201</v>
      </c>
      <c r="J1001" s="24">
        <v>74.319999999999993</v>
      </c>
    </row>
    <row r="1002" spans="1:10" x14ac:dyDescent="0.2">
      <c r="A1002" s="19" t="s">
        <v>17</v>
      </c>
      <c r="B1002" s="16" t="s">
        <v>1125</v>
      </c>
      <c r="C1002" s="18">
        <v>44663</v>
      </c>
      <c r="D1002" s="14" t="s">
        <v>666</v>
      </c>
      <c r="E1002" s="15">
        <v>3090</v>
      </c>
      <c r="F1002" s="15">
        <v>309</v>
      </c>
      <c r="G1002" s="15">
        <v>3399</v>
      </c>
      <c r="H1002" s="14" t="s">
        <v>155</v>
      </c>
      <c r="I1002" s="23">
        <v>44773</v>
      </c>
      <c r="J1002" s="15">
        <v>2708.91</v>
      </c>
    </row>
    <row r="1003" spans="1:10" x14ac:dyDescent="0.2">
      <c r="A1003" s="19" t="s">
        <v>3</v>
      </c>
      <c r="B1003" s="16" t="s">
        <v>1031</v>
      </c>
      <c r="C1003" s="18">
        <v>44830</v>
      </c>
      <c r="D1003" s="14" t="s">
        <v>1372</v>
      </c>
      <c r="E1003" s="15">
        <v>278.08</v>
      </c>
      <c r="F1003" s="15">
        <v>73.92</v>
      </c>
      <c r="G1003" s="15">
        <v>352</v>
      </c>
      <c r="H1003" s="14" t="s">
        <v>155</v>
      </c>
      <c r="I1003" s="26" t="s">
        <v>1052</v>
      </c>
      <c r="J1003" s="24">
        <v>305.45</v>
      </c>
    </row>
    <row r="1004" spans="1:10" x14ac:dyDescent="0.2">
      <c r="A1004" s="19" t="s">
        <v>3</v>
      </c>
      <c r="B1004" s="16" t="s">
        <v>1033</v>
      </c>
      <c r="C1004" s="18">
        <v>44831</v>
      </c>
      <c r="D1004" s="14" t="s">
        <v>1372</v>
      </c>
      <c r="E1004" s="15">
        <v>2250</v>
      </c>
      <c r="F1004" s="15">
        <v>250</v>
      </c>
      <c r="G1004" s="15">
        <v>2500</v>
      </c>
      <c r="H1004" s="14" t="s">
        <v>155</v>
      </c>
      <c r="I1004" s="26" t="s">
        <v>1052</v>
      </c>
      <c r="J1004" s="24">
        <v>1445.18</v>
      </c>
    </row>
    <row r="1005" spans="1:10" x14ac:dyDescent="0.2">
      <c r="A1005" s="19" t="s">
        <v>17</v>
      </c>
      <c r="B1005" s="16" t="s">
        <v>1124</v>
      </c>
      <c r="C1005" s="18">
        <v>44663</v>
      </c>
      <c r="D1005" s="14" t="s">
        <v>864</v>
      </c>
      <c r="E1005" s="15">
        <v>4000</v>
      </c>
      <c r="F1005" s="17">
        <v>400</v>
      </c>
      <c r="G1005" s="17">
        <v>4400</v>
      </c>
      <c r="H1005" s="14" t="s">
        <v>155</v>
      </c>
      <c r="I1005" s="26" t="s">
        <v>683</v>
      </c>
      <c r="J1005" s="15">
        <v>2211.83</v>
      </c>
    </row>
    <row r="1006" spans="1:10" x14ac:dyDescent="0.2">
      <c r="A1006" s="19" t="s">
        <v>13</v>
      </c>
      <c r="B1006" s="16" t="s">
        <v>863</v>
      </c>
      <c r="C1006" s="18">
        <v>44677</v>
      </c>
      <c r="D1006" s="14" t="s">
        <v>864</v>
      </c>
      <c r="E1006" s="15">
        <v>1274</v>
      </c>
      <c r="F1006" s="15">
        <v>127.4</v>
      </c>
      <c r="G1006" s="15">
        <v>1401.4</v>
      </c>
      <c r="H1006" s="14" t="s">
        <v>155</v>
      </c>
      <c r="I1006" s="23">
        <v>44679</v>
      </c>
      <c r="J1006" s="24">
        <v>1274</v>
      </c>
    </row>
    <row r="1007" spans="1:10" x14ac:dyDescent="0.2">
      <c r="A1007" s="19" t="s">
        <v>2</v>
      </c>
      <c r="B1007" s="16" t="s">
        <v>1496</v>
      </c>
      <c r="C1007" s="18">
        <v>44880</v>
      </c>
      <c r="D1007" s="14" t="s">
        <v>1529</v>
      </c>
      <c r="E1007" s="15">
        <v>140</v>
      </c>
      <c r="F1007" s="17">
        <v>29.4</v>
      </c>
      <c r="G1007" s="17">
        <v>169.4</v>
      </c>
      <c r="H1007" s="14" t="s">
        <v>1536</v>
      </c>
      <c r="I1007" s="23">
        <v>44911</v>
      </c>
      <c r="J1007" s="24">
        <v>140</v>
      </c>
    </row>
    <row r="1008" spans="1:10" x14ac:dyDescent="0.2">
      <c r="A1008" s="19" t="s">
        <v>13</v>
      </c>
      <c r="B1008" s="16" t="s">
        <v>312</v>
      </c>
      <c r="C1008" s="18">
        <v>44622</v>
      </c>
      <c r="D1008" s="14" t="s">
        <v>313</v>
      </c>
      <c r="E1008" s="15">
        <f>744.91-332.49</f>
        <v>412.41999999999996</v>
      </c>
      <c r="F1008" s="15">
        <f>75.39-33.25</f>
        <v>42.14</v>
      </c>
      <c r="G1008" s="15">
        <f>+E1008+F1008</f>
        <v>454.55999999999995</v>
      </c>
      <c r="H1008" s="14" t="s">
        <v>136</v>
      </c>
      <c r="I1008" s="23" t="s">
        <v>344</v>
      </c>
      <c r="J1008" s="24">
        <v>439.68</v>
      </c>
    </row>
    <row r="1009" spans="1:10" x14ac:dyDescent="0.2">
      <c r="A1009" s="19" t="s">
        <v>13</v>
      </c>
      <c r="B1009" s="16" t="s">
        <v>312</v>
      </c>
      <c r="C1009" s="18">
        <v>44622</v>
      </c>
      <c r="D1009" s="14" t="s">
        <v>313</v>
      </c>
      <c r="E1009" s="15">
        <v>332.49</v>
      </c>
      <c r="F1009" s="15">
        <v>33.25</v>
      </c>
      <c r="G1009" s="15">
        <f>+E1009+F1009</f>
        <v>365.74</v>
      </c>
      <c r="H1009" s="14" t="s">
        <v>570</v>
      </c>
      <c r="I1009" s="23" t="s">
        <v>344</v>
      </c>
      <c r="J1009" s="24">
        <v>332.49</v>
      </c>
    </row>
    <row r="1010" spans="1:10" x14ac:dyDescent="0.2">
      <c r="A1010" s="19" t="s">
        <v>13</v>
      </c>
      <c r="B1010" s="16" t="s">
        <v>322</v>
      </c>
      <c r="C1010" s="18">
        <v>44644</v>
      </c>
      <c r="D1010" s="14" t="s">
        <v>313</v>
      </c>
      <c r="E1010" s="15">
        <v>91.48</v>
      </c>
      <c r="F1010" s="17">
        <v>10.02</v>
      </c>
      <c r="G1010" s="17">
        <v>101.5</v>
      </c>
      <c r="H1010" s="14" t="s">
        <v>136</v>
      </c>
      <c r="I1010" s="23" t="s">
        <v>340</v>
      </c>
      <c r="J1010" s="24">
        <f>21.48+19.71+4.55+19.71+21.48+4.55</f>
        <v>91.47999999999999</v>
      </c>
    </row>
    <row r="1011" spans="1:10" x14ac:dyDescent="0.2">
      <c r="A1011" s="19" t="s">
        <v>13</v>
      </c>
      <c r="B1011" s="16" t="s">
        <v>324</v>
      </c>
      <c r="C1011" s="18">
        <v>44644</v>
      </c>
      <c r="D1011" s="14" t="s">
        <v>313</v>
      </c>
      <c r="E1011" s="15">
        <v>91.48</v>
      </c>
      <c r="F1011" s="17">
        <v>10.02</v>
      </c>
      <c r="G1011" s="17">
        <v>101.5</v>
      </c>
      <c r="H1011" s="14" t="s">
        <v>136</v>
      </c>
      <c r="I1011" s="23" t="s">
        <v>342</v>
      </c>
      <c r="J1011" s="24">
        <v>45.739999999999995</v>
      </c>
    </row>
    <row r="1012" spans="1:10" x14ac:dyDescent="0.2">
      <c r="A1012" s="19" t="s">
        <v>13</v>
      </c>
      <c r="B1012" s="16" t="s">
        <v>878</v>
      </c>
      <c r="C1012" s="18">
        <v>44707</v>
      </c>
      <c r="D1012" s="14" t="s">
        <v>313</v>
      </c>
      <c r="E1012" s="15">
        <v>356.9</v>
      </c>
      <c r="F1012" s="17">
        <v>36.6</v>
      </c>
      <c r="G1012" s="17">
        <v>393.5</v>
      </c>
      <c r="H1012" s="14" t="s">
        <v>136</v>
      </c>
      <c r="I1012" s="26" t="s">
        <v>879</v>
      </c>
      <c r="J1012" s="24">
        <v>377.45</v>
      </c>
    </row>
    <row r="1013" spans="1:10" x14ac:dyDescent="0.2">
      <c r="A1013" s="19" t="s">
        <v>13</v>
      </c>
      <c r="B1013" s="16" t="s">
        <v>1770</v>
      </c>
      <c r="C1013" s="18">
        <v>44888</v>
      </c>
      <c r="D1013" s="14" t="s">
        <v>313</v>
      </c>
      <c r="E1013" s="15">
        <f>44.27+2.07+39+2.07</f>
        <v>87.41</v>
      </c>
      <c r="F1013" s="17">
        <f>4.33+4.86</f>
        <v>9.1900000000000013</v>
      </c>
      <c r="G1013" s="17">
        <f>+E1013+F1013</f>
        <v>96.6</v>
      </c>
      <c r="H1013" s="14" t="s">
        <v>136</v>
      </c>
      <c r="I1013" s="23" t="s">
        <v>1783</v>
      </c>
      <c r="J1013" s="24">
        <v>87.41</v>
      </c>
    </row>
    <row r="1014" spans="1:10" x14ac:dyDescent="0.2">
      <c r="A1014" s="19" t="s">
        <v>13</v>
      </c>
      <c r="B1014" s="16" t="s">
        <v>1770</v>
      </c>
      <c r="C1014" s="18">
        <v>44888</v>
      </c>
      <c r="D1014" s="14" t="s">
        <v>313</v>
      </c>
      <c r="E1014" s="15">
        <v>56.93</v>
      </c>
      <c r="F1014" s="17">
        <f>+E1014*0.1</f>
        <v>5.6930000000000005</v>
      </c>
      <c r="G1014" s="17">
        <f>+E1014+F1014</f>
        <v>62.622999999999998</v>
      </c>
      <c r="H1014" s="14" t="s">
        <v>570</v>
      </c>
      <c r="I1014" s="23" t="s">
        <v>1783</v>
      </c>
      <c r="J1014" s="24">
        <v>56.93</v>
      </c>
    </row>
    <row r="1015" spans="1:10" x14ac:dyDescent="0.2">
      <c r="A1015" s="19" t="s">
        <v>6</v>
      </c>
      <c r="B1015" s="16" t="s">
        <v>222</v>
      </c>
      <c r="C1015" s="18">
        <v>44606</v>
      </c>
      <c r="D1015" s="14" t="s">
        <v>223</v>
      </c>
      <c r="E1015" s="15">
        <v>145.61000000000001</v>
      </c>
      <c r="F1015" s="15">
        <v>1.39</v>
      </c>
      <c r="G1015" s="15">
        <v>147</v>
      </c>
      <c r="H1015" s="14" t="s">
        <v>136</v>
      </c>
      <c r="I1015" s="23" t="s">
        <v>247</v>
      </c>
      <c r="J1015" s="24">
        <v>145.61000000000001</v>
      </c>
    </row>
    <row r="1016" spans="1:10" x14ac:dyDescent="0.2">
      <c r="A1016" s="19" t="s">
        <v>6</v>
      </c>
      <c r="B1016" s="16" t="s">
        <v>238</v>
      </c>
      <c r="C1016" s="18">
        <v>44643</v>
      </c>
      <c r="D1016" s="19" t="s">
        <v>223</v>
      </c>
      <c r="E1016" s="15">
        <v>97.28</v>
      </c>
      <c r="F1016" s="17">
        <v>9.7280000000000015</v>
      </c>
      <c r="G1016" s="17">
        <v>107.00800000000001</v>
      </c>
      <c r="H1016" s="14" t="s">
        <v>136</v>
      </c>
      <c r="I1016" s="23" t="s">
        <v>251</v>
      </c>
      <c r="J1016" s="24">
        <v>103.88</v>
      </c>
    </row>
    <row r="1017" spans="1:10" x14ac:dyDescent="0.2">
      <c r="A1017" s="19" t="s">
        <v>6</v>
      </c>
      <c r="B1017" s="16" t="s">
        <v>515</v>
      </c>
      <c r="C1017" s="18">
        <v>44683</v>
      </c>
      <c r="D1017" s="14" t="s">
        <v>223</v>
      </c>
      <c r="E1017" s="15">
        <v>114.06</v>
      </c>
      <c r="F1017" s="17">
        <v>12.14</v>
      </c>
      <c r="G1017" s="17">
        <v>126.2</v>
      </c>
      <c r="H1017" s="14" t="s">
        <v>136</v>
      </c>
      <c r="I1017" s="23" t="s">
        <v>572</v>
      </c>
      <c r="J1017" s="24">
        <v>114.06</v>
      </c>
    </row>
    <row r="1018" spans="1:10" x14ac:dyDescent="0.2">
      <c r="A1018" s="19" t="s">
        <v>6</v>
      </c>
      <c r="B1018" s="16" t="s">
        <v>545</v>
      </c>
      <c r="C1018" s="18">
        <v>44715</v>
      </c>
      <c r="D1018" s="14" t="s">
        <v>223</v>
      </c>
      <c r="E1018" s="15">
        <v>1483.67</v>
      </c>
      <c r="F1018" s="15">
        <v>148.36700000000002</v>
      </c>
      <c r="G1018" s="15">
        <v>1632.037</v>
      </c>
      <c r="H1018" s="14" t="s">
        <v>136</v>
      </c>
      <c r="I1018" s="26" t="s">
        <v>585</v>
      </c>
      <c r="J1018" s="24">
        <f>530.12+73.23+771.34</f>
        <v>1374.69</v>
      </c>
    </row>
    <row r="1019" spans="1:10" x14ac:dyDescent="0.2">
      <c r="A1019" s="19" t="s">
        <v>6</v>
      </c>
      <c r="B1019" s="16" t="s">
        <v>555</v>
      </c>
      <c r="C1019" s="18">
        <v>44732</v>
      </c>
      <c r="D1019" s="14" t="s">
        <v>223</v>
      </c>
      <c r="E1019" s="15">
        <v>55.38</v>
      </c>
      <c r="F1019" s="17">
        <v>11.62</v>
      </c>
      <c r="G1019" s="17">
        <v>67</v>
      </c>
      <c r="H1019" s="14" t="s">
        <v>570</v>
      </c>
      <c r="I1019" s="23" t="s">
        <v>591</v>
      </c>
      <c r="J1019" s="24">
        <v>67</v>
      </c>
    </row>
    <row r="1020" spans="1:10" x14ac:dyDescent="0.2">
      <c r="A1020" s="19" t="s">
        <v>2</v>
      </c>
      <c r="B1020" s="16" t="s">
        <v>1460</v>
      </c>
      <c r="C1020" s="18">
        <v>44855</v>
      </c>
      <c r="D1020" s="14" t="s">
        <v>1497</v>
      </c>
      <c r="E1020" s="15">
        <v>1955.45</v>
      </c>
      <c r="F1020" s="17">
        <v>34.950000000000003</v>
      </c>
      <c r="G1020" s="17">
        <f>+E1020+F1020</f>
        <v>1990.4</v>
      </c>
      <c r="H1020" s="14" t="s">
        <v>136</v>
      </c>
      <c r="I1020" s="23" t="s">
        <v>1533</v>
      </c>
      <c r="J1020" s="24">
        <v>1955.45</v>
      </c>
    </row>
    <row r="1021" spans="1:10" x14ac:dyDescent="0.2">
      <c r="A1021" s="19" t="s">
        <v>2</v>
      </c>
      <c r="B1021" s="16" t="s">
        <v>1460</v>
      </c>
      <c r="C1021" s="18">
        <v>44855</v>
      </c>
      <c r="D1021" s="14" t="s">
        <v>1497</v>
      </c>
      <c r="E1021" s="15">
        <v>2671.8</v>
      </c>
      <c r="F1021" s="17">
        <v>267.18</v>
      </c>
      <c r="G1021" s="17">
        <f>+E1021+F1021</f>
        <v>2938.98</v>
      </c>
      <c r="H1021" s="14" t="s">
        <v>570</v>
      </c>
      <c r="I1021" s="23" t="s">
        <v>1533</v>
      </c>
      <c r="J1021" s="24">
        <v>2671.8</v>
      </c>
    </row>
    <row r="1022" spans="1:10" x14ac:dyDescent="0.2">
      <c r="A1022" s="19" t="s">
        <v>2</v>
      </c>
      <c r="B1022" s="16" t="s">
        <v>1534</v>
      </c>
      <c r="C1022" s="18">
        <v>44883</v>
      </c>
      <c r="D1022" s="14" t="s">
        <v>1497</v>
      </c>
      <c r="E1022" s="15">
        <v>166.87</v>
      </c>
      <c r="F1022" s="17">
        <v>0</v>
      </c>
      <c r="G1022" s="17">
        <v>166.87</v>
      </c>
      <c r="H1022" s="14" t="s">
        <v>136</v>
      </c>
      <c r="I1022" s="23" t="s">
        <v>1548</v>
      </c>
      <c r="J1022" s="24">
        <v>166.87</v>
      </c>
    </row>
    <row r="1023" spans="1:10" x14ac:dyDescent="0.2">
      <c r="A1023" s="19" t="s">
        <v>12</v>
      </c>
      <c r="B1023" s="16" t="s">
        <v>775</v>
      </c>
      <c r="C1023" s="18">
        <v>44657</v>
      </c>
      <c r="D1023" s="14" t="s">
        <v>792</v>
      </c>
      <c r="E1023" s="15">
        <v>398.24</v>
      </c>
      <c r="F1023" s="17">
        <v>43.46</v>
      </c>
      <c r="G1023" s="17">
        <v>441.7</v>
      </c>
      <c r="H1023" s="14" t="s">
        <v>136</v>
      </c>
      <c r="I1023" s="26" t="s">
        <v>338</v>
      </c>
      <c r="J1023" s="24">
        <v>398.24</v>
      </c>
    </row>
    <row r="1024" spans="1:10" x14ac:dyDescent="0.2">
      <c r="A1024" s="19" t="s">
        <v>17</v>
      </c>
      <c r="B1024" s="16" t="s">
        <v>1143</v>
      </c>
      <c r="C1024" s="18">
        <v>44735</v>
      </c>
      <c r="D1024" s="14" t="s">
        <v>678</v>
      </c>
      <c r="E1024" s="15">
        <v>578.47</v>
      </c>
      <c r="F1024" s="15">
        <v>121.5</v>
      </c>
      <c r="G1024" s="15">
        <v>699.97</v>
      </c>
      <c r="H1024" s="14" t="s">
        <v>144</v>
      </c>
      <c r="I1024" s="26" t="s">
        <v>695</v>
      </c>
      <c r="J1024" s="24">
        <v>729.29</v>
      </c>
    </row>
    <row r="1025" spans="1:10" x14ac:dyDescent="0.2">
      <c r="A1025" s="19" t="s">
        <v>9</v>
      </c>
      <c r="B1025" s="16" t="s">
        <v>28</v>
      </c>
      <c r="C1025" s="18">
        <v>44569</v>
      </c>
      <c r="D1025" s="14" t="s">
        <v>29</v>
      </c>
      <c r="E1025" s="15">
        <v>70</v>
      </c>
      <c r="F1025" s="17">
        <v>14.7</v>
      </c>
      <c r="G1025" s="17">
        <v>84.7</v>
      </c>
      <c r="H1025" s="14" t="s">
        <v>162</v>
      </c>
      <c r="I1025" s="23" t="s">
        <v>30</v>
      </c>
      <c r="J1025" s="24">
        <v>65.510000000000005</v>
      </c>
    </row>
    <row r="1026" spans="1:10" x14ac:dyDescent="0.2">
      <c r="A1026" s="19" t="s">
        <v>9</v>
      </c>
      <c r="B1026" s="16" t="s">
        <v>78</v>
      </c>
      <c r="C1026" s="18">
        <v>44600</v>
      </c>
      <c r="D1026" s="14" t="s">
        <v>29</v>
      </c>
      <c r="E1026" s="15">
        <v>70</v>
      </c>
      <c r="F1026" s="17">
        <v>14.7</v>
      </c>
      <c r="G1026" s="17">
        <v>84.7</v>
      </c>
      <c r="H1026" s="14" t="s">
        <v>162</v>
      </c>
      <c r="I1026" s="26" t="s">
        <v>79</v>
      </c>
      <c r="J1026" s="24">
        <v>77.5</v>
      </c>
    </row>
    <row r="1027" spans="1:10" x14ac:dyDescent="0.2">
      <c r="A1027" s="19" t="s">
        <v>9</v>
      </c>
      <c r="B1027" s="16" t="s">
        <v>362</v>
      </c>
      <c r="C1027" s="18">
        <v>44628</v>
      </c>
      <c r="D1027" s="14" t="s">
        <v>29</v>
      </c>
      <c r="E1027" s="15">
        <v>70</v>
      </c>
      <c r="F1027" s="15">
        <v>14.7</v>
      </c>
      <c r="G1027" s="15">
        <v>84.7</v>
      </c>
      <c r="H1027" s="14" t="s">
        <v>162</v>
      </c>
      <c r="I1027" s="26" t="s">
        <v>388</v>
      </c>
      <c r="J1027" s="24">
        <v>65.099999999999994</v>
      </c>
    </row>
    <row r="1028" spans="1:10" x14ac:dyDescent="0.2">
      <c r="A1028" s="19" t="s">
        <v>9</v>
      </c>
      <c r="B1028" s="16" t="s">
        <v>907</v>
      </c>
      <c r="C1028" s="18">
        <v>44659</v>
      </c>
      <c r="D1028" s="14" t="s">
        <v>29</v>
      </c>
      <c r="E1028" s="15">
        <v>70</v>
      </c>
      <c r="F1028" s="17">
        <v>14.7</v>
      </c>
      <c r="G1028" s="17">
        <v>84.7</v>
      </c>
      <c r="H1028" s="14" t="s">
        <v>162</v>
      </c>
      <c r="I1028" s="23" t="s">
        <v>908</v>
      </c>
      <c r="J1028" s="24">
        <v>65.55</v>
      </c>
    </row>
    <row r="1029" spans="1:10" x14ac:dyDescent="0.2">
      <c r="A1029" s="19" t="s">
        <v>9</v>
      </c>
      <c r="B1029" s="16" t="s">
        <v>933</v>
      </c>
      <c r="C1029" s="18">
        <v>44689</v>
      </c>
      <c r="D1029" s="14" t="s">
        <v>29</v>
      </c>
      <c r="E1029" s="15">
        <v>70</v>
      </c>
      <c r="F1029" s="17">
        <v>14.7</v>
      </c>
      <c r="G1029" s="17">
        <v>84.7</v>
      </c>
      <c r="H1029" s="14" t="s">
        <v>162</v>
      </c>
      <c r="I1029" s="23" t="s">
        <v>934</v>
      </c>
      <c r="J1029" s="24">
        <v>73.959999999999994</v>
      </c>
    </row>
    <row r="1030" spans="1:10" x14ac:dyDescent="0.2">
      <c r="A1030" s="19" t="s">
        <v>9</v>
      </c>
      <c r="B1030" s="16" t="s">
        <v>968</v>
      </c>
      <c r="C1030" s="18">
        <v>44720</v>
      </c>
      <c r="D1030" s="14" t="s">
        <v>29</v>
      </c>
      <c r="E1030" s="15">
        <v>70</v>
      </c>
      <c r="F1030" s="17">
        <v>14.7</v>
      </c>
      <c r="G1030" s="17">
        <v>84.7</v>
      </c>
      <c r="H1030" s="14" t="s">
        <v>162</v>
      </c>
      <c r="I1030" s="23" t="s">
        <v>969</v>
      </c>
      <c r="J1030" s="24">
        <v>70.7</v>
      </c>
    </row>
    <row r="1031" spans="1:10" x14ac:dyDescent="0.2">
      <c r="A1031" s="19" t="s">
        <v>9</v>
      </c>
      <c r="B1031" s="16" t="s">
        <v>1316</v>
      </c>
      <c r="C1031" s="18">
        <v>44750</v>
      </c>
      <c r="D1031" s="14" t="s">
        <v>29</v>
      </c>
      <c r="E1031" s="15">
        <v>70</v>
      </c>
      <c r="F1031" s="15">
        <v>14.7</v>
      </c>
      <c r="G1031" s="15">
        <v>84.7</v>
      </c>
      <c r="H1031" s="14" t="s">
        <v>162</v>
      </c>
      <c r="I1031" s="26" t="s">
        <v>1317</v>
      </c>
      <c r="J1031" s="24">
        <v>71.680000000000007</v>
      </c>
    </row>
    <row r="1032" spans="1:10" x14ac:dyDescent="0.2">
      <c r="A1032" s="19" t="s">
        <v>9</v>
      </c>
      <c r="B1032" s="16" t="s">
        <v>1343</v>
      </c>
      <c r="C1032" s="18">
        <v>44781</v>
      </c>
      <c r="D1032" s="14" t="s">
        <v>29</v>
      </c>
      <c r="E1032" s="15">
        <v>70</v>
      </c>
      <c r="F1032" s="15">
        <v>14.7</v>
      </c>
      <c r="G1032" s="15">
        <v>84.7</v>
      </c>
      <c r="H1032" s="14" t="s">
        <v>162</v>
      </c>
      <c r="I1032" s="26" t="s">
        <v>1344</v>
      </c>
      <c r="J1032" s="24">
        <v>113.45</v>
      </c>
    </row>
    <row r="1033" spans="1:10" x14ac:dyDescent="0.2">
      <c r="A1033" s="19" t="s">
        <v>9</v>
      </c>
      <c r="B1033" s="16" t="s">
        <v>1351</v>
      </c>
      <c r="C1033" s="18">
        <v>44812</v>
      </c>
      <c r="D1033" s="14" t="s">
        <v>29</v>
      </c>
      <c r="E1033" s="15">
        <v>70</v>
      </c>
      <c r="F1033" s="15">
        <v>14.7</v>
      </c>
      <c r="G1033" s="15">
        <v>84.7</v>
      </c>
      <c r="H1033" s="14" t="s">
        <v>162</v>
      </c>
      <c r="I1033" s="26" t="s">
        <v>1352</v>
      </c>
      <c r="J1033" s="24">
        <v>71.11</v>
      </c>
    </row>
    <row r="1034" spans="1:10" x14ac:dyDescent="0.2">
      <c r="A1034" s="19" t="s">
        <v>9</v>
      </c>
      <c r="B1034" s="16" t="s">
        <v>1797</v>
      </c>
      <c r="C1034" s="18">
        <v>44842</v>
      </c>
      <c r="D1034" s="14" t="s">
        <v>29</v>
      </c>
      <c r="E1034" s="15">
        <v>70</v>
      </c>
      <c r="F1034" s="17">
        <v>14.7</v>
      </c>
      <c r="G1034" s="17">
        <v>84.7</v>
      </c>
      <c r="H1034" s="14" t="s">
        <v>162</v>
      </c>
      <c r="I1034" s="23" t="s">
        <v>1798</v>
      </c>
      <c r="J1034" s="24">
        <v>70.7</v>
      </c>
    </row>
    <row r="1035" spans="1:10" x14ac:dyDescent="0.2">
      <c r="A1035" s="19" t="s">
        <v>9</v>
      </c>
      <c r="B1035" s="16" t="s">
        <v>1823</v>
      </c>
      <c r="C1035" s="18">
        <v>44873</v>
      </c>
      <c r="D1035" s="14" t="s">
        <v>29</v>
      </c>
      <c r="E1035" s="15">
        <v>70</v>
      </c>
      <c r="F1035" s="17">
        <v>14.7</v>
      </c>
      <c r="G1035" s="17">
        <v>84.7</v>
      </c>
      <c r="H1035" s="14" t="s">
        <v>162</v>
      </c>
      <c r="I1035" s="23" t="s">
        <v>1824</v>
      </c>
      <c r="J1035" s="24">
        <v>72.31</v>
      </c>
    </row>
    <row r="1036" spans="1:10" x14ac:dyDescent="0.2">
      <c r="A1036" s="19" t="s">
        <v>9</v>
      </c>
      <c r="B1036" s="16" t="s">
        <v>1856</v>
      </c>
      <c r="C1036" s="18">
        <v>44903</v>
      </c>
      <c r="D1036" s="14" t="s">
        <v>29</v>
      </c>
      <c r="E1036" s="15">
        <v>70</v>
      </c>
      <c r="F1036" s="17">
        <v>14.7</v>
      </c>
      <c r="G1036" s="17">
        <v>84.7</v>
      </c>
      <c r="H1036" s="14" t="s">
        <v>162</v>
      </c>
      <c r="I1036" s="23" t="s">
        <v>1857</v>
      </c>
      <c r="J1036" s="24">
        <v>71.11</v>
      </c>
    </row>
    <row r="1037" spans="1:10" x14ac:dyDescent="0.2">
      <c r="A1037" s="19" t="s">
        <v>5</v>
      </c>
      <c r="B1037" s="16" t="s">
        <v>1375</v>
      </c>
      <c r="C1037" s="18">
        <v>44749</v>
      </c>
      <c r="D1037" s="14" t="s">
        <v>1381</v>
      </c>
      <c r="E1037" s="15">
        <v>11.99</v>
      </c>
      <c r="F1037" s="17">
        <f>+E1037*0.21</f>
        <v>2.5179</v>
      </c>
      <c r="G1037" s="17">
        <f>+E1037+F1037</f>
        <v>14.507899999999999</v>
      </c>
      <c r="H1037" s="14" t="s">
        <v>159</v>
      </c>
      <c r="I1037" s="23" t="s">
        <v>1382</v>
      </c>
      <c r="J1037" s="24">
        <v>11.99</v>
      </c>
    </row>
    <row r="1038" spans="1:10" x14ac:dyDescent="0.2">
      <c r="A1038" s="19" t="s">
        <v>5</v>
      </c>
      <c r="B1038" s="16" t="s">
        <v>1376</v>
      </c>
      <c r="C1038" s="18">
        <v>44749</v>
      </c>
      <c r="D1038" s="14" t="s">
        <v>1381</v>
      </c>
      <c r="E1038" s="15">
        <v>79</v>
      </c>
      <c r="F1038" s="17">
        <f>+E1038*0.21</f>
        <v>16.59</v>
      </c>
      <c r="G1038" s="17">
        <f>+E1038+F1038</f>
        <v>95.59</v>
      </c>
      <c r="H1038" s="14" t="s">
        <v>159</v>
      </c>
      <c r="I1038" s="23" t="s">
        <v>1382</v>
      </c>
      <c r="J1038" s="24">
        <v>79</v>
      </c>
    </row>
    <row r="1039" spans="1:10" x14ac:dyDescent="0.2">
      <c r="A1039" s="19" t="s">
        <v>9</v>
      </c>
      <c r="B1039" s="16" t="s">
        <v>1832</v>
      </c>
      <c r="C1039" s="18">
        <v>44879</v>
      </c>
      <c r="D1039" s="14" t="s">
        <v>1381</v>
      </c>
      <c r="E1039" s="15">
        <v>99</v>
      </c>
      <c r="F1039" s="17">
        <v>20.79</v>
      </c>
      <c r="G1039" s="17">
        <v>119.78999999999999</v>
      </c>
      <c r="H1039" s="14" t="s">
        <v>159</v>
      </c>
      <c r="I1039" s="23" t="s">
        <v>1833</v>
      </c>
      <c r="J1039" s="24">
        <v>99</v>
      </c>
    </row>
    <row r="1040" spans="1:10" x14ac:dyDescent="0.2">
      <c r="A1040" s="19" t="s">
        <v>5</v>
      </c>
      <c r="B1040" s="16" t="s">
        <v>1877</v>
      </c>
      <c r="C1040" s="18">
        <v>44908</v>
      </c>
      <c r="D1040" s="14" t="s">
        <v>1381</v>
      </c>
      <c r="E1040" s="15">
        <v>12.99</v>
      </c>
      <c r="F1040" s="17">
        <v>2.73</v>
      </c>
      <c r="G1040" s="17">
        <v>15.72</v>
      </c>
      <c r="H1040" s="14" t="s">
        <v>159</v>
      </c>
      <c r="I1040" s="23" t="s">
        <v>1881</v>
      </c>
      <c r="J1040" s="24">
        <v>12.99</v>
      </c>
    </row>
    <row r="1041" spans="1:10" x14ac:dyDescent="0.2">
      <c r="A1041" s="19" t="s">
        <v>5</v>
      </c>
      <c r="B1041" s="16" t="s">
        <v>1878</v>
      </c>
      <c r="C1041" s="18">
        <v>44908</v>
      </c>
      <c r="D1041" s="14" t="s">
        <v>1381</v>
      </c>
      <c r="E1041" s="15">
        <v>99</v>
      </c>
      <c r="F1041" s="17">
        <v>20.79</v>
      </c>
      <c r="G1041" s="17">
        <v>119.79</v>
      </c>
      <c r="H1041" s="14" t="s">
        <v>159</v>
      </c>
      <c r="I1041" s="23" t="s">
        <v>1881</v>
      </c>
      <c r="J1041" s="24">
        <v>99</v>
      </c>
    </row>
    <row r="1042" spans="1:10" x14ac:dyDescent="0.2">
      <c r="A1042" s="19" t="s">
        <v>9</v>
      </c>
      <c r="B1042" s="16" t="s">
        <v>1860</v>
      </c>
      <c r="C1042" s="18">
        <v>44908</v>
      </c>
      <c r="D1042" s="14" t="s">
        <v>1381</v>
      </c>
      <c r="E1042" s="15">
        <v>12.99</v>
      </c>
      <c r="F1042" s="17">
        <v>2.73</v>
      </c>
      <c r="G1042" s="17">
        <v>15.72</v>
      </c>
      <c r="H1042" s="14" t="s">
        <v>159</v>
      </c>
      <c r="I1042" s="23" t="s">
        <v>1861</v>
      </c>
      <c r="J1042" s="24">
        <v>12.99</v>
      </c>
    </row>
    <row r="1043" spans="1:10" x14ac:dyDescent="0.2">
      <c r="A1043" s="19" t="s">
        <v>11</v>
      </c>
      <c r="B1043" s="16" t="s">
        <v>705</v>
      </c>
      <c r="C1043" s="18">
        <v>44599</v>
      </c>
      <c r="D1043" s="14" t="s">
        <v>1117</v>
      </c>
      <c r="E1043" s="15">
        <v>30.48</v>
      </c>
      <c r="F1043" s="15">
        <v>6.4</v>
      </c>
      <c r="G1043" s="15">
        <v>36.880000000000003</v>
      </c>
      <c r="H1043" s="14" t="s">
        <v>152</v>
      </c>
      <c r="I1043" s="26" t="s">
        <v>190</v>
      </c>
      <c r="J1043" s="24">
        <v>30.49</v>
      </c>
    </row>
    <row r="1044" spans="1:10" x14ac:dyDescent="0.2">
      <c r="A1044" s="19" t="s">
        <v>17</v>
      </c>
      <c r="B1044" s="16" t="s">
        <v>1116</v>
      </c>
      <c r="C1044" s="18">
        <v>44764</v>
      </c>
      <c r="D1044" s="14" t="s">
        <v>1117</v>
      </c>
      <c r="E1044" s="15">
        <v>72.69</v>
      </c>
      <c r="F1044" s="15">
        <v>15.264899999999999</v>
      </c>
      <c r="G1044" s="15">
        <v>87.954899999999995</v>
      </c>
      <c r="H1044" s="14" t="s">
        <v>152</v>
      </c>
      <c r="I1044" s="23">
        <v>44764</v>
      </c>
      <c r="J1044" s="24">
        <v>72.69</v>
      </c>
    </row>
    <row r="1045" spans="1:10" x14ac:dyDescent="0.2">
      <c r="A1045" s="19" t="s">
        <v>17</v>
      </c>
      <c r="B1045" s="16" t="s">
        <v>1145</v>
      </c>
      <c r="C1045" s="18">
        <v>44735</v>
      </c>
      <c r="D1045" s="14" t="s">
        <v>680</v>
      </c>
      <c r="E1045" s="15">
        <v>378.53</v>
      </c>
      <c r="F1045" s="15">
        <v>0</v>
      </c>
      <c r="G1045" s="15">
        <v>378.53</v>
      </c>
      <c r="H1045" s="14" t="s">
        <v>129</v>
      </c>
      <c r="I1045" s="26" t="s">
        <v>696</v>
      </c>
      <c r="J1045" s="24">
        <v>378.53</v>
      </c>
    </row>
    <row r="1046" spans="1:10" x14ac:dyDescent="0.2">
      <c r="A1046" s="19" t="s">
        <v>9</v>
      </c>
      <c r="B1046" s="16" t="s">
        <v>914</v>
      </c>
      <c r="C1046" s="18">
        <v>44673</v>
      </c>
      <c r="D1046" s="14" t="s">
        <v>915</v>
      </c>
      <c r="E1046" s="15">
        <v>281.81</v>
      </c>
      <c r="F1046" s="17">
        <v>59.180099999999996</v>
      </c>
      <c r="G1046" s="17">
        <v>340.99009999999998</v>
      </c>
      <c r="H1046" s="14" t="s">
        <v>159</v>
      </c>
      <c r="I1046" s="23" t="s">
        <v>916</v>
      </c>
      <c r="J1046" s="24">
        <v>281.81</v>
      </c>
    </row>
    <row r="1047" spans="1:10" x14ac:dyDescent="0.2">
      <c r="A1047" s="19" t="s">
        <v>11</v>
      </c>
      <c r="B1047" s="16" t="s">
        <v>724</v>
      </c>
      <c r="C1047" s="18">
        <v>44645</v>
      </c>
      <c r="D1047" s="14" t="s">
        <v>420</v>
      </c>
      <c r="E1047" s="15">
        <v>132.30000000000001</v>
      </c>
      <c r="F1047" s="15">
        <v>27.78</v>
      </c>
      <c r="G1047" s="15">
        <v>160.08000000000001</v>
      </c>
      <c r="H1047" s="14" t="s">
        <v>154</v>
      </c>
      <c r="I1047" s="23" t="s">
        <v>391</v>
      </c>
      <c r="J1047" s="24">
        <v>132.30000000000001</v>
      </c>
    </row>
    <row r="1048" spans="1:10" x14ac:dyDescent="0.2">
      <c r="A1048" s="19" t="s">
        <v>3</v>
      </c>
      <c r="B1048" s="16" t="s">
        <v>1576</v>
      </c>
      <c r="C1048" s="18">
        <v>44914</v>
      </c>
      <c r="D1048" s="14" t="s">
        <v>1599</v>
      </c>
      <c r="E1048" s="15">
        <v>200</v>
      </c>
      <c r="F1048" s="17">
        <v>42</v>
      </c>
      <c r="G1048" s="17">
        <v>242</v>
      </c>
      <c r="H1048" s="14" t="s">
        <v>153</v>
      </c>
      <c r="I1048" s="23">
        <v>44915</v>
      </c>
      <c r="J1048" s="24">
        <v>200</v>
      </c>
    </row>
    <row r="1049" spans="1:10" x14ac:dyDescent="0.2">
      <c r="A1049" s="19" t="s">
        <v>9</v>
      </c>
      <c r="B1049" s="16" t="s">
        <v>939</v>
      </c>
      <c r="C1049" s="18">
        <v>44697</v>
      </c>
      <c r="D1049" s="14" t="s">
        <v>651</v>
      </c>
      <c r="E1049" s="15">
        <v>25</v>
      </c>
      <c r="F1049" s="17">
        <v>5.25</v>
      </c>
      <c r="G1049" s="17">
        <v>30.25</v>
      </c>
      <c r="H1049" s="14" t="s">
        <v>149</v>
      </c>
      <c r="I1049" s="23" t="s">
        <v>940</v>
      </c>
      <c r="J1049" s="24">
        <v>24.2</v>
      </c>
    </row>
    <row r="1050" spans="1:10" x14ac:dyDescent="0.2">
      <c r="A1050" s="19" t="s">
        <v>8</v>
      </c>
      <c r="B1050" s="16" t="s">
        <v>618</v>
      </c>
      <c r="C1050" s="18">
        <v>44714</v>
      </c>
      <c r="D1050" s="14" t="s">
        <v>651</v>
      </c>
      <c r="E1050" s="15">
        <v>332.75</v>
      </c>
      <c r="F1050" s="17">
        <v>0</v>
      </c>
      <c r="G1050" s="17">
        <v>332.75</v>
      </c>
      <c r="H1050" s="14" t="s">
        <v>149</v>
      </c>
      <c r="I1050" s="23" t="s">
        <v>257</v>
      </c>
      <c r="J1050" s="24">
        <v>266.2</v>
      </c>
    </row>
    <row r="1051" spans="1:10" x14ac:dyDescent="0.2">
      <c r="A1051" s="19" t="s">
        <v>9</v>
      </c>
      <c r="B1051" s="16" t="s">
        <v>381</v>
      </c>
      <c r="C1051" s="18">
        <v>44645</v>
      </c>
      <c r="D1051" s="14" t="s">
        <v>382</v>
      </c>
      <c r="E1051" s="15">
        <v>434.6</v>
      </c>
      <c r="F1051" s="15">
        <v>0</v>
      </c>
      <c r="G1051" s="15">
        <v>434.6</v>
      </c>
      <c r="H1051" s="14" t="s">
        <v>129</v>
      </c>
      <c r="I1051" s="26" t="s">
        <v>401</v>
      </c>
      <c r="J1051" s="24">
        <v>451.78</v>
      </c>
    </row>
    <row r="1052" spans="1:10" ht="15" x14ac:dyDescent="0.25">
      <c r="F1052" s="21"/>
      <c r="G1052" s="22"/>
      <c r="H1052" s="10"/>
      <c r="I1052" s="11"/>
    </row>
    <row r="1058" spans="5:5" x14ac:dyDescent="0.2">
      <c r="E1058" s="21"/>
    </row>
    <row r="1059" spans="5:5" x14ac:dyDescent="0.2">
      <c r="E1059" s="21"/>
    </row>
  </sheetData>
  <sortState ref="A6:J772">
    <sortCondition ref="D6:D772"/>
    <sortCondition ref="C6:C772"/>
    <sortCondition ref="A6:A772"/>
  </sortState>
  <mergeCells count="1">
    <mergeCell ref="A3:J3"/>
  </mergeCells>
  <phoneticPr fontId="1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1" fitToHeight="8" orientation="portrait" r:id="rId1"/>
  <headerFooter differentFirst="1">
    <oddHeader>&amp;L&amp;"Arial,Negrita"&amp;7FUNDACÓ GENERAL DE LA UNIVERSITAT DE VALÈNCIA. TRANSPARÈNCIA&amp;R&amp;P</oddHeader>
    <oddFooter xml:space="preserve">&amp;L&amp;"Arial,Cursiva"&amp;8Informació publicada en compliment de la Llei de Transparència de la Comunitat Valenciana. L'ús per a finalitats no autoritzades per la normativa vigent serà responsabilitat exclusiva de l´usuari. </oddFooter>
    <firstHeader>&amp;L&amp;G&amp;R&amp;P</firstHeader>
    <firstFooter xml:space="preserve">&amp;L&amp;"Arial,Cursiva"&amp;8Informació publicada en compliment de la Llei de Transparència de la Comunitat Valenciana. L'ús per a finalitats no autoritzades per la normativa vigent serà responsabilitat exclusiva de l´usuari. 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CONTRACTES MENORS</vt:lpstr>
      <vt:lpstr>'CONTRACTES MENORS'!Área_de_impresión</vt:lpstr>
      <vt:lpstr>'CONTRACTES MENORS'!Títulos_a_imprimir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Trinitario Royo Gascón</dc:creator>
  <cp:lastModifiedBy>LUZ GARCIA SANTAEMILIA</cp:lastModifiedBy>
  <cp:lastPrinted>2023-02-27T12:46:31Z</cp:lastPrinted>
  <dcterms:created xsi:type="dcterms:W3CDTF">2018-11-27T07:55:55Z</dcterms:created>
  <dcterms:modified xsi:type="dcterms:W3CDTF">2023-02-27T12:53:40Z</dcterms:modified>
</cp:coreProperties>
</file>