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dmin3fg\disco\FGUV\EJERCICIO 2024\CONTRACTACIÓ\CONTRACTES MENORS\TRANSPARENCIA\4T\"/>
    </mc:Choice>
  </mc:AlternateContent>
  <xr:revisionPtr revIDLastSave="0" documentId="13_ncr:1_{7B9AB6D4-E507-4F7D-AB0B-62B26C1FB517}" xr6:coauthVersionLast="47" xr6:coauthVersionMax="47" xr10:uidLastSave="{00000000-0000-0000-0000-000000000000}"/>
  <bookViews>
    <workbookView xWindow="-120" yWindow="-120" windowWidth="27945" windowHeight="16440" tabRatio="506" xr2:uid="{00000000-000D-0000-FFFF-FFFF00000000}"/>
  </bookViews>
  <sheets>
    <sheet name="CONTRACTES MENORS" sheetId="1" r:id="rId1"/>
  </sheets>
  <definedNames>
    <definedName name="_xlnm._FilterDatabase" localSheetId="0" hidden="1">'CONTRACTES MENORS'!$A$5:$J$739</definedName>
    <definedName name="_xlnm.Print_Area" localSheetId="0">'CONTRACTES MENORS'!$A$1:$J$738</definedName>
    <definedName name="_xlnm.Print_Titles" localSheetId="0">'CONTRACTES MENORS'!$2:$5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4" i="1" l="1"/>
  <c r="F699" i="1"/>
  <c r="G699" i="1" s="1"/>
  <c r="J244" i="1" l="1"/>
  <c r="J695" i="1"/>
  <c r="J664" i="1"/>
  <c r="J663" i="1"/>
  <c r="J54" i="1"/>
  <c r="J398" i="1"/>
  <c r="J397" i="1"/>
  <c r="J686" i="1"/>
  <c r="J155" i="1"/>
  <c r="J661" i="1"/>
  <c r="J660" i="1"/>
  <c r="J652" i="1"/>
  <c r="J658" i="1"/>
  <c r="J657" i="1"/>
  <c r="J659" i="1"/>
  <c r="J653" i="1"/>
  <c r="J655" i="1"/>
  <c r="J656" i="1"/>
  <c r="J654" i="1"/>
  <c r="J125" i="1"/>
  <c r="J173" i="1"/>
  <c r="J609" i="1"/>
  <c r="J718" i="1"/>
  <c r="J556" i="1"/>
  <c r="J558" i="1"/>
  <c r="J555" i="1"/>
  <c r="J557" i="1"/>
  <c r="J559" i="1"/>
  <c r="J13" i="1"/>
  <c r="J694" i="1"/>
  <c r="J650" i="1"/>
  <c r="J722" i="1"/>
  <c r="J419" i="1"/>
  <c r="J137" i="1"/>
  <c r="J332" i="1"/>
  <c r="J721" i="1"/>
  <c r="J720" i="1"/>
  <c r="J719" i="1"/>
  <c r="J518" i="1"/>
  <c r="J733" i="1"/>
  <c r="J374" i="1"/>
  <c r="J204" i="1"/>
  <c r="J331" i="1"/>
  <c r="J651" i="1"/>
  <c r="J673" i="1" l="1"/>
  <c r="J20" i="1"/>
  <c r="J212" i="1" l="1"/>
  <c r="J598" i="1"/>
  <c r="J84" i="1"/>
  <c r="J121" i="1"/>
  <c r="J705" i="1"/>
  <c r="J675" i="1"/>
  <c r="J704" i="1"/>
  <c r="F675" i="1"/>
  <c r="G675" i="1" s="1"/>
  <c r="G705" i="1"/>
  <c r="G704" i="1"/>
  <c r="G39" i="1"/>
  <c r="J692" i="1"/>
  <c r="J606" i="1"/>
  <c r="J69" i="1"/>
  <c r="J709" i="1" l="1"/>
  <c r="F301" i="1" l="1"/>
  <c r="J649" i="1"/>
  <c r="J622" i="1"/>
  <c r="J285" i="1" l="1"/>
  <c r="J443" i="1" l="1"/>
  <c r="J124" i="1" l="1"/>
  <c r="J529" i="1"/>
  <c r="J528" i="1"/>
  <c r="J526" i="1"/>
  <c r="J523" i="1"/>
  <c r="J209" i="1"/>
  <c r="J208" i="1"/>
  <c r="J230" i="1"/>
  <c r="J691" i="1"/>
  <c r="J690" i="1"/>
  <c r="J689" i="1"/>
  <c r="J619" i="1"/>
  <c r="J636" i="1"/>
  <c r="J448" i="1"/>
  <c r="J510" i="1"/>
  <c r="J16" i="1"/>
  <c r="J404" i="1"/>
  <c r="J444" i="1"/>
  <c r="J725" i="1" l="1"/>
  <c r="J724" i="1"/>
  <c r="J282" i="1" l="1"/>
  <c r="F56" i="1" l="1"/>
  <c r="G56" i="1" s="1"/>
  <c r="J613" i="1" l="1"/>
  <c r="J104" i="1" l="1"/>
  <c r="F61" i="1"/>
  <c r="G61" i="1" s="1"/>
  <c r="J737" i="1"/>
  <c r="J736" i="1"/>
  <c r="J525" i="1" l="1"/>
  <c r="F559" i="1"/>
  <c r="G559" i="1" s="1"/>
  <c r="F558" i="1"/>
  <c r="G558" i="1" s="1"/>
  <c r="F557" i="1"/>
  <c r="G557" i="1" s="1"/>
  <c r="J322" i="1"/>
  <c r="J48" i="1"/>
  <c r="J171" i="1"/>
  <c r="F148" i="1"/>
  <c r="G148" i="1" s="1"/>
  <c r="F147" i="1"/>
  <c r="G147" i="1" l="1"/>
  <c r="J451" i="1"/>
  <c r="J711" i="1"/>
  <c r="J712" i="1"/>
  <c r="F635" i="1"/>
  <c r="G635" i="1" s="1"/>
  <c r="G719" i="1"/>
  <c r="G140" i="1"/>
  <c r="G128" i="1"/>
  <c r="J524" i="1" l="1"/>
  <c r="F456" i="1" l="1"/>
  <c r="G456" i="1" s="1"/>
  <c r="J450" i="1" l="1"/>
  <c r="J456" i="1" l="1"/>
  <c r="J396" i="1"/>
  <c r="J455" i="1"/>
  <c r="G672" i="1" l="1"/>
  <c r="F33" i="1" l="1"/>
  <c r="G33" i="1" s="1"/>
  <c r="J534" i="1" l="1"/>
  <c r="J708" i="1"/>
  <c r="J130" i="1"/>
  <c r="F695" i="1" l="1"/>
  <c r="G695" i="1" s="1"/>
  <c r="F132" i="1" l="1"/>
  <c r="G132" i="1" s="1"/>
  <c r="J565" i="1" l="1"/>
  <c r="F565" i="1"/>
  <c r="G565" i="1" s="1"/>
  <c r="J641" i="1" l="1"/>
  <c r="J264" i="1"/>
  <c r="J387" i="1"/>
  <c r="J333" i="1"/>
  <c r="J363" i="1" l="1"/>
  <c r="J707" i="1"/>
  <c r="J312" i="1"/>
  <c r="F471" i="1"/>
  <c r="G471" i="1" s="1"/>
  <c r="E665" i="1"/>
  <c r="F479" i="1" l="1"/>
  <c r="G479" i="1" s="1"/>
  <c r="J139" i="1"/>
  <c r="F555" i="1"/>
  <c r="G555" i="1" l="1"/>
  <c r="J446" i="1"/>
  <c r="F127" i="1" l="1"/>
  <c r="F665" i="1"/>
  <c r="G665" i="1" s="1"/>
  <c r="G127" i="1" l="1"/>
  <c r="J595" i="1"/>
  <c r="J616" i="1" l="1"/>
</calcChain>
</file>

<file path=xl/sharedStrings.xml><?xml version="1.0" encoding="utf-8"?>
<sst xmlns="http://schemas.openxmlformats.org/spreadsheetml/2006/main" count="3509" uniqueCount="1621">
  <si>
    <t>AAA</t>
  </si>
  <si>
    <t>AAM</t>
  </si>
  <si>
    <t>ACI</t>
  </si>
  <si>
    <t>ARX</t>
  </si>
  <si>
    <t>ATE</t>
  </si>
  <si>
    <t>CDE</t>
  </si>
  <si>
    <t>CIG</t>
  </si>
  <si>
    <t>CMG</t>
  </si>
  <si>
    <t>CUD</t>
  </si>
  <si>
    <t>DAE</t>
  </si>
  <si>
    <t>OCU</t>
  </si>
  <si>
    <t>TEN</t>
  </si>
  <si>
    <t>UVD</t>
  </si>
  <si>
    <t>UVO</t>
  </si>
  <si>
    <t>VOL</t>
  </si>
  <si>
    <t>INF</t>
  </si>
  <si>
    <t>LNM</t>
  </si>
  <si>
    <t>SEGURINTER SISTEMAS DE SEGURIDAD SL</t>
  </si>
  <si>
    <t>VALENCIANA DE COPIAS SL</t>
  </si>
  <si>
    <t>RICOH ESPAÑA SLU</t>
  </si>
  <si>
    <t>VODAFONE ESPAÑA SAU</t>
  </si>
  <si>
    <t>CURENERGIA COMERCIALIZADOR DE ULTIMO RECURSO SAU</t>
  </si>
  <si>
    <t>ADOBE SYSTEMS SOFTWARE</t>
  </si>
  <si>
    <t>FUNDACIO GENERAL DE LA UNIVERSITAT DE VALENCIA</t>
  </si>
  <si>
    <t>EMPRESA MIXTA VALENCIANA DE AGUAS SA</t>
  </si>
  <si>
    <t>QUIRON PREVENCION SLU</t>
  </si>
  <si>
    <t>PC COMPONENTES Y MULTIMEDIA SLU</t>
  </si>
  <si>
    <t>ATEMPS MENSAJERIA Y SERVICIOS SL</t>
  </si>
  <si>
    <t>RENFE VIAJEROS SME SA</t>
  </si>
  <si>
    <t>CHUBB EUROPEAN GROUP LIMITED</t>
  </si>
  <si>
    <t>BLANC MARKT HOME SL</t>
  </si>
  <si>
    <t>FORM APPROVALS LLC</t>
  </si>
  <si>
    <t>ARAMARK SERVICIOS DE CATERING, SLU</t>
  </si>
  <si>
    <t>UNIVERSITAT DE VALÈNCIA</t>
  </si>
  <si>
    <t>FUNDACIÓ GENERAL DE LA UNIVERSITAT DE VALÈNCIA</t>
  </si>
  <si>
    <t>INFORMATICA ORDENATA SL</t>
  </si>
  <si>
    <t>MERCADONA SA</t>
  </si>
  <si>
    <t>Suscripciones</t>
  </si>
  <si>
    <t>Gastos diversos - Prevención y Salud</t>
  </si>
  <si>
    <t>Conservación y Mantenimiento</t>
  </si>
  <si>
    <t>Seguros</t>
  </si>
  <si>
    <t>Actividades musicales</t>
  </si>
  <si>
    <t>Adquisición de inmovilizado</t>
  </si>
  <si>
    <t>Alquiler de bienes muebles</t>
  </si>
  <si>
    <t>Asistencia técnica</t>
  </si>
  <si>
    <t>Conservación y Mantenimento Aplicaciones y Equipos Informáticos</t>
  </si>
  <si>
    <t>Derechos de autor</t>
  </si>
  <si>
    <t>Derechos de proyección</t>
  </si>
  <si>
    <t>Desplazamientos</t>
  </si>
  <si>
    <t>Difusión</t>
  </si>
  <si>
    <t>Diseño y material gráfico</t>
  </si>
  <si>
    <t>Documentación libros</t>
  </si>
  <si>
    <t>Equipos informáticos, aplicaciones y software</t>
  </si>
  <si>
    <t>Gastos diversos</t>
  </si>
  <si>
    <t>Gastos diversos - Correos</t>
  </si>
  <si>
    <t>Gastos diversos - Fotocopias y Encuadernaciones</t>
  </si>
  <si>
    <t>Limpieza</t>
  </si>
  <si>
    <t>Manipulación documentos</t>
  </si>
  <si>
    <t>Material de oficina</t>
  </si>
  <si>
    <t>Material informático</t>
  </si>
  <si>
    <t>Mensajería</t>
  </si>
  <si>
    <t>Otros gastos inmovilizado</t>
  </si>
  <si>
    <t>Profesores/Docentes/Conferenciantes…</t>
  </si>
  <si>
    <t>Publicidad</t>
  </si>
  <si>
    <t>Restauración</t>
  </si>
  <si>
    <t>Servicio de prevención de riesgos laborales</t>
  </si>
  <si>
    <t>Servicio de seguridad</t>
  </si>
  <si>
    <t>Servicios Profesionales</t>
  </si>
  <si>
    <t>Servicios Web</t>
  </si>
  <si>
    <t>Suministros. Agua</t>
  </si>
  <si>
    <t>Suministros. Electricidad</t>
  </si>
  <si>
    <t>Suministros. Teléfono</t>
  </si>
  <si>
    <t>Traslado</t>
  </si>
  <si>
    <t>AXA SEGUROS GENERALES SA DE SEGUROS Y REASEGUROS</t>
  </si>
  <si>
    <t>STRIPE PAYMENTS EUROPE, LIMITED</t>
  </si>
  <si>
    <t>ARSYS INTERNET SLU</t>
  </si>
  <si>
    <t>VIAJES GANDIA SL</t>
  </si>
  <si>
    <t>HOTELES GANDIA SA</t>
  </si>
  <si>
    <t>EDUARDO ALAPONT FERNÁNDEZ</t>
  </si>
  <si>
    <t>GESIS DIGITAL, SLU</t>
  </si>
  <si>
    <t xml:space="preserve">ÁNGELES SÁNCHEZ ROBLEDO </t>
  </si>
  <si>
    <t>ATEMPS MENSAJERÍA Y SERVICIOS, S.L.</t>
  </si>
  <si>
    <t xml:space="preserve">FUNDACIÓ GENERAL DE LA UNIVERSITAT DE VALÈNCIA </t>
  </si>
  <si>
    <t>EVOLIUM TECHNOLOGIES SLU</t>
  </si>
  <si>
    <t>BENILIMP SL</t>
  </si>
  <si>
    <t>DEPARTAMENTO</t>
  </si>
  <si>
    <t>Nº EXPEDIENTE</t>
  </si>
  <si>
    <t>FECHA ADJUDICACIÓN</t>
  </si>
  <si>
    <t>PROVEEDOR</t>
  </si>
  <si>
    <t>BASE IMPONIBLE</t>
  </si>
  <si>
    <t>IMPORTE IVA</t>
  </si>
  <si>
    <t>IMPORTE BRUTO</t>
  </si>
  <si>
    <t>OBJETO DEL CONTRATO</t>
  </si>
  <si>
    <t>DURACIÓN</t>
  </si>
  <si>
    <t>IMPORTE DEFINITIVO</t>
  </si>
  <si>
    <t>RELACIÓN CONTRATOS MENORES</t>
  </si>
  <si>
    <t>REPRESENTACIONES COGRAF, S.L.</t>
  </si>
  <si>
    <t>FEDERICO DOMENECH SA</t>
  </si>
  <si>
    <t>10DENCEHISPAHARD SL</t>
  </si>
  <si>
    <t>ANGELES SANCHEZ ROBLEDO</t>
  </si>
  <si>
    <t>JOSE ALICARTE DOMINGO</t>
  </si>
  <si>
    <t>FERRETERIA LA ESTRELLA SL</t>
  </si>
  <si>
    <t>FIATC MUTUA DE SEGUROS Y REASEGUROS</t>
  </si>
  <si>
    <t>FEREGAMA SL</t>
  </si>
  <si>
    <t>AXA SEGUROS GENERALES, S.A. DE SEGUROS Y REASEGUROS</t>
  </si>
  <si>
    <t>Montaje</t>
  </si>
  <si>
    <t>ANTONIA BELLOCH BURGUERA</t>
  </si>
  <si>
    <t>ABENTECH SL</t>
  </si>
  <si>
    <t>LA MARINA GANDIENSE SL</t>
  </si>
  <si>
    <t>COURIERSAFOR SL</t>
  </si>
  <si>
    <t>VIAJES GLOBUS SA</t>
  </si>
  <si>
    <t>VALIMEN SA</t>
  </si>
  <si>
    <t>DIPSICO, S.L.</t>
  </si>
  <si>
    <t>MAPFRE ESPAÑA COMPAÑIA DE SEGUROS Y REASEGUROS SA</t>
  </si>
  <si>
    <t>MIGUEL LORENZO SANCHEZ</t>
  </si>
  <si>
    <t>MICROSOFT IRELAND OPERATIONS LTD</t>
  </si>
  <si>
    <t>UNIVERSITAS TALLER DE ENCUADERNACION SL</t>
  </si>
  <si>
    <t>REMEDIOS LUNA SL</t>
  </si>
  <si>
    <t>NATALIA PEREZ MORALES</t>
  </si>
  <si>
    <t>SOCIEDAD ESTATAL DE CORREOS Y TELEGRAFOS SA</t>
  </si>
  <si>
    <t>E-NCICLE SL</t>
  </si>
  <si>
    <t>ZURICH INSURANCE PLC</t>
  </si>
  <si>
    <t xml:space="preserve">META PLATFORMS IRELAND LIMITED </t>
  </si>
  <si>
    <t>TREVENQUE SISTEMAS DE INFORMACION SL</t>
  </si>
  <si>
    <t>WONDER IDEA TECHNOLOGY LIMITED</t>
  </si>
  <si>
    <t>META PLATFORMS IRELAND LIMITED</t>
  </si>
  <si>
    <t>GERMAN MOLINA PARDO</t>
  </si>
  <si>
    <t>E-STUDIONLINE SOLUCIONES E-LEARNING SL</t>
  </si>
  <si>
    <t>VALIMEN, S.A</t>
  </si>
  <si>
    <t>SGS ICS IBERICA, S.A.</t>
  </si>
  <si>
    <t>MKTO SPECIAL IMPORT, S.L</t>
  </si>
  <si>
    <t>GENEALLY WEB SL</t>
  </si>
  <si>
    <t>GETNET EUROPE ENTIDAD DE PAGO SLU</t>
  </si>
  <si>
    <t>BORDADOS REGISOL SL</t>
  </si>
  <si>
    <t>SOCIEDAD GENERAL DE AUTORES</t>
  </si>
  <si>
    <t>PASTISSERIA SALVA SL</t>
  </si>
  <si>
    <t>GRUPO MULTIMEDIA GANDIA SL</t>
  </si>
  <si>
    <t>COM-PACTO SOLUCIONES Y PROYECTOS SL</t>
  </si>
  <si>
    <t>COMERCIA GLOBAL PAYMENTS ENTIDAD DE PAGO SL</t>
  </si>
  <si>
    <t>CLEVERBRIDGE AG</t>
  </si>
  <si>
    <t>DESARROLLOS JUANUS CINCO SL</t>
  </si>
  <si>
    <t>Alojamiento</t>
  </si>
  <si>
    <t>PUBLISAFOR SL</t>
  </si>
  <si>
    <t>Arrendamientos urbanos</t>
  </si>
  <si>
    <t>TOVSI SOCIEDAD ANONIMA</t>
  </si>
  <si>
    <t>Material Actividades</t>
  </si>
  <si>
    <t>BEMYVEGA</t>
  </si>
  <si>
    <t>GRANT THORNTON SLP</t>
  </si>
  <si>
    <t>JORGE MUÑOZ MORAGUES</t>
  </si>
  <si>
    <t>SALVADOR TARRASÓ BARBER</t>
  </si>
  <si>
    <t>JUAN BAUTISTA MARTÍNEZ GARCÍA</t>
  </si>
  <si>
    <t>JOSE NIETO MIRALLES</t>
  </si>
  <si>
    <t>AB-AUCATEL INSPECCION Y CONTROL SLU</t>
  </si>
  <si>
    <t>EDITORIAL PRENSA VALENCIANA SA</t>
  </si>
  <si>
    <t>CANVA PTY LTD</t>
  </si>
  <si>
    <t>FUNDACIÓ ESPORTIVA MUNICIPAL DE TORRENT</t>
  </si>
  <si>
    <t>SOCIEDAD ESTATAL CORREOS Y TELEGRAFOS S.A.</t>
  </si>
  <si>
    <t>Reparación</t>
  </si>
  <si>
    <t>GERMÁN MOLINA PARDO</t>
  </si>
  <si>
    <t>THE ROCKET SCIENCE GROUP LLC</t>
  </si>
  <si>
    <t>ASSOCIACIO CULTURAL DE LA FALLA MARTIRS I ADJACENTS</t>
  </si>
  <si>
    <t>CENTRO DE ESTUDIOS LA SAFOR SL</t>
  </si>
  <si>
    <t>CHUNHAI YE</t>
  </si>
  <si>
    <t>REPRESENTACIONES COGRAF SL</t>
  </si>
  <si>
    <t>FUNDACION CV FESORD</t>
  </si>
  <si>
    <t>FEDERACIÓN DE GREMIOS DE EDITORES DE ESPAÑA</t>
  </si>
  <si>
    <t>SERVEO SERVICIOS SAU</t>
  </si>
  <si>
    <t>PDF-XCHANGE CO LTD</t>
  </si>
  <si>
    <t>ALCA TECONOLOGIA DE LA INFORMACION Y LAS COMUNICACIONES SL</t>
  </si>
  <si>
    <t>Alquiler intangibles</t>
  </si>
  <si>
    <t>CMG.CM-2024/001</t>
  </si>
  <si>
    <t>CMG.CM-2024/002</t>
  </si>
  <si>
    <t>CMG.CM-2024/003</t>
  </si>
  <si>
    <t>CMG.CM-2024/004</t>
  </si>
  <si>
    <t>CMG.CM-2024/005</t>
  </si>
  <si>
    <t>CMG.CM-2024/006</t>
  </si>
  <si>
    <t>CMG.CM-2024/007</t>
  </si>
  <si>
    <t>CMG.CM-2024/008</t>
  </si>
  <si>
    <t>CMG.CM-2024/009</t>
  </si>
  <si>
    <t>CREAMOS SINERGIAS SL</t>
  </si>
  <si>
    <t>VISUAL ENTIDAD DE GESTION DE ARTISTAS PLASTICOS</t>
  </si>
  <si>
    <t>EDUARDO ALAPONT FERNANDEZ</t>
  </si>
  <si>
    <t>LA IMPRENTA COM GRAFICA SL</t>
  </si>
  <si>
    <t>29/02/2024 al 10/09/2024</t>
  </si>
  <si>
    <t>Trabajos audiovisuales</t>
  </si>
  <si>
    <t>Fotografía</t>
  </si>
  <si>
    <t>Auditoría</t>
  </si>
  <si>
    <t>Notaría</t>
  </si>
  <si>
    <t>29/02/2024 al 08/09/2024</t>
  </si>
  <si>
    <t>28/02/2024 al 01/03/2024</t>
  </si>
  <si>
    <t>Derechos de Autor</t>
  </si>
  <si>
    <t>19/02/2024 al 27/02/2024</t>
  </si>
  <si>
    <t>26/02/2024 al 28/02/2024</t>
  </si>
  <si>
    <t>22/02/2024 al 26/02/2024</t>
  </si>
  <si>
    <t>AAM.CM-2024/001</t>
  </si>
  <si>
    <t>MIGUEL ANGEL GALVEZ DE LA HOZ</t>
  </si>
  <si>
    <t>AAM.CM-2024/002</t>
  </si>
  <si>
    <t>UNIVERSITAT DE VALENCIA</t>
  </si>
  <si>
    <t>AAM.CM-2024/003</t>
  </si>
  <si>
    <t>SMART DRAGON SL</t>
  </si>
  <si>
    <t>AAM.CM-2024/004</t>
  </si>
  <si>
    <t>CLEMENTE PIANOS SL</t>
  </si>
  <si>
    <t>AAM.CM-2024/005</t>
  </si>
  <si>
    <t>AMAZON EU SARL NIEDERLASSUNG DEUTSCHLAND</t>
  </si>
  <si>
    <t>AAM.CM-2024/006</t>
  </si>
  <si>
    <t>INSTITUT VALENCIA DE LA JOVENTUT</t>
  </si>
  <si>
    <t>AAM.CM-2024/007</t>
  </si>
  <si>
    <t>MONGE Y BOCETA ASOCIADOS MUSICALES SL</t>
  </si>
  <si>
    <t>AAM.CM-2024/008</t>
  </si>
  <si>
    <t>AAM.CM-2024/009</t>
  </si>
  <si>
    <t>AAM.CM-2024/010</t>
  </si>
  <si>
    <t>AAM.CM-2024/011</t>
  </si>
  <si>
    <t>AAM.CM-2024/012</t>
  </si>
  <si>
    <t>HERTOCAR SL</t>
  </si>
  <si>
    <t>AAM.CM-2024/013</t>
  </si>
  <si>
    <t>JOAN REAL SL</t>
  </si>
  <si>
    <t>AAM.CM-2024/014</t>
  </si>
  <si>
    <t>ANVI LOGISTICA CULTURAL SL</t>
  </si>
  <si>
    <t>AAM.CM-2024/015</t>
  </si>
  <si>
    <t>ASSOCIACIO ORQUESTRA UNIVERSITARIA DE VALENCIA</t>
  </si>
  <si>
    <t>AAM.CM-2024/016</t>
  </si>
  <si>
    <t>CELIMARC 2012 SL</t>
  </si>
  <si>
    <t>AAM.CM-2024/017</t>
  </si>
  <si>
    <t>PRIMOTI SL</t>
  </si>
  <si>
    <t>AAM.CM-2024/018</t>
  </si>
  <si>
    <t>MAZASUR SA</t>
  </si>
  <si>
    <t>AAM.CM-2024/019</t>
  </si>
  <si>
    <t>AAM.CM-2024/020</t>
  </si>
  <si>
    <t>TALLER DE LUTHERIA SL</t>
  </si>
  <si>
    <t>AAM.CM-2024/021</t>
  </si>
  <si>
    <t>AAM.CM-2024/022</t>
  </si>
  <si>
    <t>AAM.CM-2024/023</t>
  </si>
  <si>
    <t>BOIX BROKERS CONSULTORES CORREDURIA DE SEGUROS SL</t>
  </si>
  <si>
    <t>AAM.CM-2024/024</t>
  </si>
  <si>
    <t>AAM.CM-2024/025</t>
  </si>
  <si>
    <t>AAM.CM-2024/026</t>
  </si>
  <si>
    <t>SERVICIOS INFORMATICOS PAVON SL</t>
  </si>
  <si>
    <t>AAM.CM-2024/027</t>
  </si>
  <si>
    <t>AAM.CM-2024/028</t>
  </si>
  <si>
    <t>AAM.CM-2024/029</t>
  </si>
  <si>
    <t>29/01/2024 al 30/01/2024</t>
  </si>
  <si>
    <t>10/01/2024 al 17/01/2024</t>
  </si>
  <si>
    <t>27/04/2024 al 28/04/2024</t>
  </si>
  <si>
    <t>09/01/2024 al 19/01/2024</t>
  </si>
  <si>
    <t>10/01/2024 al 02/02/2024</t>
  </si>
  <si>
    <t>17/01/2024 al 20/01/2024</t>
  </si>
  <si>
    <t>18/01/2024 al 24/01/2024</t>
  </si>
  <si>
    <t>19/02/2024 al 22/02/2024</t>
  </si>
  <si>
    <t>14/02/2024 al 15/02/2024</t>
  </si>
  <si>
    <t>15/02/2024 al 19/02/2024</t>
  </si>
  <si>
    <t>31/01/2024 al 01/02/2024</t>
  </si>
  <si>
    <t>01/03/2024 al 03/03/2024</t>
  </si>
  <si>
    <t>05/03/2024 al 06/03/2024</t>
  </si>
  <si>
    <t>05/03/2024 al 07/03/2024</t>
  </si>
  <si>
    <t>12/01/2024 al 20/04/2024</t>
  </si>
  <si>
    <t>22/02/2024 al 26/04/2024</t>
  </si>
  <si>
    <t>12/03/2024 al 30/06/2024</t>
  </si>
  <si>
    <t>07/03/2024 al 11/03/2024</t>
  </si>
  <si>
    <t>27/02/2024 al 01/02/2025</t>
  </si>
  <si>
    <t>ATE.CM-2024/001</t>
  </si>
  <si>
    <t>26/01/2024 al 26/02/2024</t>
  </si>
  <si>
    <t>INF.CM-2024/001</t>
  </si>
  <si>
    <t>INF.CM-2024/002</t>
  </si>
  <si>
    <t>INF.CM-2024/003</t>
  </si>
  <si>
    <t>INF.CM-2024/004</t>
  </si>
  <si>
    <t>01/01/2024 al 29/02/2024</t>
  </si>
  <si>
    <t>01/03/2024 al 30/04/2024</t>
  </si>
  <si>
    <t>19/02/2024 al 04/03/2024</t>
  </si>
  <si>
    <t>17/01/2024 al 17/02/2024</t>
  </si>
  <si>
    <t>OCU.CM-2024/001</t>
  </si>
  <si>
    <t>TEN.CM-2024/001</t>
  </si>
  <si>
    <t>CEGAL ESPAÑOLA DE GREMIOS Y ASOC</t>
  </si>
  <si>
    <t>TEN.CM-2024/002</t>
  </si>
  <si>
    <t>TEN.CM-2024/003</t>
  </si>
  <si>
    <t>TEN.CM-2024/004</t>
  </si>
  <si>
    <t>TEN.CM-2024/005</t>
  </si>
  <si>
    <t>TEN.CM-2024/006</t>
  </si>
  <si>
    <t>TEN.CM-2024/007</t>
  </si>
  <si>
    <t>CAIXA POPULAR CAIXA RURAL COOP</t>
  </si>
  <si>
    <t>TEN.CM-2024/008</t>
  </si>
  <si>
    <t>IKEA IBERICA SAU</t>
  </si>
  <si>
    <t>TEN.CM-2024/009</t>
  </si>
  <si>
    <t>TEN.CM-2024/010</t>
  </si>
  <si>
    <t>TEN.CM-2024/011</t>
  </si>
  <si>
    <t>TEN.CM-2024/012</t>
  </si>
  <si>
    <t>TEN.CM-2024/013</t>
  </si>
  <si>
    <t>TEN.CM-2024/014</t>
  </si>
  <si>
    <t>01/01/2024 al 31/12/2024</t>
  </si>
  <si>
    <t>01/01/2024 al 31/01/2024</t>
  </si>
  <si>
    <t>01/02/2024 al 29/02/2024</t>
  </si>
  <si>
    <t>23/01/2024 al 23/01/2025</t>
  </si>
  <si>
    <t>Servicios bancarios</t>
  </si>
  <si>
    <t>30/01/2024 al 05/02/2024</t>
  </si>
  <si>
    <t>Servicios web</t>
  </si>
  <si>
    <t>29/01/2024 al 28/01/2025</t>
  </si>
  <si>
    <t>MKTO SPECIAL IMPORT SL</t>
  </si>
  <si>
    <t>CIG.CM-2024/001</t>
  </si>
  <si>
    <t>CIG.CM-2024/002</t>
  </si>
  <si>
    <t>CIG.CM-2024/003</t>
  </si>
  <si>
    <t>CIG.CM-2024/004</t>
  </si>
  <si>
    <t>CIG.CM-2024/005</t>
  </si>
  <si>
    <t>CIG.CM-2024/006</t>
  </si>
  <si>
    <t>FIES EXCELLENCE SL</t>
  </si>
  <si>
    <t>CIG.CM-2024/007</t>
  </si>
  <si>
    <t>MATERIAL TECNICO Y DE OFICINAS SL</t>
  </si>
  <si>
    <t>OCIURBA SL</t>
  </si>
  <si>
    <t xml:space="preserve">TELEFONICA DE ESPAÑA </t>
  </si>
  <si>
    <t>11/02/2024 al 24/02/2024</t>
  </si>
  <si>
    <t>02/02/2024 al 02/02/2025</t>
  </si>
  <si>
    <t>18/01/2024 al 17/01/2025</t>
  </si>
  <si>
    <t>VOL.CM-2024/001</t>
  </si>
  <si>
    <t>VOL.CM-2024/002</t>
  </si>
  <si>
    <t>CARMEN SAEZ HOSTELERIA Y SERVICIOS SL</t>
  </si>
  <si>
    <t>DAE.CM-2024/001</t>
  </si>
  <si>
    <t>DAE.CM-2024/002</t>
  </si>
  <si>
    <t>DAE.CM-2024/003</t>
  </si>
  <si>
    <t>DAE.CM-2024/004</t>
  </si>
  <si>
    <t>DAE.CM-2024/005</t>
  </si>
  <si>
    <t>DAE.CM-2024/006</t>
  </si>
  <si>
    <t>DAE.CM-2024/007</t>
  </si>
  <si>
    <t>DAE.CM-2024/008</t>
  </si>
  <si>
    <t>DAE.CM-2024/009</t>
  </si>
  <si>
    <t>DAE.CM-2024/010</t>
  </si>
  <si>
    <t>DAE.CM-2024/011</t>
  </si>
  <si>
    <t>DAE.CM-2024/012</t>
  </si>
  <si>
    <t>DAE.CM-2024/013</t>
  </si>
  <si>
    <t>DAE.CM-2024/014</t>
  </si>
  <si>
    <t>DAE.CM-2024/015</t>
  </si>
  <si>
    <t>DAE.CM-2024/016</t>
  </si>
  <si>
    <t>DAE.CM-2024/017</t>
  </si>
  <si>
    <t>DAE.CM-2024/018</t>
  </si>
  <si>
    <t>DAE.CM-2024/019</t>
  </si>
  <si>
    <t>DAE.CM-2024/020</t>
  </si>
  <si>
    <t>DAE.CM-2024/021</t>
  </si>
  <si>
    <t>DAE.CM-2024/022</t>
  </si>
  <si>
    <t>DAE.CM-2024/023</t>
  </si>
  <si>
    <t>JINGMENSHI YINGLEMAOYI YOU XIANGONGSI</t>
  </si>
  <si>
    <t>DAE.CM-2024/024</t>
  </si>
  <si>
    <t>DAE.CM-2024/025</t>
  </si>
  <si>
    <t>DAE.CM-2024/026</t>
  </si>
  <si>
    <t>DAE.CM-2024/027</t>
  </si>
  <si>
    <t>DAE.CM-2024/028</t>
  </si>
  <si>
    <t>DAE.CM-2024/029</t>
  </si>
  <si>
    <t>DAE.CM-2024/030</t>
  </si>
  <si>
    <t>DAE.CM-2024/031</t>
  </si>
  <si>
    <t>DAE.CM-2024/032</t>
  </si>
  <si>
    <t>NH HOTELES ESPAÑA SA</t>
  </si>
  <si>
    <t>DAE.CM-2024/033</t>
  </si>
  <si>
    <t>JM BRUNEAU ESPAÑA SOCIEDAD UNIPERSONAL</t>
  </si>
  <si>
    <t>13/01/2024 al 12/01/2025</t>
  </si>
  <si>
    <t>23/01/2024 al 24/01/2024</t>
  </si>
  <si>
    <t xml:space="preserve">01/01/2024 al 31/12/2024 </t>
  </si>
  <si>
    <t>08/01/2024 al 07/01/2025</t>
  </si>
  <si>
    <t>11/01/2024 al 11/01/2025</t>
  </si>
  <si>
    <t>29/01/2024 al 23/02/2024</t>
  </si>
  <si>
    <t>14/02/2024 al 14/02/2025</t>
  </si>
  <si>
    <t>01/02/2024 al 31/01/2025</t>
  </si>
  <si>
    <t>02/02/2024 al 05/02/2024</t>
  </si>
  <si>
    <t>24/02/2024 al 23/02/2025</t>
  </si>
  <si>
    <t>12/02/2024 al 13/02/2024</t>
  </si>
  <si>
    <t>02/03/2024 al 03/03/2024</t>
  </si>
  <si>
    <t>28/02/2024 al 29/02/2024</t>
  </si>
  <si>
    <t>AAA.CM-2024/001</t>
  </si>
  <si>
    <t>AAA.CM-2024/002</t>
  </si>
  <si>
    <t>08/01/2024 al 10/06/2024</t>
  </si>
  <si>
    <t>AAA.CM-2024/003</t>
  </si>
  <si>
    <t xml:space="preserve">FUNDACIO GENERAL DE LA UNIVERSITAT DE VALENCIA </t>
  </si>
  <si>
    <t>AAA.CM-2024/004</t>
  </si>
  <si>
    <t>AAA.CM-2024/005</t>
  </si>
  <si>
    <t>19/02/2024 al 23/02/2024</t>
  </si>
  <si>
    <t>AAA.CM-2024/006</t>
  </si>
  <si>
    <t>25/03/2024 al 02/04/2024</t>
  </si>
  <si>
    <t>AAA.CM-2024/007</t>
  </si>
  <si>
    <t>25/03/2024 al 02/04/2025</t>
  </si>
  <si>
    <t>GINKGO EDUCACION SL</t>
  </si>
  <si>
    <t>SERVICIOS DOCUMENTALES AVANZADOS SL</t>
  </si>
  <si>
    <t>01/03/2024 al 30/11/2024</t>
  </si>
  <si>
    <t>ATE.CM-2024/002</t>
  </si>
  <si>
    <t>ATE.CM-2024/003</t>
  </si>
  <si>
    <t>ATE.CM-2024/004</t>
  </si>
  <si>
    <t>GESIS DIGITAL SLU</t>
  </si>
  <si>
    <t>ACTURA ART GLOBAL SL</t>
  </si>
  <si>
    <t>14/02/2024 al 08/03/2024</t>
  </si>
  <si>
    <t>15/03/2024 al 15/05/2024</t>
  </si>
  <si>
    <t>21/03/2024 al 21/04/2024</t>
  </si>
  <si>
    <t>AAM.CM-2024/030</t>
  </si>
  <si>
    <t>PERCUFEST PRODUCTIONS SLU</t>
  </si>
  <si>
    <t>AAM.CM-2024/031</t>
  </si>
  <si>
    <t>ESPAI PERCUSONS SL</t>
  </si>
  <si>
    <t>25/03/2024 al 04/05/2024</t>
  </si>
  <si>
    <t>27/03/2024 al 27/04/2024</t>
  </si>
  <si>
    <t>01/07/2024 al 30/07/2024</t>
  </si>
  <si>
    <t>DAE.CM-2024/034</t>
  </si>
  <si>
    <t>DAE.CM-2024/035</t>
  </si>
  <si>
    <t>PRINCIPPIA, FORMACION Y CONSULTORIA SL</t>
  </si>
  <si>
    <t>DAE.CM-2024/036</t>
  </si>
  <si>
    <t>DAE.CM-2024/037</t>
  </si>
  <si>
    <t>DAE.CM-2024/038</t>
  </si>
  <si>
    <t>AVANCE EN EDUCACION GLOBAL SL</t>
  </si>
  <si>
    <t>DAE.CM-2024/039</t>
  </si>
  <si>
    <t>OCCIDENT GCO SAU DE SEGUROS Y REASEGUROS</t>
  </si>
  <si>
    <t>DAE.CM-2024/040</t>
  </si>
  <si>
    <t>DAE.CM-2024/041</t>
  </si>
  <si>
    <t>DAE.CM-2024/042</t>
  </si>
  <si>
    <t>DAE.CM-2024/043</t>
  </si>
  <si>
    <t>RACO DE LES ERES SL</t>
  </si>
  <si>
    <t>DAE.CM-2024/044</t>
  </si>
  <si>
    <t>DAE.CM-2024/045</t>
  </si>
  <si>
    <t>ANULADA</t>
  </si>
  <si>
    <t>01/03/2024 al 06/03/2024</t>
  </si>
  <si>
    <t>07/03/2024 al 06/03/2025</t>
  </si>
  <si>
    <t>11/03/2024 al 12/03/2024</t>
  </si>
  <si>
    <t xml:space="preserve"> 02/04/2024 al 01/04/2025</t>
  </si>
  <si>
    <t>14/03/2024 al 13/03/2025</t>
  </si>
  <si>
    <t>22/03/2024 al 22/03/2025</t>
  </si>
  <si>
    <t>23/03/2024 al 23/03/2025</t>
  </si>
  <si>
    <t>21/03/2024 al 22/03/2024</t>
  </si>
  <si>
    <t>09/04/2024 al 19/04/2024</t>
  </si>
  <si>
    <t>CDE.CM-2024/001</t>
  </si>
  <si>
    <t>LNM.CM-2024/001</t>
  </si>
  <si>
    <t>LNM.CM-2024/002</t>
  </si>
  <si>
    <t>CDE.CM-2024/002</t>
  </si>
  <si>
    <t>AMADOR VIQUEIRA ALMUDENA 000199858C SL</t>
  </si>
  <si>
    <t>22/01/2024 al 01/02/2024</t>
  </si>
  <si>
    <t>INF.CM-2024/005</t>
  </si>
  <si>
    <t>INF.CM-2024/006</t>
  </si>
  <si>
    <t>INF.CM-2024/007</t>
  </si>
  <si>
    <t>04/03/2024 al 05/03/2024</t>
  </si>
  <si>
    <t>26/03/2024 al 28/03/2024</t>
  </si>
  <si>
    <t>VOL.CM-2024/003</t>
  </si>
  <si>
    <t>SIGNE POSITIU SL</t>
  </si>
  <si>
    <t>VIAJES EL CORTE INGLES SA</t>
  </si>
  <si>
    <t>01/01/2024 al 13/12/2024</t>
  </si>
  <si>
    <t>BENILIMP, SL</t>
  </si>
  <si>
    <t>MAPUBLI SL</t>
  </si>
  <si>
    <t>WEBPOINT SISTEMAS SL</t>
  </si>
  <si>
    <t>ELECNOR SERVICIOS Y PROYECTOS SAU</t>
  </si>
  <si>
    <t>ARAMARK SERVICIOS DE CATERING SLU</t>
  </si>
  <si>
    <t>FEDERACION DE GREMIOS DE EDITORES DE ESPAÑA</t>
  </si>
  <si>
    <t>HOTEL CORDOBA ESTACION SL</t>
  </si>
  <si>
    <t>FUNDACION UNIVESITARIA PARA EL DESARROLLO DE LA PROVINCIA DE CORDOBA</t>
  </si>
  <si>
    <t>MULTICONVERSION SL</t>
  </si>
  <si>
    <t>JULIA MARTINEZ PALLAS</t>
  </si>
  <si>
    <t>JUAN JOSE PRATS BENAVENT</t>
  </si>
  <si>
    <t>VALERO Y PEREZ SL</t>
  </si>
  <si>
    <t>JOSE MANUEL REDONDO MUÑOZ</t>
  </si>
  <si>
    <t>FISSA FINALIDAD SOCIAL, SL VALENCIA</t>
  </si>
  <si>
    <t>SISTAC SL</t>
  </si>
  <si>
    <t>OFIPRIX SL</t>
  </si>
  <si>
    <t>KAAN REVOLUTION 365 SL</t>
  </si>
  <si>
    <t>01/01/2024 al 31/03/2024</t>
  </si>
  <si>
    <t>15/01/2024 al 17/01/2024</t>
  </si>
  <si>
    <t>18/01/2024 al 02/02/2024</t>
  </si>
  <si>
    <t>18/01/2024 al 09/02/2024</t>
  </si>
  <si>
    <t>29/01/2024 al 31/01/2024</t>
  </si>
  <si>
    <t>24/01/2024 al 05/02/2024</t>
  </si>
  <si>
    <t>05/02/2024 al 14/02/2024</t>
  </si>
  <si>
    <t>13/02/2024 al 16/02/2024</t>
  </si>
  <si>
    <t>13/03/2024 al 15/03/2024</t>
  </si>
  <si>
    <t>20/02/2024 al 23/02/2024</t>
  </si>
  <si>
    <t>04/03/2024 al 07/03/2024</t>
  </si>
  <si>
    <t>27/02/2024 al 29/02/2024</t>
  </si>
  <si>
    <t>26/02/2024 al 29/02/2024</t>
  </si>
  <si>
    <t>20/01/2024 al 19/01/2025</t>
  </si>
  <si>
    <t>27/01/2024 al 26/01/2025</t>
  </si>
  <si>
    <t>16/02/2024 al 29/02/2024</t>
  </si>
  <si>
    <t>08/02/2024 al 09/02/2024</t>
  </si>
  <si>
    <t>15/02/2024 al 20/02/2024</t>
  </si>
  <si>
    <t>23/01/2024 al 02/02/2024</t>
  </si>
  <si>
    <t>06/02/2024 al 24/05/2024</t>
  </si>
  <si>
    <t>12/02/2024 al 29/02/2024</t>
  </si>
  <si>
    <t>13/03/2024 al 14/03/2024</t>
  </si>
  <si>
    <t>CIG.CM-2024/008</t>
  </si>
  <si>
    <t>CIG.CM-2024/009</t>
  </si>
  <si>
    <t>CIG.CM-2024/010</t>
  </si>
  <si>
    <t>CIG.CM-2024/011</t>
  </si>
  <si>
    <t>CIG.CM-2024/012</t>
  </si>
  <si>
    <t>SOLVENTA SOLUCIONS BÀSIQUES PER ENTITATS I CIUTADANS SL</t>
  </si>
  <si>
    <t>L'ÁNEC PAPER SL</t>
  </si>
  <si>
    <t>SEQUENCE SONGWARE MIDISERVE SL</t>
  </si>
  <si>
    <t>TEN.CM-2024/015</t>
  </si>
  <si>
    <t>TEN.CM-2024/016</t>
  </si>
  <si>
    <t>TEN.CM-2024/017</t>
  </si>
  <si>
    <t>TEN.CM-2024/018</t>
  </si>
  <si>
    <t>TREVENQUE SOSTEMAS DE INFORMACION SL</t>
  </si>
  <si>
    <t>01/03/2024 al 31/12/2024</t>
  </si>
  <si>
    <t>15/02/2024 al 14/02/2025</t>
  </si>
  <si>
    <t>UVD.CM-2024/001</t>
  </si>
  <si>
    <t>UVD.CM-2024/002</t>
  </si>
  <si>
    <t>UVD.CM-2024/003</t>
  </si>
  <si>
    <t>UVD.CM-2024/004</t>
  </si>
  <si>
    <t>UVD.CM-2024/005</t>
  </si>
  <si>
    <t>UVD.CM-2024/006</t>
  </si>
  <si>
    <t>UVD.CM-2024/007</t>
  </si>
  <si>
    <t>UVD.CM-2024/008</t>
  </si>
  <si>
    <t>UVD.CM-2024/009</t>
  </si>
  <si>
    <t>UVD.CM-2024/010</t>
  </si>
  <si>
    <t>UVD.CM-2024/011</t>
  </si>
  <si>
    <t>31/12/2023 al 31/12/2024</t>
  </si>
  <si>
    <t>02/02/2024 al 09/02/2024</t>
  </si>
  <si>
    <t>07/03/2024 al 12/03/2024</t>
  </si>
  <si>
    <t>25/04/2024 al 26/04/2024</t>
  </si>
  <si>
    <t>22/04/2024 al 29/04/2024</t>
  </si>
  <si>
    <t>SGS INTERNATIONAL CERTIFICATION SERVICES IBERICA, SAU</t>
  </si>
  <si>
    <t>11/01/2024 al 31/01/2024</t>
  </si>
  <si>
    <t>Auditoria</t>
  </si>
  <si>
    <t>12/01/2024 al 25/01/2024</t>
  </si>
  <si>
    <t>26/01/2024 al 29/02/2024</t>
  </si>
  <si>
    <t>06/02/2024 al 09/02/2024</t>
  </si>
  <si>
    <t>08/03/2024 al 14/03/2024</t>
  </si>
  <si>
    <t>17/01/2024 al 30/04/2024</t>
  </si>
  <si>
    <t>PAC</t>
  </si>
  <si>
    <t>22/03/2024 al 25/04/2024</t>
  </si>
  <si>
    <t>ATE.CM-2024/005</t>
  </si>
  <si>
    <t>SANTIAGO GIMENEZ GIMENEZ</t>
  </si>
  <si>
    <t>Escenografía y producción</t>
  </si>
  <si>
    <t>27/03/2024 al 03/05/2024</t>
  </si>
  <si>
    <t>TEN.CM-2024/019</t>
  </si>
  <si>
    <t>AAA.CM-2024/008</t>
  </si>
  <si>
    <t>15/04/2024 al 22/04/2024</t>
  </si>
  <si>
    <t>AAA.CM-2024/009</t>
  </si>
  <si>
    <t>AAA.CM-2024/010</t>
  </si>
  <si>
    <t>AAA.CM-2024/011</t>
  </si>
  <si>
    <t>18/04/2024 al 12/05/2024</t>
  </si>
  <si>
    <t>AAA.CM-2024/012</t>
  </si>
  <si>
    <t>02/05/2024 al 07/05/2024</t>
  </si>
  <si>
    <t>AAA.CM-2024/013</t>
  </si>
  <si>
    <t>AAA.CM-2024/014</t>
  </si>
  <si>
    <t>ALLIANZ COMPAÑIA DE SEGUROS Y REASEGUROS SA</t>
  </si>
  <si>
    <t>ARTEFACTE SERVICIOS GRAFICOS SLNE</t>
  </si>
  <si>
    <t>23/05/2024 al 05/06/2024</t>
  </si>
  <si>
    <t>15/05/2024 al 07/10/2024</t>
  </si>
  <si>
    <t>ATE.CM-2024/007</t>
  </si>
  <si>
    <t>ATE.CM-2024/008</t>
  </si>
  <si>
    <t>ATE.CM-2024/009</t>
  </si>
  <si>
    <t>ATE.CM-2024/006</t>
  </si>
  <si>
    <t>NURIA MARTIN TORRE</t>
  </si>
  <si>
    <t>MARCO ANTONIO BAIXAULI BELTRAN</t>
  </si>
  <si>
    <t>02/05/2024 al08/05/2024</t>
  </si>
  <si>
    <t>03/05/2024 al 09/05/2024</t>
  </si>
  <si>
    <t>06/05/2024 al 08/05/2024</t>
  </si>
  <si>
    <t>12/04/2024 al 10/05/2024</t>
  </si>
  <si>
    <t>AAM.CM-2024/032</t>
  </si>
  <si>
    <t>AAM.CM-2024/033</t>
  </si>
  <si>
    <t>AAM.CM-2024/034</t>
  </si>
  <si>
    <t>AAM.CM-2024/035</t>
  </si>
  <si>
    <t>AAM.CM-2024/036</t>
  </si>
  <si>
    <t>EDUARD ALAPONT FERNANDEZ</t>
  </si>
  <si>
    <t>AAM.CM-2024/037</t>
  </si>
  <si>
    <t>MUSICAL CAMPOS SL</t>
  </si>
  <si>
    <t>AAM.CM-2024/038</t>
  </si>
  <si>
    <t>AAM.CM-2024/039</t>
  </si>
  <si>
    <t>AAM.CM-2024/040</t>
  </si>
  <si>
    <t>AAM.CM-2024/041</t>
  </si>
  <si>
    <t>AAM.CM-2024/042</t>
  </si>
  <si>
    <t>AAM.CM-2024/043</t>
  </si>
  <si>
    <t>AAM.CM-2024/045</t>
  </si>
  <si>
    <t>JUAN SANCHO TAMARIT</t>
  </si>
  <si>
    <t>AAM.CM-2024/046</t>
  </si>
  <si>
    <t>AAM.CM-2024/047</t>
  </si>
  <si>
    <t>AAM.CM-2024/048</t>
  </si>
  <si>
    <t>AAM.CM-2024/049</t>
  </si>
  <si>
    <t>AAM.CM-2024/050</t>
  </si>
  <si>
    <t>AAM.CM-2024/051</t>
  </si>
  <si>
    <t>AAM.CM-2024/052</t>
  </si>
  <si>
    <t>PHOTOTYPE SL</t>
  </si>
  <si>
    <t>AAM.CM-2024/053</t>
  </si>
  <si>
    <t>AAM.CM-2024/054</t>
  </si>
  <si>
    <t>RITME LLEVANT</t>
  </si>
  <si>
    <t>AAM.CM-2024/055</t>
  </si>
  <si>
    <t>AAM.CM-2024/056</t>
  </si>
  <si>
    <t>COMERCIAL DEL SUR DE PAPELERIA SL</t>
  </si>
  <si>
    <t>AAM.CM-2024/057</t>
  </si>
  <si>
    <t>AAM.CM-2024/058</t>
  </si>
  <si>
    <t>AAM.CM-2024/059</t>
  </si>
  <si>
    <t>AAM.CM-2024/060</t>
  </si>
  <si>
    <t>AAM.CM-2024/061</t>
  </si>
  <si>
    <t>AAM.CM-2024/062</t>
  </si>
  <si>
    <t>AAM.CM-2024/063</t>
  </si>
  <si>
    <t>AAM.CM-2024/064</t>
  </si>
  <si>
    <t>AAM.CM-2024/065</t>
  </si>
  <si>
    <t>AAM.CM-2024/066</t>
  </si>
  <si>
    <t>AAM.CM-2024/067</t>
  </si>
  <si>
    <t>STRETTA MUSIC GMBH</t>
  </si>
  <si>
    <t>AAM.CM-2024/068</t>
  </si>
  <si>
    <t>AAM.CM-2024/069</t>
  </si>
  <si>
    <t>AAM.CM-2024/070</t>
  </si>
  <si>
    <t>AAM.CM-2024/071</t>
  </si>
  <si>
    <t>E-STUDIONOLINE SOLUCIONES E-LEARNING SL</t>
  </si>
  <si>
    <t>AAM.CM-2024/072</t>
  </si>
  <si>
    <t>18/04/2024 al 20/04/2024</t>
  </si>
  <si>
    <t>15/04/2024 al 17/04/2024</t>
  </si>
  <si>
    <t>16/04/2024 al 22/04/2024</t>
  </si>
  <si>
    <t>16/04/2024 al 18/04/2024</t>
  </si>
  <si>
    <t>18/04/2024 al 22/04/2024</t>
  </si>
  <si>
    <t>22/04/2024 al 23/04/2024</t>
  </si>
  <si>
    <t>20/05/2024 al 24/05/2024</t>
  </si>
  <si>
    <t>24/05/2024 al 28/05/2024</t>
  </si>
  <si>
    <t>06/05/2024 al 15/05/2024</t>
  </si>
  <si>
    <t>08/05/2024 al 15/05/2024</t>
  </si>
  <si>
    <t>08/05/2024 al 14/05/2024</t>
  </si>
  <si>
    <t>FotografÍa</t>
  </si>
  <si>
    <t>GUIL SL</t>
  </si>
  <si>
    <t>AMAZON EU SARL SUCCURSALE ITALIANA</t>
  </si>
  <si>
    <t>CMG.CM-2024/010</t>
  </si>
  <si>
    <t>VALERO LOGISTIK VALENCIA S.L.</t>
  </si>
  <si>
    <t>CMG.CM-2024/011</t>
  </si>
  <si>
    <t>AON IBÉRICA CORREDURÍA DE SEGUROS Y REASEGUROS SAU</t>
  </si>
  <si>
    <t>CMG.CM-2024/012</t>
  </si>
  <si>
    <t>CMG.CM-2024/013</t>
  </si>
  <si>
    <t>IVÁN SOLER MUÑOZ</t>
  </si>
  <si>
    <t>03/06/2024 al 30/09/2024</t>
  </si>
  <si>
    <t>22/06/2024 al 02/07/2024</t>
  </si>
  <si>
    <t>22/06/2024 al 03/07/2024</t>
  </si>
  <si>
    <t>11/06/2024 al 13/06/2024</t>
  </si>
  <si>
    <t>Material didáctico</t>
  </si>
  <si>
    <t>UVO.CM-2024/001</t>
  </si>
  <si>
    <t>UVO.CM-2024/002</t>
  </si>
  <si>
    <t>UVO.CM-2024/003</t>
  </si>
  <si>
    <t>UVO.CM-2024/004</t>
  </si>
  <si>
    <t>UVO.CM-2024/005</t>
  </si>
  <si>
    <t>UVO.CM-2024/006</t>
  </si>
  <si>
    <t>UVO.CM-2024/007</t>
  </si>
  <si>
    <t>UVO.CM-2024/008</t>
  </si>
  <si>
    <t>UVO.CM-2024/009</t>
  </si>
  <si>
    <t>UVO.CM-2024/010</t>
  </si>
  <si>
    <t>UVO.CM-2024/011</t>
  </si>
  <si>
    <t>UVO.CM-2024/012</t>
  </si>
  <si>
    <t>UVO.CM-2024/013</t>
  </si>
  <si>
    <t>UVO.CM-2024/014</t>
  </si>
  <si>
    <t>UVO.CM-2024/015</t>
  </si>
  <si>
    <t>UVO.CM-2024/016</t>
  </si>
  <si>
    <t>UVO.CM-2024/017</t>
  </si>
  <si>
    <t>UVO.CM-2024/018</t>
  </si>
  <si>
    <t>UVO.CM-2024/019</t>
  </si>
  <si>
    <t>UVO.CM-2024/020</t>
  </si>
  <si>
    <t>UVO.CM-2024/021</t>
  </si>
  <si>
    <t>UVO.CM-2024/022</t>
  </si>
  <si>
    <t>UVO.CM-2024/023</t>
  </si>
  <si>
    <t>UVO.CM-2024/024</t>
  </si>
  <si>
    <t>UVO.CM-2024/025</t>
  </si>
  <si>
    <t>UVO.CM-2024/026</t>
  </si>
  <si>
    <t>UVO.CM-2024/027</t>
  </si>
  <si>
    <t>UVO.CM-2024/028</t>
  </si>
  <si>
    <t>AAM.CM-2024/044</t>
  </si>
  <si>
    <t>IKEA IBERICA SA</t>
  </si>
  <si>
    <t>INFINITE STYLES ECOMMERCE CO LIMITED</t>
  </si>
  <si>
    <t>DIPSICO SL</t>
  </si>
  <si>
    <t>MN PROGRAM SOFTWARE SL</t>
  </si>
  <si>
    <t>23/04/2024 al 30/04/2024</t>
  </si>
  <si>
    <t>24/04/2024 al 07/05/2024</t>
  </si>
  <si>
    <t>30/05/2024 al 07/06/2024</t>
  </si>
  <si>
    <t>INF.CM-2024/008</t>
  </si>
  <si>
    <t>INF.CM-2024/009</t>
  </si>
  <si>
    <t>INF.CM-2024/010</t>
  </si>
  <si>
    <t>INF.CM-2024/011</t>
  </si>
  <si>
    <t>CUD.CM-2024/001</t>
  </si>
  <si>
    <t>CUD.CM-2024/002</t>
  </si>
  <si>
    <t>CUD.CM-2024/003</t>
  </si>
  <si>
    <t>CUD.CM-2024/004</t>
  </si>
  <si>
    <t>CUD.CM-2024/005</t>
  </si>
  <si>
    <t>CUD.CM-2024/006</t>
  </si>
  <si>
    <t>CUD.CM-2024/007</t>
  </si>
  <si>
    <t>CUD.CM-2024/008</t>
  </si>
  <si>
    <t>CUD.CM-2024/009</t>
  </si>
  <si>
    <t>CUD.CM-2024/010</t>
  </si>
  <si>
    <t>CUD.CM-2024/011</t>
  </si>
  <si>
    <t>CUD.CM-2024/012</t>
  </si>
  <si>
    <t>CUD.CM-2024/013</t>
  </si>
  <si>
    <t>CUD.CM-2024/014</t>
  </si>
  <si>
    <t>CUD.CM-2024/015</t>
  </si>
  <si>
    <t>15/04/2024 al 15/05/2024</t>
  </si>
  <si>
    <t>23/04/2024 al 24/04/2024</t>
  </si>
  <si>
    <t>01/05/2024 al 30/06/2024</t>
  </si>
  <si>
    <t>13/05/2024 al 27/05/2024</t>
  </si>
  <si>
    <t>OCU.CM-2024/002</t>
  </si>
  <si>
    <t>08/06/2024 al 28/11/2024</t>
  </si>
  <si>
    <t>UVO.CM-2024/029</t>
  </si>
  <si>
    <t>UVO.CM-2024/030</t>
  </si>
  <si>
    <t>UVO.CM-2024/031</t>
  </si>
  <si>
    <t>UVO.CM-2024/032</t>
  </si>
  <si>
    <t>UVO.CM-2024/033</t>
  </si>
  <si>
    <t>CEIBO ALQUILER DE MOBILIARIO SLU</t>
  </si>
  <si>
    <t>UVO.CM-2024/034</t>
  </si>
  <si>
    <t>UVO.CM-2024/035</t>
  </si>
  <si>
    <t>FILDEVINT 2021 SL</t>
  </si>
  <si>
    <t>UVO.CM-2024/036</t>
  </si>
  <si>
    <t>UVO.CM-2024/037</t>
  </si>
  <si>
    <t>UVO.CM-2024/038</t>
  </si>
  <si>
    <t>UVO.CM-2024/039</t>
  </si>
  <si>
    <t>HOTEL TABURIENTE SL</t>
  </si>
  <si>
    <t>UVO.CM-2024/040</t>
  </si>
  <si>
    <t>SISTAC, S.L</t>
  </si>
  <si>
    <t>UVO.CM-2024/041</t>
  </si>
  <si>
    <t>DAE.CM-2024/046</t>
  </si>
  <si>
    <t>DAE.CM-2024/047</t>
  </si>
  <si>
    <t>DAE.CM-2024/048</t>
  </si>
  <si>
    <t>ART SUMINISTROS DE OFICINA SL</t>
  </si>
  <si>
    <t>DAE.CM-2024/049</t>
  </si>
  <si>
    <t>DAE.CM-2024/050</t>
  </si>
  <si>
    <t>METRICOOL SOFTWARE SL</t>
  </si>
  <si>
    <t>DAE.CM-2024/051</t>
  </si>
  <si>
    <t>DAE.CM-2024/052</t>
  </si>
  <si>
    <t>DAE.CM-2024/053</t>
  </si>
  <si>
    <t>DAE.CM-2024/054</t>
  </si>
  <si>
    <t>DAE.CM-2024/055</t>
  </si>
  <si>
    <t>DAE.CM-2024/056</t>
  </si>
  <si>
    <t>SKYPIEA TRADING SARL</t>
  </si>
  <si>
    <t>DAE.CM-2024/057</t>
  </si>
  <si>
    <t>DAE.CM-2024/058</t>
  </si>
  <si>
    <t>DAE.CM-2024/059</t>
  </si>
  <si>
    <t>DAE.CM-2024/060</t>
  </si>
  <si>
    <t>DAE.CM-2024/061</t>
  </si>
  <si>
    <t>DAE.CM-2024/062</t>
  </si>
  <si>
    <t>DAE.CM-2024/063</t>
  </si>
  <si>
    <t>RADIO TAXI METROPOLITANO DE VALENCIA SLU</t>
  </si>
  <si>
    <t>DAE.CM-2024/064</t>
  </si>
  <si>
    <t>MARVA SA</t>
  </si>
  <si>
    <t>19/04/2024 al 22/04/2024</t>
  </si>
  <si>
    <t>24/04/2024 al 29/04/2024</t>
  </si>
  <si>
    <t>28/04/2024 al 27/04/2025</t>
  </si>
  <si>
    <t>12/04/2024 al 31/05/2024</t>
  </si>
  <si>
    <t>24/04/2024 al 23/06/2024</t>
  </si>
  <si>
    <t>05/06/2024 al 28/06/2024</t>
  </si>
  <si>
    <t>01/05/2024 al 30/04/2025</t>
  </si>
  <si>
    <t>16/05/2024 al 31/12/2024</t>
  </si>
  <si>
    <t>15/05/2024 al 17/05/2024</t>
  </si>
  <si>
    <t>23/05/2024 al 23/05/2025</t>
  </si>
  <si>
    <t>05/06/2024 al 05/07/2024</t>
  </si>
  <si>
    <t>04/06/2024 al 05/06/2024</t>
  </si>
  <si>
    <t>LNM.CM-2024/003</t>
  </si>
  <si>
    <t>ARAMARK SERVICIOS DE CATERING.S.L.U</t>
  </si>
  <si>
    <t>CIG.CM-2024/013</t>
  </si>
  <si>
    <t>ESPIRELIUS SL</t>
  </si>
  <si>
    <t>CIG.CM-2024/014</t>
  </si>
  <si>
    <t>CIG.CM-2024/015</t>
  </si>
  <si>
    <t>CIG.CM-2024/016</t>
  </si>
  <si>
    <t>PALAU DUCAL DELS BORJA FCV</t>
  </si>
  <si>
    <t>CIG.CM-2024/017</t>
  </si>
  <si>
    <t>DUCALPRINT SLU</t>
  </si>
  <si>
    <t>CIG.CM-2024/018</t>
  </si>
  <si>
    <t>CIG.CM-2024/019</t>
  </si>
  <si>
    <t>CIG.CM-2024/020</t>
  </si>
  <si>
    <t>CIG.CM-2024/021</t>
  </si>
  <si>
    <t>CIG.CM-2024/022</t>
  </si>
  <si>
    <t>CIG.CM-2024/023</t>
  </si>
  <si>
    <t>CIG.CM-2024/024</t>
  </si>
  <si>
    <t>CIG.CM-2024/025</t>
  </si>
  <si>
    <t>CIG.CM-2024/026</t>
  </si>
  <si>
    <t>CIG.CM-2024/027</t>
  </si>
  <si>
    <t>CIG.CM-2024/028</t>
  </si>
  <si>
    <t>CIG.CM-2024/029</t>
  </si>
  <si>
    <t>CIG.CM-2024/030</t>
  </si>
  <si>
    <t>CIG.CM-2024/031</t>
  </si>
  <si>
    <t>CIG.CM-2024/032</t>
  </si>
  <si>
    <t>CIG.CM-2024/033</t>
  </si>
  <si>
    <t>CIG.CM-2024/034</t>
  </si>
  <si>
    <t>CIG.CM-2024/035</t>
  </si>
  <si>
    <t>CIG.CM-2024/036</t>
  </si>
  <si>
    <t>NURIA PRATS PRATS</t>
  </si>
  <si>
    <t>10/04/2024 al 30/05/2024</t>
  </si>
  <si>
    <t>CLAUMESTRA CERRAJEROS SL</t>
  </si>
  <si>
    <t>23/04/2024 al 25/04/2024</t>
  </si>
  <si>
    <t>15/05/2024 al 16/05/2024</t>
  </si>
  <si>
    <t>06/05/2024 al 28/05/2024</t>
  </si>
  <si>
    <t>GONZALEZ SIGNES SL</t>
  </si>
  <si>
    <t>GRAFIQUES FERRI SL</t>
  </si>
  <si>
    <t>09/05/2024 al 15/05/2024</t>
  </si>
  <si>
    <t>09/05/2024 al 30/05/2024</t>
  </si>
  <si>
    <t>15/07/2024 al 19/07/2024</t>
  </si>
  <si>
    <t>23/05/2024 al 28/05/2024</t>
  </si>
  <si>
    <t>16/05/2024 al 06/06/2024</t>
  </si>
  <si>
    <t>E FAYOS SL</t>
  </si>
  <si>
    <t>IGNACIO FRANCES BLESA</t>
  </si>
  <si>
    <t>ALEIXANDRE OLTRA RUEDA</t>
  </si>
  <si>
    <t>06/06/2024 al 19/07/2024</t>
  </si>
  <si>
    <t>02/01/2024 al 31/12/2024</t>
  </si>
  <si>
    <t>23/04/2024 al 31/12/2024</t>
  </si>
  <si>
    <t>29/06/2024 al 30/06/2025</t>
  </si>
  <si>
    <t>01/04/2024 al 31/12/2024</t>
  </si>
  <si>
    <t>15/04/2024 al 16/04/2024</t>
  </si>
  <si>
    <t>29/04/2024 al 02/05/2024</t>
  </si>
  <si>
    <t>16/06/2024 al 21/06/2024</t>
  </si>
  <si>
    <t>03/06/2024 al 03/06/2025</t>
  </si>
  <si>
    <t>UVD.CM-2024/012</t>
  </si>
  <si>
    <t>UVD.CM-2024/013</t>
  </si>
  <si>
    <t xml:space="preserve">PANIFICADORA ESTELLES SL </t>
  </si>
  <si>
    <t>UVD.CM-2024/014</t>
  </si>
  <si>
    <t>ENVATO PTY LTD</t>
  </si>
  <si>
    <t>UVD.CM-2024/015</t>
  </si>
  <si>
    <t>INFORMÁTICA ORDENATA SA</t>
  </si>
  <si>
    <t>UVD.CM-2024/016</t>
  </si>
  <si>
    <t>EVENTOS Y MUCHO MAS S.L.</t>
  </si>
  <si>
    <t>UVD.CM-2024/017</t>
  </si>
  <si>
    <t>TEN.CM-2024/020</t>
  </si>
  <si>
    <t>TEN.CM-2024/021</t>
  </si>
  <si>
    <t>TEN.CM-2024/022</t>
  </si>
  <si>
    <t>TEN.CM-2024/023</t>
  </si>
  <si>
    <t>TEN.CM-2024/024</t>
  </si>
  <si>
    <t>SHENZHEN HONGTENGBO E-COMMERCE CO LTD</t>
  </si>
  <si>
    <t>LEROY MERLIN ESPAÑA SLU</t>
  </si>
  <si>
    <t>CECOTEC INNOVACIONES SL</t>
  </si>
  <si>
    <t>24/04/2024 al 30/04/2024</t>
  </si>
  <si>
    <t>ANULADO</t>
  </si>
  <si>
    <t>14/05/2024 al 17/05/2024</t>
  </si>
  <si>
    <t>13/06/2024 al 20/06/2024</t>
  </si>
  <si>
    <t>ESC</t>
  </si>
  <si>
    <t>ESC.CM-2024/001</t>
  </si>
  <si>
    <t>ESC.CM-2024/002</t>
  </si>
  <si>
    <t>CARLA CEA MATEU</t>
  </si>
  <si>
    <t>ESC.CM-2024/003</t>
  </si>
  <si>
    <t>ESC.CM-2024/004</t>
  </si>
  <si>
    <t>ESC.CM-2024/005</t>
  </si>
  <si>
    <t>ESC.CM-2024/006</t>
  </si>
  <si>
    <t>ALBERTO MENGUAL PITARCH</t>
  </si>
  <si>
    <t>ESC.CM-2024/007</t>
  </si>
  <si>
    <t>ESC.CM-2024/008</t>
  </si>
  <si>
    <t>ESC.CM-2024/009</t>
  </si>
  <si>
    <t>ESC.CM-2024/010</t>
  </si>
  <si>
    <t>ESC.CM-2024/011</t>
  </si>
  <si>
    <t>ESC.CM-2024/012</t>
  </si>
  <si>
    <t>ESC.CM-2024/013</t>
  </si>
  <si>
    <t>ESC.CM-2024/014</t>
  </si>
  <si>
    <t>ESC.CM-2024/015</t>
  </si>
  <si>
    <t>ESC.CM-2024/016</t>
  </si>
  <si>
    <t>ESC.CM-2024/017</t>
  </si>
  <si>
    <t>ESC.CM-2024/018</t>
  </si>
  <si>
    <t>ESC.CM-2024/019</t>
  </si>
  <si>
    <t>ESC.CM-2024/020</t>
  </si>
  <si>
    <t>ESC.CM-2024/021</t>
  </si>
  <si>
    <t>ESC.CM-2024/022</t>
  </si>
  <si>
    <t>NURIA PAREJA MARIN</t>
  </si>
  <si>
    <t>ASOCIACION CULTURAL MALETE PRODUCTIONS</t>
  </si>
  <si>
    <t>ACTURA ARTS VALENCIA SL</t>
  </si>
  <si>
    <t>DIODO PRODUCCIONES OE</t>
  </si>
  <si>
    <t>LA NEGRA PRODUCE SL</t>
  </si>
  <si>
    <t>YAPADU PRODUCCIONS SL</t>
  </si>
  <si>
    <t>GERMANS GUAITA SL</t>
  </si>
  <si>
    <t>LEROY MERLIN SLU</t>
  </si>
  <si>
    <t>DRUNI SA</t>
  </si>
  <si>
    <t>04/06/2024 al 14/07/2024</t>
  </si>
  <si>
    <t>23/05/2024 al 24/06/2024</t>
  </si>
  <si>
    <t>24/05/2024 al 02/07/2024</t>
  </si>
  <si>
    <t>CAJA DE SEGUROS REUNIDOS COMPAÑÍA DE SEGUROS Y REASEGUROS SA</t>
  </si>
  <si>
    <t>27/05/2024 al 14/07/2024</t>
  </si>
  <si>
    <t>27/05/2024 al 30/05/2024</t>
  </si>
  <si>
    <t>28/05/2024 al 30/05/2024</t>
  </si>
  <si>
    <t>UBALDO FAMBUENA MONTESINOS</t>
  </si>
  <si>
    <t>29/05/2024 al 31/05/2024</t>
  </si>
  <si>
    <t>Enmarcación</t>
  </si>
  <si>
    <t>05/06/2024 al 10/06/2024</t>
  </si>
  <si>
    <t>05/06/2024 al 16/06/2024</t>
  </si>
  <si>
    <t>05/06/2024 al 12/06/2024</t>
  </si>
  <si>
    <t>AAA.CM-2024/015</t>
  </si>
  <si>
    <t>20/06/2024 al 27/06/2024</t>
  </si>
  <si>
    <t>AAA.CM-2024/016</t>
  </si>
  <si>
    <t>AAA.CM-2024/017</t>
  </si>
  <si>
    <t>28/06/2024 al 05/07/2024</t>
  </si>
  <si>
    <t>SOCIEDAD ESTATAL CORREOS Y TELEGRAFOS SA</t>
  </si>
  <si>
    <t>ATE.CM-2024/010</t>
  </si>
  <si>
    <t>JORGE PICÓ PUCHADES</t>
  </si>
  <si>
    <t>ATE.CM-2024/011</t>
  </si>
  <si>
    <t>EVA ZAPICO JIMÉNEZ</t>
  </si>
  <si>
    <t>ATE.CM-2024/012</t>
  </si>
  <si>
    <t>08/06/2024 al 22/06/2024</t>
  </si>
  <si>
    <t>10/06/2024 al 24/06/2024</t>
  </si>
  <si>
    <t>HINOJOSA PACKAGING CARDEDEU SAU</t>
  </si>
  <si>
    <t>CDE.CM-2024/003</t>
  </si>
  <si>
    <t>CUD.CM-2024/016</t>
  </si>
  <si>
    <t>03/05/2024 al 17/05/2024</t>
  </si>
  <si>
    <t>06/05/2024 al 17/05/2024</t>
  </si>
  <si>
    <t>21/05/2024 al 29/05/2024</t>
  </si>
  <si>
    <t>21/05/2024 al 31/05/2024</t>
  </si>
  <si>
    <t>31/05/2024 al 03/06/2024</t>
  </si>
  <si>
    <t>12/07/2024 al 13/07/2024</t>
  </si>
  <si>
    <t>27/06/2024 al 01/07/2024</t>
  </si>
  <si>
    <t>27/05/2024 al 15/07/2024</t>
  </si>
  <si>
    <t>ESC.CM-2024/023</t>
  </si>
  <si>
    <t>FERRETERIA HERMANOS TORRES SL</t>
  </si>
  <si>
    <t>ESC.CM-2024/024</t>
  </si>
  <si>
    <t>ESC.CM-2024/025</t>
  </si>
  <si>
    <t>INF.CM-2024/012</t>
  </si>
  <si>
    <t>INF.CM-2024/013</t>
  </si>
  <si>
    <t>07/06/2024 al 10/06/2024</t>
  </si>
  <si>
    <t>LNM.CM-2024/004</t>
  </si>
  <si>
    <t>MKTO CATAL IMPORTACIONES SL</t>
  </si>
  <si>
    <t>LNM.CM-2024/005</t>
  </si>
  <si>
    <t>LNM.CM-2024/006</t>
  </si>
  <si>
    <t>HIPER SUERTE S.L</t>
  </si>
  <si>
    <t>LNM.CM-2024/007</t>
  </si>
  <si>
    <t>LNM.CM-2024/007.1</t>
  </si>
  <si>
    <t>LNM.CM-2024/008</t>
  </si>
  <si>
    <t>LNM.CM-2024/009</t>
  </si>
  <si>
    <t>LNM.CM-2024/010</t>
  </si>
  <si>
    <t>LNM.CM-2024/011</t>
  </si>
  <si>
    <t>LNM.CM-2024/012</t>
  </si>
  <si>
    <t>LNM.CM-2024/013</t>
  </si>
  <si>
    <t>COMERCIAL DEL SUR DE PAPELERIA, SL</t>
  </si>
  <si>
    <t>LNM.CM-2024/014</t>
  </si>
  <si>
    <t>LNM.CM-2024/015</t>
  </si>
  <si>
    <t>LNM.CM-2024/016</t>
  </si>
  <si>
    <t>LNM.CM-2024/017</t>
  </si>
  <si>
    <t>VENTUS CIENCIA EXPERIMENTAL, SL</t>
  </si>
  <si>
    <t>LNM.CM-2024/018</t>
  </si>
  <si>
    <t>LNM.CM-2024/019</t>
  </si>
  <si>
    <t>ALLIANZ, COMPAÑIA DE SEGUROS Y REASEGUROS, SA</t>
  </si>
  <si>
    <t>LNM.CM-2024/020</t>
  </si>
  <si>
    <t>LNM.CM-2024/021</t>
  </si>
  <si>
    <t>LNM.CM-2024/022</t>
  </si>
  <si>
    <t>LNM.CM-2024/023</t>
  </si>
  <si>
    <t>LNM.CM-2024/024</t>
  </si>
  <si>
    <t>LNM.CM-2024/025</t>
  </si>
  <si>
    <t>11/06/2024 al 21/06/2024</t>
  </si>
  <si>
    <t>TEXTIL 50-50 SLU</t>
  </si>
  <si>
    <t>CANNONTEX 2000 SA</t>
  </si>
  <si>
    <t>SHENZHENSHI CHUANGHUAXING MAOYI YOUXIANGONGSI</t>
  </si>
  <si>
    <t>SHEN ZHEN SHI AI XING HE KE JI YOU XIANGONG SI</t>
  </si>
  <si>
    <t>AMAZON EU SARL SP ZOO ODDZIAL W POLSCE</t>
  </si>
  <si>
    <t>17/06/2024 al 21/06/2024</t>
  </si>
  <si>
    <t>17/06/2024 al 19/06/2024</t>
  </si>
  <si>
    <t>17/06/2024 al 25/06/2024</t>
  </si>
  <si>
    <t>NET WORLD SPORTS LTD</t>
  </si>
  <si>
    <t>COMERCIAL DE SUMINISTROS ESCOLARES, SL</t>
  </si>
  <si>
    <t>MUSEO INACABADO DE ARTE URBANO -MIAU</t>
  </si>
  <si>
    <t>TEATRO DE MARIONETAS LA ESTRELLA, SL</t>
  </si>
  <si>
    <t>CLUB ESCOLA PIRAGÜISME SILLA</t>
  </si>
  <si>
    <t>07/06/2024 al 22/06/2024</t>
  </si>
  <si>
    <t>17/06/2024 al 18/06/2024</t>
  </si>
  <si>
    <t>18/06/2024 al 30/06/2024</t>
  </si>
  <si>
    <t>01/07/2024 al 31/07/2024</t>
  </si>
  <si>
    <t>25/06/2024 al 26/06/2024</t>
  </si>
  <si>
    <t>UVO.CM-2024/042</t>
  </si>
  <si>
    <t>JOSÉ MANUEL REDONDO MUÑOZ</t>
  </si>
  <si>
    <t>UVO.CM-2024/043</t>
  </si>
  <si>
    <t>14/06/2024 al 13/06/2025</t>
  </si>
  <si>
    <t>VOL.CM-2024/004</t>
  </si>
  <si>
    <t>TEN.CM-2024/025</t>
  </si>
  <si>
    <t>XIAMEN YISHI KUAJINGDIANSHANGYOUXIANGONGSI (amazon)</t>
  </si>
  <si>
    <t>11/06/2024 al 11/06/2025</t>
  </si>
  <si>
    <t>29/05/2024 al 14/06/2024</t>
  </si>
  <si>
    <t>14/06/2024 al 18/06/2024</t>
  </si>
  <si>
    <t>DAE.CM-2024/065</t>
  </si>
  <si>
    <t>DAE.CM-2024/066</t>
  </si>
  <si>
    <t>21/06/2024 al 21/06/2025</t>
  </si>
  <si>
    <t>DAE.CM-2024/067</t>
  </si>
  <si>
    <t>03/07/2024 al 02/07/2025</t>
  </si>
  <si>
    <t>19/06/2024 al 21/06/2024</t>
  </si>
  <si>
    <t>18/06/2024 al 25/06/2024</t>
  </si>
  <si>
    <t>VICENTE GARRIGOS MORO</t>
  </si>
  <si>
    <t>25/06/2024 al 27/06/2024</t>
  </si>
  <si>
    <t>HIPER SUERTE SL</t>
  </si>
  <si>
    <t>AAM.CM-2024/073</t>
  </si>
  <si>
    <t>AAM.CM-2024/074</t>
  </si>
  <si>
    <t>AAM.CM-2024/075</t>
  </si>
  <si>
    <t>AAM.CM-2024/076</t>
  </si>
  <si>
    <t>AAM.CM-2024/077</t>
  </si>
  <si>
    <t>AAM.CM-2024/078</t>
  </si>
  <si>
    <t>ASSOCIACIO ORFEO UNIVERSITARI DE VALENCIA</t>
  </si>
  <si>
    <t>AAM.CM-2024/079</t>
  </si>
  <si>
    <t xml:space="preserve">TRISKELION MUSIC SL </t>
  </si>
  <si>
    <t>TRINO MUSICAL SL</t>
  </si>
  <si>
    <t>07/06/2024 al 26/06/2024</t>
  </si>
  <si>
    <t>13/06/2024 al 24/06/2024</t>
  </si>
  <si>
    <t>PAC.CM-2024/001</t>
  </si>
  <si>
    <t>04/06/2024 al 31/08/2024</t>
  </si>
  <si>
    <t>09/01/2024 al 29/02/2024</t>
  </si>
  <si>
    <t>31/01/2024 al 29/02/2024</t>
  </si>
  <si>
    <t>CIUDAD RESIDENCIAL UNIVERSITARIA SA</t>
  </si>
  <si>
    <t>WOZTELL SANUKER SL</t>
  </si>
  <si>
    <t>SERVEO FACILITY MANAGEMENT SA</t>
  </si>
  <si>
    <t>JOSE MARTIN MARQUEZ DE TORRES</t>
  </si>
  <si>
    <t>CHUN HAI YE</t>
  </si>
  <si>
    <t>CIG.CM-2024/037</t>
  </si>
  <si>
    <t>CIG.CM-2024/038</t>
  </si>
  <si>
    <t>CIG.CM-2024/039</t>
  </si>
  <si>
    <t>CIG.CM-2024/040</t>
  </si>
  <si>
    <t>CIG.CM-2024/041</t>
  </si>
  <si>
    <t>CIG.CM-2024/042</t>
  </si>
  <si>
    <t>GESIS DIGITAL</t>
  </si>
  <si>
    <t>CIG.CM-2024/043</t>
  </si>
  <si>
    <t>CIG.CM-2024/044</t>
  </si>
  <si>
    <t>CIG.CM-2024/045</t>
  </si>
  <si>
    <t>26/06/2024 al 19/07/2024</t>
  </si>
  <si>
    <t>GRAFIQUES BARBER, SL</t>
  </si>
  <si>
    <t>19/06/2024 al 03/07/2024</t>
  </si>
  <si>
    <t>19/06/2024 al 25/06/2024</t>
  </si>
  <si>
    <t>19/06/2024 al 18/06/2025</t>
  </si>
  <si>
    <t>19/04/2024 al 06/05/2024</t>
  </si>
  <si>
    <t>01/05/2024 al 01/05/2025</t>
  </si>
  <si>
    <t>23/05/2024 al 10/06/2024</t>
  </si>
  <si>
    <t>23/05/2024 al 16/06/2024</t>
  </si>
  <si>
    <t>27/05/2024 al 07/06/2024</t>
  </si>
  <si>
    <t>26/06/2024 al 02/07/2024</t>
  </si>
  <si>
    <t>29/05/2024 al 03/06/2024</t>
  </si>
  <si>
    <t>16/06/2024 al 19/06/2024</t>
  </si>
  <si>
    <t>27/06/2024 al 09/11/2024</t>
  </si>
  <si>
    <t>18/4/2024 al 30/5/2024</t>
  </si>
  <si>
    <t>15/07/2024 al 20/07/2024</t>
  </si>
  <si>
    <t>CASA DE ESPIRITUALIDAD ESCLAVAS SAGRADO CORAZÓN</t>
  </si>
  <si>
    <t>14/07/2024 al 19/07/2024</t>
  </si>
  <si>
    <t>09/07/2024 al 19/07/2024</t>
  </si>
  <si>
    <t>19/06/2024 al 30/06/2024</t>
  </si>
  <si>
    <t>23/06/2024 al 02/07/2024</t>
  </si>
  <si>
    <t>SORRY PARENTS SL</t>
  </si>
  <si>
    <t>KRASTANA VASILEVA ALEKSANDROVA</t>
  </si>
  <si>
    <t>LNM.CM-2024/018.1</t>
  </si>
  <si>
    <t>20/6/2024 al 30/6/2024</t>
  </si>
  <si>
    <t>CMG.CM-2024/014</t>
  </si>
  <si>
    <t>CMG.CM-2024/015</t>
  </si>
  <si>
    <t>IRENE RODRÍGUEZ ABAD</t>
  </si>
  <si>
    <t>CMG.CM-2024/016</t>
  </si>
  <si>
    <t>CMG.CM-2024/017</t>
  </si>
  <si>
    <t>MIGUEL CASTILLO GÓMEZ</t>
  </si>
  <si>
    <t>MAPFRE VIDA S.A. DE SEGUROS Y REASEGUROS SOBRE LA VIDA HUMANA</t>
  </si>
  <si>
    <t>COMERCIAL DEL SUR DE PAPELERIA, S.L.</t>
  </si>
  <si>
    <t>NENCY PEPE GUERRERO</t>
  </si>
  <si>
    <t>AAM.CM-2024/080</t>
  </si>
  <si>
    <t>AAM.CM-2024/081</t>
  </si>
  <si>
    <t>A TEMPS MENSAJERIA Y SERVICIOS SL</t>
  </si>
  <si>
    <t>AAM.CM-2024/082</t>
  </si>
  <si>
    <t>AAM.CM-2024/083</t>
  </si>
  <si>
    <t>AAM.CM-2024/084</t>
  </si>
  <si>
    <t>TALLER DE ENCUADERNACION SL</t>
  </si>
  <si>
    <t>AAM.CM-2024/085</t>
  </si>
  <si>
    <t>AAM.CM-2024/086</t>
  </si>
  <si>
    <t>WR BERKLEY EUROPEAG</t>
  </si>
  <si>
    <t>AAA.CM-2024/018</t>
  </si>
  <si>
    <t>AAA.CM-2024/019</t>
  </si>
  <si>
    <t>SERVICIOS DOCUMENTALES AVANZADOS, S.L.</t>
  </si>
  <si>
    <t>23/09/2024 al 30/09/2024</t>
  </si>
  <si>
    <t>AAA.CM-2024/020</t>
  </si>
  <si>
    <t>AAA.CM-2024/021</t>
  </si>
  <si>
    <t>AXA SEGUROS GENERALES, S.A. DE SEGUROS Y REASEGUROS</t>
  </si>
  <si>
    <t>01/10/2024 al 12/12/2024</t>
  </si>
  <si>
    <t>INF.CM-2024/014</t>
  </si>
  <si>
    <t>INF.CM-2024/015</t>
  </si>
  <si>
    <t>INF.CM-2024/016</t>
  </si>
  <si>
    <t>INF.CM-2024/017</t>
  </si>
  <si>
    <t>UNIVERSITAT DE VALÈNcIA</t>
  </si>
  <si>
    <t>INF.CM-2024/018</t>
  </si>
  <si>
    <t>ART I CLAR SL</t>
  </si>
  <si>
    <t>08/07/2024 al 15/07/2024</t>
  </si>
  <si>
    <t>24/07/2024 al 10/08/2024</t>
  </si>
  <si>
    <t>11/09/2024 al 15/10/2024</t>
  </si>
  <si>
    <t>CUD.CM-2024/017</t>
  </si>
  <si>
    <t>CUD.CM-2024/018</t>
  </si>
  <si>
    <t>CUD.CM-2024/019</t>
  </si>
  <si>
    <t>18/07/2024 al 18/07/2025</t>
  </si>
  <si>
    <t>11/07/2024 al 11/07/2025</t>
  </si>
  <si>
    <t>22/07/2024 al 31/07/2024</t>
  </si>
  <si>
    <t>03/07/2024 al 05/07/2024</t>
  </si>
  <si>
    <t>10/07/2024 al 17/07/2024</t>
  </si>
  <si>
    <t>09/09/2024 al 16/09/2024</t>
  </si>
  <si>
    <t>11/09/2024 al 13/09/2024</t>
  </si>
  <si>
    <t>12/09/2024 al 13/09/2024</t>
  </si>
  <si>
    <t>01/10/2024 al 30/09/2025</t>
  </si>
  <si>
    <t>CUD.CM-2024/016.1</t>
  </si>
  <si>
    <t>01/07/2024 al 31/08/2024</t>
  </si>
  <si>
    <t>01/09/2024 al  31/10/2024</t>
  </si>
  <si>
    <t>19/07/2024 al 22/07/2024</t>
  </si>
  <si>
    <t>29/07/2024 al 31/07/2024</t>
  </si>
  <si>
    <t>18/09/2024 al 19/09/2024</t>
  </si>
  <si>
    <t>LNM.CM-2024/026</t>
  </si>
  <si>
    <t>LNM.CM-2024/027</t>
  </si>
  <si>
    <t>NATURAL CLIMB SL</t>
  </si>
  <si>
    <t>LNM.CM-2024/028</t>
  </si>
  <si>
    <t>LNM.CM-2024/029</t>
  </si>
  <si>
    <t>LNM.CM-2024/030</t>
  </si>
  <si>
    <t>LNM.CM-2024/031</t>
  </si>
  <si>
    <t>LNM.CM-2024/032</t>
  </si>
  <si>
    <t>10/07/2024 al 12/07/2024</t>
  </si>
  <si>
    <t>10/07/2024 al 31/07/2024</t>
  </si>
  <si>
    <t>23/07/224 al 30/07/2024</t>
  </si>
  <si>
    <t>24/07/2024 al 25/07/2024</t>
  </si>
  <si>
    <t>Audiovisuales</t>
  </si>
  <si>
    <t>TEN.CM-2024/026</t>
  </si>
  <si>
    <t>TEN.CM-2024/027</t>
  </si>
  <si>
    <t>16/07/2024 al 15/07/2025</t>
  </si>
  <si>
    <t>DAE.CM-2024/068</t>
  </si>
  <si>
    <t>DAE.CM-2024/069</t>
  </si>
  <si>
    <t>DAE.CM-2024/070</t>
  </si>
  <si>
    <t>DAE.CM-2024/071</t>
  </si>
  <si>
    <t>DAE.CM-2024/072</t>
  </si>
  <si>
    <t>DAE.CM-2024/073</t>
  </si>
  <si>
    <t>BUREAU VERITAS INSPECCION Y TESTING SL</t>
  </si>
  <si>
    <t>DAE.CM-2024/074</t>
  </si>
  <si>
    <t>DAE.CM-2024/075</t>
  </si>
  <si>
    <t>DAE.CM-2024/076</t>
  </si>
  <si>
    <t>DAE.CM-2024/077</t>
  </si>
  <si>
    <t>DAE.CM-2024/078</t>
  </si>
  <si>
    <t>DAE.CM-2024/079</t>
  </si>
  <si>
    <t>DAE.CM-2024/080</t>
  </si>
  <si>
    <t>17/07/2024 al 30/09/2024</t>
  </si>
  <si>
    <t>10/09/2024 al 31/10/2024</t>
  </si>
  <si>
    <t>11/09/2024 al 11/09/2025</t>
  </si>
  <si>
    <t>12/09/2024 al 11/12/2024</t>
  </si>
  <si>
    <t>18/09/2024 al 29/11/2024</t>
  </si>
  <si>
    <t>20/09/2024 al 26/09/2024</t>
  </si>
  <si>
    <t>23/09/2024 al 23/09/2025</t>
  </si>
  <si>
    <t>23/07/2024 al 2/08/2024</t>
  </si>
  <si>
    <t>30/07/2024 al 30/08/2024</t>
  </si>
  <si>
    <t>03/10/2024 al 05/10/2024</t>
  </si>
  <si>
    <t>05/02/2024 al 16/02/2024</t>
  </si>
  <si>
    <t>08/02/2024 al 12/02/2024</t>
  </si>
  <si>
    <t>21/03/2024 al 23/12/2024</t>
  </si>
  <si>
    <t>ESC.CM-2024/026</t>
  </si>
  <si>
    <t>GESTALRURAL SL</t>
  </si>
  <si>
    <t>13/07/2024 al 14/07/2024</t>
  </si>
  <si>
    <t>ESC.CM-2024/027</t>
  </si>
  <si>
    <t>DECATHLON ESPAÑA SAU</t>
  </si>
  <si>
    <t>ESC.CM-2024/028</t>
  </si>
  <si>
    <t>MERCADONA S.A.</t>
  </si>
  <si>
    <t>05/07/2024 a 07/07/2024</t>
  </si>
  <si>
    <t>ESC.CM-2024/029</t>
  </si>
  <si>
    <t>CONSUM SCOOPV</t>
  </si>
  <si>
    <t>ESC.CM-2024/030</t>
  </si>
  <si>
    <t>IMPREMTA SIMÓ SL</t>
  </si>
  <si>
    <t>ESC.CM-2024/031</t>
  </si>
  <si>
    <t>MARIA SARA JORGE SANCHIS</t>
  </si>
  <si>
    <t>ESC.CM-2024/032</t>
  </si>
  <si>
    <t>COMARCAS Y TURISMO SL</t>
  </si>
  <si>
    <t>14/07/2024 al 15/07/2024</t>
  </si>
  <si>
    <t>04/07/2024 al 07/06/2024</t>
  </si>
  <si>
    <t>CDE.CM-2024/004</t>
  </si>
  <si>
    <t>CDE.CM-2024/005</t>
  </si>
  <si>
    <t>WEBEMPRESA EUROPA SLU</t>
  </si>
  <si>
    <t>28/07/2024 al 27/07/2025</t>
  </si>
  <si>
    <t>CIG.CM-2024/046</t>
  </si>
  <si>
    <t>CIG.CM-2024/047</t>
  </si>
  <si>
    <t>CIG.CM-2024/048</t>
  </si>
  <si>
    <t>CIG.CM-2024/049</t>
  </si>
  <si>
    <t>CIG.CM-2024/050</t>
  </si>
  <si>
    <t>ACTURA ARTS VALÈNCIA SL</t>
  </si>
  <si>
    <t>CIG.CM-2024/051</t>
  </si>
  <si>
    <t>ELCOVAL BUSINESS SL</t>
  </si>
  <si>
    <t>CIG.CM-2024/052</t>
  </si>
  <si>
    <t>MARCOS HERRERO SABIO</t>
  </si>
  <si>
    <t>CIG.CM-2024/053</t>
  </si>
  <si>
    <t>ANNABEL NADAL SENDRA</t>
  </si>
  <si>
    <t>CIG.CM-2024/054</t>
  </si>
  <si>
    <t>ASOCIACIÓN MALDITA CONTRA LA DESINFORMACIÓN</t>
  </si>
  <si>
    <t>CIG.CM-2024/055</t>
  </si>
  <si>
    <t>DATADISTA CB</t>
  </si>
  <si>
    <t>CIG.CM-2024/056</t>
  </si>
  <si>
    <t>MESCANYETA</t>
  </si>
  <si>
    <t>CIG.CM-2024/057</t>
  </si>
  <si>
    <t>CIG.CM-2024/058</t>
  </si>
  <si>
    <t>CIG.CM-2024/059</t>
  </si>
  <si>
    <t>CIG.CM-2024/060</t>
  </si>
  <si>
    <t>DON TOMÁS 23 SL</t>
  </si>
  <si>
    <t>CIG.CM-2024/061</t>
  </si>
  <si>
    <t>EDUARDO AGUILAR VILLAR</t>
  </si>
  <si>
    <t>CIG.CM-2024/062</t>
  </si>
  <si>
    <t>CIG.CM-2024/063</t>
  </si>
  <si>
    <t>CIG.CM-2024/064</t>
  </si>
  <si>
    <t>CIG.CM-2024/065</t>
  </si>
  <si>
    <t>CIG.CM-2024/066</t>
  </si>
  <si>
    <t>10/09/2024 al 21/07/25</t>
  </si>
  <si>
    <t>CIG.CM-2024/067</t>
  </si>
  <si>
    <t>CIG.CM-2024/068</t>
  </si>
  <si>
    <t>ANA FAUS MOMPO</t>
  </si>
  <si>
    <t>PENGUIN RANDOM HOUSE GRUPO EDITORIAL SAU</t>
  </si>
  <si>
    <t>22/07/2024 al 21/07/2025</t>
  </si>
  <si>
    <t>UVD.CM-2024/018</t>
  </si>
  <si>
    <t>UVD.CM-2024/019</t>
  </si>
  <si>
    <t>UVD.CM-2024/020</t>
  </si>
  <si>
    <t>UVD.CM-2024/021</t>
  </si>
  <si>
    <t>UVD.CM-2024/022</t>
  </si>
  <si>
    <t>IMAG IMPRESSIONS S.L.</t>
  </si>
  <si>
    <t>UVD.CM-2024/023</t>
  </si>
  <si>
    <t>KIM DISCOVERING VALENCIA S.L.</t>
  </si>
  <si>
    <t>22/07/2024 al 26/07/2024</t>
  </si>
  <si>
    <t>11/09/2024 al 11/11/2024</t>
  </si>
  <si>
    <t>05/09/2024 al 26/09/2024</t>
  </si>
  <si>
    <t>05/09/2024 al 30/09/2024</t>
  </si>
  <si>
    <t>12/09/2024 al 30/09/2024</t>
  </si>
  <si>
    <t>16/09/2024 al 03/10/2024</t>
  </si>
  <si>
    <t>UVO.CM-2024/044</t>
  </si>
  <si>
    <t>UVO.CM-2024/045</t>
  </si>
  <si>
    <t>UVO.CM-2024/046</t>
  </si>
  <si>
    <t>UVO.CM-2024/047</t>
  </si>
  <si>
    <t>UVO.CM-2024/048</t>
  </si>
  <si>
    <t>UVO.CM-2024/049</t>
  </si>
  <si>
    <t>UVO.CM-2024/050</t>
  </si>
  <si>
    <t>UVO.CM-2024/051</t>
  </si>
  <si>
    <t>UVO.CM-2024/052</t>
  </si>
  <si>
    <t>UVO.CM-2024/053</t>
  </si>
  <si>
    <t>UVO.CM-2024/054</t>
  </si>
  <si>
    <t>ARAMARK SERVICIOS DE CATERING, S.L. </t>
  </si>
  <si>
    <t>UVO.CM-2024/055</t>
  </si>
  <si>
    <t>UVO.CM-2024/056</t>
  </si>
  <si>
    <t>ESPECIALISTAS EN TRATAMIENTO DE AUDIO, INFORMATICA Y SISTEMAS SL</t>
  </si>
  <si>
    <t>16/07/2024 al 19/07/2024</t>
  </si>
  <si>
    <t>25/07/2024 al 02/09/2024</t>
  </si>
  <si>
    <t>18/09/2024 al 25/09/2024</t>
  </si>
  <si>
    <t>HERME PLUS SL</t>
  </si>
  <si>
    <t>19/09/2024 al 01/10/2024</t>
  </si>
  <si>
    <t>23/09/2024 al 11/10/2024</t>
  </si>
  <si>
    <t>23/09/2024 al 15/04/2025</t>
  </si>
  <si>
    <t>24/09/2024 al 11/10/2024</t>
  </si>
  <si>
    <t>VOL.CM-2024/005</t>
  </si>
  <si>
    <t>VOL.CM-2024/006</t>
  </si>
  <si>
    <t>GENERALI ESPAÑA S.A.</t>
  </si>
  <si>
    <t>VOL.CM-2024/007</t>
  </si>
  <si>
    <t>VOL.CM-2024/008</t>
  </si>
  <si>
    <t>13/09/2024 al 13/09/2025</t>
  </si>
  <si>
    <t>21/11/2024 al 21/11/2025</t>
  </si>
  <si>
    <t>PAC.CM-2024/002</t>
  </si>
  <si>
    <t>23/07/2024 al 02/08/2024</t>
  </si>
  <si>
    <t>19/09/2024 al 25/09/2024</t>
  </si>
  <si>
    <t>18/09/2024 al 24/09/2024</t>
  </si>
  <si>
    <t>05/07/2024 al 31/07/2024</t>
  </si>
  <si>
    <t>01/07/2024 al 31/12/2024</t>
  </si>
  <si>
    <t>AAA.CM-2024/022</t>
  </si>
  <si>
    <t>ALLIANZ COMPAÑÍA DE SEGUROS Y REASEGUROS, S.A.</t>
  </si>
  <si>
    <t>AAA.CM-2024/023</t>
  </si>
  <si>
    <t>AAA.CM-2024/024</t>
  </si>
  <si>
    <t>23/10/2024 al 04/11/2024</t>
  </si>
  <si>
    <t>AAA.CM-2024/025</t>
  </si>
  <si>
    <t xml:space="preserve">ASETEC INGENIERIA DE SISTEMAS SL </t>
  </si>
  <si>
    <t>AAA.CM-2024/026</t>
  </si>
  <si>
    <t>IBERPATENT, S.L</t>
  </si>
  <si>
    <t>AAA.CM-2024/027</t>
  </si>
  <si>
    <t>19/12/2024 al 27/12/2024</t>
  </si>
  <si>
    <t>AAA.CM-2024/028</t>
  </si>
  <si>
    <t>05/12/2024 al 05/12/2034</t>
  </si>
  <si>
    <t>AAM.CM-2024/087</t>
  </si>
  <si>
    <t>AGENCIA CATALANA DE LA JOVENTUT</t>
  </si>
  <si>
    <t>AAM.CM-2024/088</t>
  </si>
  <si>
    <t>AAM.CM-2024/089</t>
  </si>
  <si>
    <t>AAM.CM-2024/090</t>
  </si>
  <si>
    <t>AAM.CM-2024/091</t>
  </si>
  <si>
    <t>AAM.CM-2024/092</t>
  </si>
  <si>
    <t xml:space="preserve">HERTOCAR SL </t>
  </si>
  <si>
    <t>AAM.CM-2024/093</t>
  </si>
  <si>
    <t>AAM.CM-2024/094</t>
  </si>
  <si>
    <t>AAM.CM-2024/095</t>
  </si>
  <si>
    <t>BOIX BROKERS CONSULTORES CORREDURIA DE SEGUROS</t>
  </si>
  <si>
    <t>AAM.CM-2024/096</t>
  </si>
  <si>
    <t xml:space="preserve">TRANSPORTES CASPO SL </t>
  </si>
  <si>
    <t>AAM.CM-2024/097</t>
  </si>
  <si>
    <t>VALENCIANA DE EMERGENCIAS MEDICAS SL ANUL·LAT</t>
  </si>
  <si>
    <t>AAM.CM-2024/098</t>
  </si>
  <si>
    <t xml:space="preserve">EDUARD ALAPONT FERNANDEZ </t>
  </si>
  <si>
    <t>AAM.CM-2024/099</t>
  </si>
  <si>
    <t>SOCIEDAD GENERAL DE AUTORES Y EDITORES</t>
  </si>
  <si>
    <t xml:space="preserve">REPRESENTACIONES COGRAF SL </t>
  </si>
  <si>
    <t xml:space="preserve">VALENCIANA DE EMERGENCIAS MEDICAS </t>
  </si>
  <si>
    <t>ILUNION HOTELS SA</t>
  </si>
  <si>
    <t>TRANSPORTES CASPO SL</t>
  </si>
  <si>
    <t>REDFIT LTD</t>
  </si>
  <si>
    <t>MECARING SL</t>
  </si>
  <si>
    <t>01/10/2024 al 01/10/2025</t>
  </si>
  <si>
    <t>07/10/224 al 17/10/2024</t>
  </si>
  <si>
    <t>10/10/2024 al 10/10/2025</t>
  </si>
  <si>
    <t>20/12//2024</t>
  </si>
  <si>
    <t xml:space="preserve"> 15/10/2024 al 09/11/2024</t>
  </si>
  <si>
    <t xml:space="preserve"> 16/10/2024 al 25/10/2025</t>
  </si>
  <si>
    <t xml:space="preserve"> 24/10/2024 al 09/11/2024</t>
  </si>
  <si>
    <t xml:space="preserve"> 13/10/2024  al 20/12/2024</t>
  </si>
  <si>
    <t xml:space="preserve"> 24/10/2024 al 20/12/2024</t>
  </si>
  <si>
    <t xml:space="preserve"> 25/10/2024 al 02/03/2025</t>
  </si>
  <si>
    <t xml:space="preserve"> 06/11/2024 al 25/11/2024</t>
  </si>
  <si>
    <t xml:space="preserve"> 29/11/2024 al 18/12/2024</t>
  </si>
  <si>
    <t>01/03/2025 al 02/03/2025</t>
  </si>
  <si>
    <t>11/12/2024 al 12/12/2024</t>
  </si>
  <si>
    <t>23/10/2024 al 30/10/2024</t>
  </si>
  <si>
    <t>11/12/2024 al 15/12/2024</t>
  </si>
  <si>
    <t>11/12/2024 al 16/12/2024</t>
  </si>
  <si>
    <t>23/05/2025 al 25/05/2025</t>
  </si>
  <si>
    <t>PROYECFILM S.L.</t>
  </si>
  <si>
    <t>ANIMATION PARK SL</t>
  </si>
  <si>
    <t>JUNO FILMS</t>
  </si>
  <si>
    <t>ACI.CM-2024/001</t>
  </si>
  <si>
    <t>ACI.CM-2024/002</t>
  </si>
  <si>
    <t>ACI.CM-2024/003</t>
  </si>
  <si>
    <t>ACI.CM-2024/004</t>
  </si>
  <si>
    <t>AAM.CM-2024/100</t>
  </si>
  <si>
    <t>AAM.CM-2024/101</t>
  </si>
  <si>
    <t>AAM.CM-2024/102</t>
  </si>
  <si>
    <t>AAM.CM-2024/103</t>
  </si>
  <si>
    <t>AAM.CM-2024/104</t>
  </si>
  <si>
    <t>AAM.CM-2024/105</t>
  </si>
  <si>
    <t>AAM.CM-2024/106</t>
  </si>
  <si>
    <t>AAM.CM-2024/107</t>
  </si>
  <si>
    <t>AAM.CM-2024/108</t>
  </si>
  <si>
    <t>AAM.CM-2024/109</t>
  </si>
  <si>
    <t>AAM.CM-2024/110</t>
  </si>
  <si>
    <t>AAM.CM-2024/111</t>
  </si>
  <si>
    <t>AAM.CM-2024/112</t>
  </si>
  <si>
    <t>AAM.CM-2024/113</t>
  </si>
  <si>
    <t>AAM.CM-2024/114</t>
  </si>
  <si>
    <t>AAM.CM-2024/115</t>
  </si>
  <si>
    <t>AAM.CM-2024/116</t>
  </si>
  <si>
    <t>AAM.CM-2024/117</t>
  </si>
  <si>
    <t>AAM.CM-2024/118</t>
  </si>
  <si>
    <t>AAM.CM-2024/119</t>
  </si>
  <si>
    <t>AAM.CM-2024/120</t>
  </si>
  <si>
    <t>AAM.CM-2024/121</t>
  </si>
  <si>
    <t>AAM.CM-2024/122</t>
  </si>
  <si>
    <t>AAM.CM-2024/123</t>
  </si>
  <si>
    <t>AAM.CM-2024/124</t>
  </si>
  <si>
    <t>23/10/2024 al 25/11/2025</t>
  </si>
  <si>
    <t>CDE.CM-2024/006</t>
  </si>
  <si>
    <t>CDE.CM-2024/007</t>
  </si>
  <si>
    <t>CDE.CM-2024/008</t>
  </si>
  <si>
    <t>CDE.CM-2024/009</t>
  </si>
  <si>
    <t>CDE.CM-2024/010</t>
  </si>
  <si>
    <t>CDE.CM-2024/011</t>
  </si>
  <si>
    <t>CDE.CM-2024/012</t>
  </si>
  <si>
    <t>CDE.CM-2024/013</t>
  </si>
  <si>
    <t>CDE.CM-2024/014</t>
  </si>
  <si>
    <t>HOSTELERIA INTOS SL</t>
  </si>
  <si>
    <t>SALZILLO SERVICIOS INTEGRALES SLU</t>
  </si>
  <si>
    <t>25/9/2024 al 24/9/2025</t>
  </si>
  <si>
    <t>18/11/2024 al 3/12/2024</t>
  </si>
  <si>
    <t>18/11/2024 al 25/11/2024</t>
  </si>
  <si>
    <t>18/11/2024 al 31/12/2024</t>
  </si>
  <si>
    <t>12/1/2025 al 11/1/2026</t>
  </si>
  <si>
    <t>CMG.CM-2024/018</t>
  </si>
  <si>
    <t>CMG.CM-2024/019</t>
  </si>
  <si>
    <t>CMG.CM-2024/020</t>
  </si>
  <si>
    <t>ESPIRELIUS, S.L.</t>
  </si>
  <si>
    <t>12/12/2024 al 31/03/2025</t>
  </si>
  <si>
    <t>14/11/2024 al 15/11/2024</t>
  </si>
  <si>
    <t>04/10/2024 al 04/11/2024</t>
  </si>
  <si>
    <t>CUD.CM-2024/020</t>
  </si>
  <si>
    <t>CUD.CM-2024/021</t>
  </si>
  <si>
    <t>CUD.CM-2024/022</t>
  </si>
  <si>
    <t>CUD.CM-2024/023</t>
  </si>
  <si>
    <t>CUD.CM-2024/024</t>
  </si>
  <si>
    <t>CUD.CM-2024/025</t>
  </si>
  <si>
    <t>MAPFRE ESPAÑA COMPAÑIA DE SEGUROS Y REASEGUROS S.A.</t>
  </si>
  <si>
    <t>CUD.CM-2024/026</t>
  </si>
  <si>
    <t>IKEA IBÉRICA, SAU</t>
  </si>
  <si>
    <t>CUD.CM-2024/027</t>
  </si>
  <si>
    <t>CUD.CM-2024/028</t>
  </si>
  <si>
    <t>CUD.CM-2024/029</t>
  </si>
  <si>
    <t>ABACUS, Cooperativa Catalana de Responsabilidad Limitada</t>
  </si>
  <si>
    <t>CUD.CM-2024/030</t>
  </si>
  <si>
    <t>PUNTODIS ACCESSIBLE SOLUTIONS IN SING-WRITING, S.L.</t>
  </si>
  <si>
    <t>CUD.CM-2024/031</t>
  </si>
  <si>
    <t>CUD.CM-2024/032</t>
  </si>
  <si>
    <t>FRANQUICIAS COPICENTRO, S.L.</t>
  </si>
  <si>
    <t>CUD.CM-2024/033</t>
  </si>
  <si>
    <t>CUD.CM-2024/034</t>
  </si>
  <si>
    <t>16/10/2024 al 21/10/2024</t>
  </si>
  <si>
    <t>16/10/2024 al 17/10/2024</t>
  </si>
  <si>
    <t>7/11/2024 al 30/11/2024</t>
  </si>
  <si>
    <t>20/11/2024 al 21/11/2024</t>
  </si>
  <si>
    <t>9/12/2024 al 20/12/2024</t>
  </si>
  <si>
    <t>10/12/2024 al 20/12/2024</t>
  </si>
  <si>
    <t>11/12/2024 al 31/12/2024</t>
  </si>
  <si>
    <t>12/12/2024 al 31/12/2024</t>
  </si>
  <si>
    <t>13/12/2024 al 31/12/2024</t>
  </si>
  <si>
    <t>13/12/2024 al 30/01/2025</t>
  </si>
  <si>
    <t>16/12/2024 al 31/12/2024</t>
  </si>
  <si>
    <t>19/12/2024 al 31/12/2024</t>
  </si>
  <si>
    <t>20/12/2024 al 19/12/2025</t>
  </si>
  <si>
    <t>INF.CM-2024/019</t>
  </si>
  <si>
    <t>INF.CM-2024/020</t>
  </si>
  <si>
    <t>INF.CM-2024/021</t>
  </si>
  <si>
    <t>INF.CM-2024/022</t>
  </si>
  <si>
    <t>INF.CM-2024/023</t>
  </si>
  <si>
    <t>INF.CM-2024/024</t>
  </si>
  <si>
    <t>INF.CM-2024/025</t>
  </si>
  <si>
    <t>01/11/2024 al 31/12/2024</t>
  </si>
  <si>
    <t>17/10/2024 al 21/10/2024</t>
  </si>
  <si>
    <t>19/11/2024 al 26/11/2024</t>
  </si>
  <si>
    <t>16/12/2024 al 19/12/2024</t>
  </si>
  <si>
    <t>08/11/2024 al 11/11/2024</t>
  </si>
  <si>
    <t>02/12/2024 al 03/12/2024</t>
  </si>
  <si>
    <t>05/12/2024 al 09/12/2024</t>
  </si>
  <si>
    <t>LNM.CM-2024/033</t>
  </si>
  <si>
    <t>CEDEVA S.L.</t>
  </si>
  <si>
    <t>28/07/2025 al 30/07/2025</t>
  </si>
  <si>
    <t>ESC.CM-2024/033</t>
  </si>
  <si>
    <t>COL·LEGI MAJOR RECTOR PESET</t>
  </si>
  <si>
    <t>01/12/2024 a 07/12/2024</t>
  </si>
  <si>
    <t>ESC.CM-2024/034</t>
  </si>
  <si>
    <t>VIAJES GANDIA S.L.</t>
  </si>
  <si>
    <t>29/11/2024 a 08/12/2024</t>
  </si>
  <si>
    <t>ESC.CM-2024/035</t>
  </si>
  <si>
    <t>PC BOX - SISTAC ILS SL</t>
  </si>
  <si>
    <t>ESC.CM-2024/036</t>
  </si>
  <si>
    <t>AUTOBUSOS GUAITA</t>
  </si>
  <si>
    <t>03/12/2024 I 05/12/2024</t>
  </si>
  <si>
    <t>ESC.CM-2024/037</t>
  </si>
  <si>
    <t>ALBACAR SL</t>
  </si>
  <si>
    <t>02/12/2024 al 05/12/2024</t>
  </si>
  <si>
    <t>ESC.CM-2024/038</t>
  </si>
  <si>
    <t>TUIX &amp; ROSS, S.L.U</t>
  </si>
  <si>
    <t>ESC.CM-2024/039</t>
  </si>
  <si>
    <t>DIEGO SÁNCHEZ GARRIDO</t>
  </si>
  <si>
    <t>ESC.CM-2024/040</t>
  </si>
  <si>
    <t>JOSÉ MARTÍN MÁRQUEZ</t>
  </si>
  <si>
    <t>ESC.CM-2024/041</t>
  </si>
  <si>
    <t>ESC.CM-2024/042</t>
  </si>
  <si>
    <t>ESC.CM-2024/043</t>
  </si>
  <si>
    <t>AXA SEGUROS GENERALES S.A. DE SEGUROS Y REASEGUROS</t>
  </si>
  <si>
    <t>ESC.CM-2024/044</t>
  </si>
  <si>
    <t>ORIZON UNDERWRITERS, S.L.</t>
  </si>
  <si>
    <t>ESC.CM-2024/045</t>
  </si>
  <si>
    <t>XIANGWU SL - MERCA ASIA</t>
  </si>
  <si>
    <t>ESC.CM-2024/046</t>
  </si>
  <si>
    <t>CHUANZHOU JU - YUMMY RTE</t>
  </si>
  <si>
    <t>ESC.CM-2024/047</t>
  </si>
  <si>
    <t>MALAFAMA EVENTS SL</t>
  </si>
  <si>
    <t>ESC.CM-2024/048</t>
  </si>
  <si>
    <t>MESON NAVARRO SL</t>
  </si>
  <si>
    <t xml:space="preserve">Desplazamientos
</t>
  </si>
  <si>
    <t>27/11/2024 al 02/12/2024</t>
  </si>
  <si>
    <t>29/11/2024 al 08/12/2024</t>
  </si>
  <si>
    <t>1/12/2024 al 05/12/2024</t>
  </si>
  <si>
    <t>03/12/2024 al 06/12/2024</t>
  </si>
  <si>
    <t>FCO</t>
  </si>
  <si>
    <t>FCO.CM-2024/001</t>
  </si>
  <si>
    <t>FCO.CM-2024/002</t>
  </si>
  <si>
    <t>FCO.CM-2024/003</t>
  </si>
  <si>
    <t>FCO.CM-2024/004</t>
  </si>
  <si>
    <t>FCO.CM-2024/005</t>
  </si>
  <si>
    <t>FCO.CM-2024/006</t>
  </si>
  <si>
    <t>FCO.CM-2024/007</t>
  </si>
  <si>
    <t>FCO.CM-2024/008</t>
  </si>
  <si>
    <t>FCO.CM-2024/009</t>
  </si>
  <si>
    <t>FCO.CM-2024/010</t>
  </si>
  <si>
    <t>FCO.CM-2024/011</t>
  </si>
  <si>
    <t>SOLINT QUATRE DISSENY, S.L</t>
  </si>
  <si>
    <t>FCO.CM-2024/012</t>
  </si>
  <si>
    <t>FCO.CM-2024/013</t>
  </si>
  <si>
    <t>FCO.CM-2024/014</t>
  </si>
  <si>
    <t>FCO.CM-2024/015</t>
  </si>
  <si>
    <t>FCO.CM-2024/016</t>
  </si>
  <si>
    <t>FCO.CM-2024/017</t>
  </si>
  <si>
    <t>PHOTOTYPE S.L</t>
  </si>
  <si>
    <t>OCIO Y COMUNICACIONES DE TU CIUDAD SL</t>
  </si>
  <si>
    <t>CONSULTORES ASESORES MOYA Y ANDRÉS SL</t>
  </si>
  <si>
    <t xml:space="preserve">MKTO SPECIAL IMPORT SL </t>
  </si>
  <si>
    <t>META PLATFORMS IRELAND LIMITED</t>
  </si>
  <si>
    <t>GRUPO INTERCOMARCAS SL</t>
  </si>
  <si>
    <t>MOON SERVICES ONTINYENT SL</t>
  </si>
  <si>
    <t>ASOCIACIÓN CULTURAL GENTE RADIANTE</t>
  </si>
  <si>
    <t xml:space="preserve">HOTEL RESTAURANTE EL TOLLO SL </t>
  </si>
  <si>
    <t xml:space="preserve">ATEMPS MENSAJERÍA Y SERVICIOS SL </t>
  </si>
  <si>
    <t>JUAN CARLOS ORTEGA ARCO (APR VIAJES)</t>
  </si>
  <si>
    <t>W.R.BERKLEY EUROPE AG</t>
  </si>
  <si>
    <t>RODRIGO MATALLIN GARCIA</t>
  </si>
  <si>
    <t>2/10/2024 al 9/10/2024</t>
  </si>
  <si>
    <t>4/10/2024 al 16/10/2024</t>
  </si>
  <si>
    <t>4/10/2024 al 21/10/2024</t>
  </si>
  <si>
    <t>4/10/2024 al 15/10/2024</t>
  </si>
  <si>
    <t>7/10/2024 al 24/10/2024</t>
  </si>
  <si>
    <t>10/10/2024 al 20/10/2024</t>
  </si>
  <si>
    <t>10/10/2024 al 15/12/2024</t>
  </si>
  <si>
    <t>17/10/2024 al 18/10/2024</t>
  </si>
  <si>
    <t>14/10/2024 al 15/10/2024</t>
  </si>
  <si>
    <t>17/10/2024 al 7/2/2025</t>
  </si>
  <si>
    <t>21/10/2024 al 21/2/2025</t>
  </si>
  <si>
    <t>UVO.CM-2024/057</t>
  </si>
  <si>
    <t>UVO.CM-2024/058</t>
  </si>
  <si>
    <t>UVO.CM-2024/059</t>
  </si>
  <si>
    <t>UVO.CM-2024/060</t>
  </si>
  <si>
    <t>UVO.CM-2024/061</t>
  </si>
  <si>
    <t>UVO.CM-2024/062</t>
  </si>
  <si>
    <t>UVO.CM-2024/063</t>
  </si>
  <si>
    <t>UVO.CM-2024/064</t>
  </si>
  <si>
    <t>UVO.CM-2024/065</t>
  </si>
  <si>
    <t>UVO.CM-2024/066</t>
  </si>
  <si>
    <t>UVO.CM-2024/067</t>
  </si>
  <si>
    <t>UVO.CM-2024/068</t>
  </si>
  <si>
    <t>UVO.CM-2024/069</t>
  </si>
  <si>
    <t>UVO.CM-2024/070</t>
  </si>
  <si>
    <t>UVO.CM-2024/071</t>
  </si>
  <si>
    <t>UVO.CM-2024/072</t>
  </si>
  <si>
    <t>UVO.CM-2024/073</t>
  </si>
  <si>
    <t>UVO.CM-2024/074</t>
  </si>
  <si>
    <t>UVO.CM-2024/075</t>
  </si>
  <si>
    <t>UVO.CM-2024/076</t>
  </si>
  <si>
    <t>UNIVERSITAS TALLER DE ENCUADERNACIÓN S.L.</t>
  </si>
  <si>
    <t>GETNET EUROPE  ENTIDAD DE PAGO, S.L.U.</t>
  </si>
  <si>
    <t>FUNDACIÓN GENERAL DE LA UNIVERSIDAD DE LA LAGUNA</t>
  </si>
  <si>
    <t>TOYS2HELP S.L.</t>
  </si>
  <si>
    <t>Servicios Profesionales-Diversos</t>
  </si>
  <si>
    <t>Audiovisual</t>
  </si>
  <si>
    <t>Servicios profesionales</t>
  </si>
  <si>
    <t>4/10/2024 al 22/11/2024</t>
  </si>
  <si>
    <t>4/10/2024 al 10/10/2024</t>
  </si>
  <si>
    <t>17/10/2024 al 15/4/2025</t>
  </si>
  <si>
    <t>14/10/2024 al 15/4/2025</t>
  </si>
  <si>
    <t>14/10/2024 al 18/10/2024</t>
  </si>
  <si>
    <t>14/10/2024 al 31/12/2024</t>
  </si>
  <si>
    <t>1/9/2024 al 30/4/2025</t>
  </si>
  <si>
    <t>23/10/2024 al 30/11/2024</t>
  </si>
  <si>
    <t>29/10/2024 al 30/4/2025</t>
  </si>
  <si>
    <t>28/11/2024 al 2/12/2024</t>
  </si>
  <si>
    <t>29/11/2024 al 29/11/2025</t>
  </si>
  <si>
    <t>11/12/2024 al 09/01/2025</t>
  </si>
  <si>
    <t>18/12/2024 al 26/12/2024</t>
  </si>
  <si>
    <t>18/12/2024 al 10/01/2025</t>
  </si>
  <si>
    <t>VOL.CM-2024/009</t>
  </si>
  <si>
    <t>VOL.CM-2024/010</t>
  </si>
  <si>
    <t>27/10/2024 al 20/12/2024</t>
  </si>
  <si>
    <t>CIG.CM-2024/069</t>
  </si>
  <si>
    <t>CIG.CM-2024/070</t>
  </si>
  <si>
    <t>CIG.CM-2024/071</t>
  </si>
  <si>
    <t>CIG.CM-2024/072</t>
  </si>
  <si>
    <t>CIG.CM-2024/073</t>
  </si>
  <si>
    <t>CIG.CM-2024/074</t>
  </si>
  <si>
    <t>VIAJES GANDIA sl</t>
  </si>
  <si>
    <t>CIG.CM-2024/075</t>
  </si>
  <si>
    <t xml:space="preserve">WR BERKLEY EUROPE AG </t>
  </si>
  <si>
    <t>CIG.CM-2024/076</t>
  </si>
  <si>
    <t>CIG.CM-2024/077</t>
  </si>
  <si>
    <t>CIG.CM-2024/078</t>
  </si>
  <si>
    <t>CIG.CM-2024/079</t>
  </si>
  <si>
    <t>UNISON RIGTS OGI SL</t>
  </si>
  <si>
    <t>CIG.CM-2024/080</t>
  </si>
  <si>
    <t>CIG.CM-2024/081</t>
  </si>
  <si>
    <t>GRÀFIQUES FERRI</t>
  </si>
  <si>
    <t>CIG.CM-2024/082</t>
  </si>
  <si>
    <t>CIG.CM-2024/083</t>
  </si>
  <si>
    <t>CIG.CM-2024/084</t>
  </si>
  <si>
    <t>PASCUAL LUCAS CASTELLÓ</t>
  </si>
  <si>
    <t>CIG.CM-2024/085</t>
  </si>
  <si>
    <t>OCCIDENT GCO S.A. DE SEGUROS Y REASEGUROS</t>
  </si>
  <si>
    <t>CIG.CM-2024/086</t>
  </si>
  <si>
    <t>CIG.CM-2024/087</t>
  </si>
  <si>
    <t>CIG.CM-2024/088</t>
  </si>
  <si>
    <t>CIG.CM-2024/089</t>
  </si>
  <si>
    <t>CIG.CM-2024/090</t>
  </si>
  <si>
    <t>CIG.CM-2024/091</t>
  </si>
  <si>
    <t>19/11/2024 al 09/12/2024</t>
  </si>
  <si>
    <t>CENTRE IDIOMES DE LA UNIVERSITAT DE VALÈNCIA</t>
  </si>
  <si>
    <t>08/11/2024 al 16/05/2025</t>
  </si>
  <si>
    <t>05/11/2024 al 29/04/2025</t>
  </si>
  <si>
    <t>24/10/2024 al 12/12/2024</t>
  </si>
  <si>
    <t>15/10/2024 al 22/10/2024</t>
  </si>
  <si>
    <t>25/10/2024 al 30/6/2025</t>
  </si>
  <si>
    <t>22/10/2024 al 24/10/2024</t>
  </si>
  <si>
    <t>27/11/2024 al 15/1/2025</t>
  </si>
  <si>
    <t>12/11/2024 al 12/11/2025</t>
  </si>
  <si>
    <t>24/11/2024 al 24/11/2025</t>
  </si>
  <si>
    <t>desplazamientos</t>
  </si>
  <si>
    <t>03/12/2024 al 12/12/2024</t>
  </si>
  <si>
    <t>UVD.CM-2024/024</t>
  </si>
  <si>
    <t>UVD.CM-2024/025</t>
  </si>
  <si>
    <t>COARTEGIFT REGALOS PUBLICITARIOS S.L.</t>
  </si>
  <si>
    <t>UVD.CM-2024/026</t>
  </si>
  <si>
    <t>UVD.CM-2024/027</t>
  </si>
  <si>
    <t>UVD.CM-2024/028</t>
  </si>
  <si>
    <t>NOURECLAM C.B.</t>
  </si>
  <si>
    <t>UVD.CM-2024/029</t>
  </si>
  <si>
    <t>COPISTERIA FORMAT S.L.</t>
  </si>
  <si>
    <t>UVD.CM-2024/030</t>
  </si>
  <si>
    <t>WILDTEC WILDANGER TECHNIK GMBH</t>
  </si>
  <si>
    <t>UVD.CM-2024/031</t>
  </si>
  <si>
    <t>UVD.CM-2024/032</t>
  </si>
  <si>
    <t>MAPFRE ESPAÑA COMPAÑÍA DE SEGUROS Y REASEGUROS, S.A.</t>
  </si>
  <si>
    <t>UVD.CM-2024/033</t>
  </si>
  <si>
    <t>URBIA INTERMEDIACIÓN INGENIERÍA Y SERVICIOS, S.A.</t>
  </si>
  <si>
    <t>UVD.CM-2024/034</t>
  </si>
  <si>
    <t>21/10/2024 al 31/10/2024</t>
  </si>
  <si>
    <t>21/10/2024 al 22/10/2024</t>
  </si>
  <si>
    <t>23/10/2024 al 24/10/2024</t>
  </si>
  <si>
    <t>05/12/2024 al 10/12/2024</t>
  </si>
  <si>
    <t>PAC.CM-2024/003</t>
  </si>
  <si>
    <t>PAC.CM-2024/004</t>
  </si>
  <si>
    <t>PAC.CM-2024/005</t>
  </si>
  <si>
    <t>PAC.CM-2024/006</t>
  </si>
  <si>
    <t>VIAJES ALSINA SAU</t>
  </si>
  <si>
    <t>27/11/2024 al 30/11/2024</t>
  </si>
  <si>
    <t>CDI</t>
  </si>
  <si>
    <t>CDI.CM-2024/158</t>
  </si>
  <si>
    <t>30/12/2024 al 30/12/2025</t>
  </si>
  <si>
    <t>TEN.CM-2024/028</t>
  </si>
  <si>
    <t>TEN.CM-2024/029</t>
  </si>
  <si>
    <t>TEN.CM-2024/030</t>
  </si>
  <si>
    <t>TEN.CM-2024/031</t>
  </si>
  <si>
    <t>TEN.CM-2024/032</t>
  </si>
  <si>
    <t>21/11/2024 al 25/11/2024</t>
  </si>
  <si>
    <t>08/10/2024 al 07/10/2025</t>
  </si>
  <si>
    <t>01/11/2024 al 31/10/2025</t>
  </si>
  <si>
    <t>01/12/2024 al 01/12/2025</t>
  </si>
  <si>
    <t>DAE.CM-2024/081</t>
  </si>
  <si>
    <t>01/10/2024 al 4/10/2024</t>
  </si>
  <si>
    <t>DAE.CM-2024/082</t>
  </si>
  <si>
    <t>GRUPO AMESPAR SL</t>
  </si>
  <si>
    <t>16/10/2024 al 18/10/2024</t>
  </si>
  <si>
    <t>DAE.CM-2024/083</t>
  </si>
  <si>
    <t>DAE.CM-2024/084</t>
  </si>
  <si>
    <t>DAE.CM-2024/085</t>
  </si>
  <si>
    <t>23/10/2024 al 24/10/2025</t>
  </si>
  <si>
    <t>DAE.CM-2024/086</t>
  </si>
  <si>
    <t>INNOVACION DIGITAL EDUCATIVA SLU</t>
  </si>
  <si>
    <t>DAE.CM-2024/087</t>
  </si>
  <si>
    <t>SOTHIS SERVICIOS TECNOLOGICOS SLU</t>
  </si>
  <si>
    <t>DAE.CM-2024/088</t>
  </si>
  <si>
    <t>BOX HILL INVERSIONES Y SERVICIOS SL</t>
  </si>
  <si>
    <t>DAE.CM-2024/089</t>
  </si>
  <si>
    <t>DAE.CM-2024/090</t>
  </si>
  <si>
    <t>DAE.CM-2024/091</t>
  </si>
  <si>
    <t>10/12/2024 al 11/12/2024</t>
  </si>
  <si>
    <t>DAE.CM-2024/092</t>
  </si>
  <si>
    <t>10/12/2021 al 11/12/2024</t>
  </si>
  <si>
    <t>DAE.CM-2024/093</t>
  </si>
  <si>
    <t>DAE.CM-2024/094</t>
  </si>
  <si>
    <t>15/12/2024 al 14/12/2025</t>
  </si>
  <si>
    <t>DAE.CM-2024/095</t>
  </si>
  <si>
    <t>12/12/2024 al 16/12/2024</t>
  </si>
  <si>
    <t>DAE.CM-2024/096</t>
  </si>
  <si>
    <t>12/12/2024 al 11/12/2025</t>
  </si>
  <si>
    <t>DAE.CM-2024/097</t>
  </si>
  <si>
    <t>1E2S3C TECNOLOGIA Y DERECHO SL</t>
  </si>
  <si>
    <t>DAE.CM-2024/098</t>
  </si>
  <si>
    <t>DAE.CM-2024/099</t>
  </si>
  <si>
    <t>01/01/2025 al 30/09/2025</t>
  </si>
  <si>
    <t>09/12/2024 al 10/12/2024</t>
  </si>
  <si>
    <t>04/11/2024 al 27/12/2024</t>
  </si>
  <si>
    <t>08/01/2025 al 17/01/2025</t>
  </si>
  <si>
    <t>CASTELAO PICTURES SLU</t>
  </si>
  <si>
    <t>SANTANDER MAPFRE ESPAÑA COMPAÑÍA DE SEGUROS Y REASEGUROS,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</si>
</sst>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yy;@"/>
    <numFmt numFmtId="165" formatCode="d/mm/yyyy;@"/>
    <numFmt numFmtId="166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1"/>
      <color indexed="8"/>
      <name val="Calibri"/>
      <family val="2"/>
    </font>
    <font>
      <b/>
      <sz val="10"/>
      <color rgb="FFE71DCF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14" fontId="7" fillId="3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166" fontId="11" fillId="0" borderId="0" xfId="0" applyNumberFormat="1" applyFont="1" applyAlignment="1">
      <alignment vertical="center"/>
    </xf>
    <xf numFmtId="166" fontId="2" fillId="0" borderId="0" xfId="0" applyNumberFormat="1" applyFont="1"/>
    <xf numFmtId="166" fontId="7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166" fontId="1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66" fontId="7" fillId="0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14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</cellXfs>
  <cellStyles count="5">
    <cellStyle name="Euro" xfId="3" xr:uid="{00000000-0005-0000-0000-000000000000}"/>
    <cellStyle name="Moneda" xfId="1" builtinId="4"/>
    <cellStyle name="Moneda 2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1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756"/>
  <sheetViews>
    <sheetView tabSelected="1" zoomScale="130" zoomScaleNormal="130" workbookViewId="0">
      <pane ySplit="5" topLeftCell="A6" activePane="bottomLeft" state="frozen"/>
      <selection pane="bottomLeft" activeCell="K10" sqref="K10"/>
    </sheetView>
  </sheetViews>
  <sheetFormatPr baseColWidth="10" defaultRowHeight="12.75" x14ac:dyDescent="0.2"/>
  <cols>
    <col min="1" max="1" width="6.85546875" style="1" customWidth="1"/>
    <col min="2" max="2" width="13.140625" style="1" customWidth="1"/>
    <col min="3" max="3" width="14.85546875" style="1" customWidth="1"/>
    <col min="4" max="4" width="32.5703125" style="4" customWidth="1"/>
    <col min="5" max="5" width="12.42578125" style="15" customWidth="1"/>
    <col min="6" max="6" width="10.7109375" style="15" customWidth="1"/>
    <col min="7" max="7" width="14" style="15" customWidth="1"/>
    <col min="8" max="8" width="23" style="4" customWidth="1"/>
    <col min="9" max="9" width="18.28515625" style="13" customWidth="1"/>
    <col min="10" max="10" width="17.42578125" style="21" customWidth="1"/>
    <col min="11" max="16384" width="11.42578125" style="1"/>
  </cols>
  <sheetData>
    <row r="2" spans="1:10" x14ac:dyDescent="0.2">
      <c r="C2" s="6"/>
    </row>
    <row r="3" spans="1:10" ht="18" x14ac:dyDescent="0.25">
      <c r="A3" s="50" t="s">
        <v>95</v>
      </c>
      <c r="B3" s="50"/>
      <c r="C3" s="50"/>
      <c r="D3" s="50"/>
      <c r="E3" s="50"/>
      <c r="F3" s="50"/>
      <c r="G3" s="50"/>
      <c r="H3" s="50"/>
      <c r="I3" s="50"/>
      <c r="J3" s="51"/>
    </row>
    <row r="4" spans="1:10" ht="15" x14ac:dyDescent="0.2">
      <c r="D4" s="5"/>
      <c r="E4" s="16"/>
      <c r="F4" s="16"/>
      <c r="G4" s="16"/>
      <c r="H4" s="5"/>
    </row>
    <row r="5" spans="1:10" x14ac:dyDescent="0.2">
      <c r="A5" s="7" t="s">
        <v>85</v>
      </c>
      <c r="B5" s="3" t="s">
        <v>86</v>
      </c>
      <c r="C5" s="3" t="s">
        <v>87</v>
      </c>
      <c r="D5" s="2" t="s">
        <v>88</v>
      </c>
      <c r="E5" s="17" t="s">
        <v>89</v>
      </c>
      <c r="F5" s="17" t="s">
        <v>90</v>
      </c>
      <c r="G5" s="17" t="s">
        <v>91</v>
      </c>
      <c r="H5" s="2" t="s">
        <v>92</v>
      </c>
      <c r="I5" s="2" t="s">
        <v>93</v>
      </c>
      <c r="J5" s="17" t="s">
        <v>94</v>
      </c>
    </row>
    <row r="6" spans="1:10" ht="15" customHeight="1" x14ac:dyDescent="0.2">
      <c r="A6" s="27" t="s">
        <v>11</v>
      </c>
      <c r="B6" s="28" t="s">
        <v>276</v>
      </c>
      <c r="C6" s="29">
        <v>45292</v>
      </c>
      <c r="D6" s="30" t="s">
        <v>98</v>
      </c>
      <c r="E6" s="31">
        <v>9.9499999999999993</v>
      </c>
      <c r="F6" s="34">
        <v>2.09</v>
      </c>
      <c r="G6" s="34">
        <v>12.04</v>
      </c>
      <c r="H6" s="30" t="s">
        <v>68</v>
      </c>
      <c r="I6" s="35" t="s">
        <v>290</v>
      </c>
      <c r="J6" s="33">
        <v>9.9499999999999993</v>
      </c>
    </row>
    <row r="7" spans="1:10" ht="15" customHeight="1" x14ac:dyDescent="0.2">
      <c r="A7" s="27" t="s">
        <v>9</v>
      </c>
      <c r="B7" s="28" t="s">
        <v>332</v>
      </c>
      <c r="C7" s="29">
        <v>45322</v>
      </c>
      <c r="D7" s="30" t="s">
        <v>98</v>
      </c>
      <c r="E7" s="31">
        <v>9.9499999999999993</v>
      </c>
      <c r="F7" s="31">
        <v>2.09</v>
      </c>
      <c r="G7" s="31">
        <v>12.04</v>
      </c>
      <c r="H7" s="30" t="s">
        <v>68</v>
      </c>
      <c r="I7" s="35" t="s">
        <v>355</v>
      </c>
      <c r="J7" s="33">
        <v>9.9499999999999993</v>
      </c>
    </row>
    <row r="8" spans="1:10" ht="15" customHeight="1" x14ac:dyDescent="0.2">
      <c r="A8" s="27" t="s">
        <v>9</v>
      </c>
      <c r="B8" s="28" t="s">
        <v>1611</v>
      </c>
      <c r="C8" s="29">
        <v>45643</v>
      </c>
      <c r="D8" s="30" t="s">
        <v>1612</v>
      </c>
      <c r="E8" s="31">
        <v>350</v>
      </c>
      <c r="F8" s="31">
        <v>73.5</v>
      </c>
      <c r="G8" s="31">
        <v>423.5</v>
      </c>
      <c r="H8" s="30" t="s">
        <v>186</v>
      </c>
      <c r="I8" s="35" t="s">
        <v>1618</v>
      </c>
      <c r="J8" s="33">
        <v>350</v>
      </c>
    </row>
    <row r="9" spans="1:10" ht="15" customHeight="1" x14ac:dyDescent="0.2">
      <c r="A9" s="27" t="s">
        <v>1</v>
      </c>
      <c r="B9" s="28" t="s">
        <v>1017</v>
      </c>
      <c r="C9" s="29">
        <v>45483</v>
      </c>
      <c r="D9" s="30" t="s">
        <v>1018</v>
      </c>
      <c r="E9" s="31">
        <v>9.32</v>
      </c>
      <c r="F9" s="31">
        <v>1.96</v>
      </c>
      <c r="G9" s="31">
        <v>11.28</v>
      </c>
      <c r="H9" s="30" t="s">
        <v>60</v>
      </c>
      <c r="I9" s="35">
        <v>45483</v>
      </c>
      <c r="J9" s="33">
        <v>9.32</v>
      </c>
    </row>
    <row r="10" spans="1:10" ht="15" customHeight="1" x14ac:dyDescent="0.2">
      <c r="A10" s="27" t="s">
        <v>1</v>
      </c>
      <c r="B10" s="28" t="s">
        <v>1231</v>
      </c>
      <c r="C10" s="29">
        <v>45576</v>
      </c>
      <c r="D10" s="30" t="s">
        <v>1018</v>
      </c>
      <c r="E10" s="31">
        <v>9.32</v>
      </c>
      <c r="F10" s="31">
        <v>1.96</v>
      </c>
      <c r="G10" s="31">
        <v>11.28</v>
      </c>
      <c r="H10" s="30" t="s">
        <v>60</v>
      </c>
      <c r="I10" s="35">
        <v>45576</v>
      </c>
      <c r="J10" s="33">
        <v>9.32</v>
      </c>
    </row>
    <row r="11" spans="1:10" ht="15" customHeight="1" x14ac:dyDescent="0.2">
      <c r="A11" s="27" t="s">
        <v>1</v>
      </c>
      <c r="B11" s="28" t="s">
        <v>1278</v>
      </c>
      <c r="C11" s="29">
        <v>45588</v>
      </c>
      <c r="D11" s="30" t="s">
        <v>1018</v>
      </c>
      <c r="E11" s="31">
        <v>9.32</v>
      </c>
      <c r="F11" s="31">
        <v>1.96</v>
      </c>
      <c r="G11" s="31">
        <v>11.28</v>
      </c>
      <c r="H11" s="30" t="s">
        <v>60</v>
      </c>
      <c r="I11" s="35">
        <v>45588</v>
      </c>
      <c r="J11" s="33">
        <v>21.85</v>
      </c>
    </row>
    <row r="12" spans="1:10" ht="15" customHeight="1" x14ac:dyDescent="0.2">
      <c r="A12" s="27" t="s">
        <v>1</v>
      </c>
      <c r="B12" s="28" t="s">
        <v>1297</v>
      </c>
      <c r="C12" s="29">
        <v>45636</v>
      </c>
      <c r="D12" s="30" t="s">
        <v>1018</v>
      </c>
      <c r="E12" s="31">
        <v>9.32</v>
      </c>
      <c r="F12" s="31">
        <v>1.96</v>
      </c>
      <c r="G12" s="31">
        <v>11.28</v>
      </c>
      <c r="H12" s="30" t="s">
        <v>60</v>
      </c>
      <c r="I12" s="35">
        <v>45636</v>
      </c>
      <c r="J12" s="33">
        <v>14.57</v>
      </c>
    </row>
    <row r="13" spans="1:10" ht="15" customHeight="1" x14ac:dyDescent="0.2">
      <c r="A13" s="27" t="s">
        <v>8</v>
      </c>
      <c r="B13" s="28" t="s">
        <v>1337</v>
      </c>
      <c r="C13" s="29">
        <v>45638</v>
      </c>
      <c r="D13" s="30" t="s">
        <v>1338</v>
      </c>
      <c r="E13" s="31">
        <v>301.16000000000003</v>
      </c>
      <c r="F13" s="31">
        <v>45.59</v>
      </c>
      <c r="G13" s="31">
        <v>346.75</v>
      </c>
      <c r="H13" s="30" t="s">
        <v>615</v>
      </c>
      <c r="I13" s="35" t="s">
        <v>1353</v>
      </c>
      <c r="J13" s="33">
        <f>282.92-25.32</f>
        <v>257.60000000000002</v>
      </c>
    </row>
    <row r="14" spans="1:10" ht="15" customHeight="1" x14ac:dyDescent="0.2">
      <c r="A14" s="27" t="s">
        <v>9</v>
      </c>
      <c r="B14" s="28" t="s">
        <v>339</v>
      </c>
      <c r="C14" s="29">
        <v>45334</v>
      </c>
      <c r="D14" s="30" t="s">
        <v>152</v>
      </c>
      <c r="E14" s="31">
        <v>38</v>
      </c>
      <c r="F14" s="31">
        <v>7.9799999999999995</v>
      </c>
      <c r="G14" s="31">
        <v>45.98</v>
      </c>
      <c r="H14" s="30" t="s">
        <v>39</v>
      </c>
      <c r="I14" s="35" t="s">
        <v>470</v>
      </c>
      <c r="J14" s="33">
        <v>38</v>
      </c>
    </row>
    <row r="15" spans="1:10" ht="15" customHeight="1" x14ac:dyDescent="0.2">
      <c r="A15" s="27" t="s">
        <v>6</v>
      </c>
      <c r="B15" s="28" t="s">
        <v>1129</v>
      </c>
      <c r="C15" s="29">
        <v>45477</v>
      </c>
      <c r="D15" s="30" t="s">
        <v>107</v>
      </c>
      <c r="E15" s="31">
        <v>102</v>
      </c>
      <c r="F15" s="31">
        <v>10.200000000000001</v>
      </c>
      <c r="G15" s="31">
        <v>112.2</v>
      </c>
      <c r="H15" s="42" t="s">
        <v>64</v>
      </c>
      <c r="I15" s="35">
        <v>45481</v>
      </c>
      <c r="J15" s="33">
        <v>74.55</v>
      </c>
    </row>
    <row r="16" spans="1:10" ht="15" customHeight="1" x14ac:dyDescent="0.2">
      <c r="A16" s="27" t="s">
        <v>6</v>
      </c>
      <c r="B16" s="28" t="s">
        <v>1152</v>
      </c>
      <c r="C16" s="29">
        <v>45488</v>
      </c>
      <c r="D16" s="30" t="s">
        <v>107</v>
      </c>
      <c r="E16" s="31">
        <v>153</v>
      </c>
      <c r="F16" s="34">
        <v>15.3</v>
      </c>
      <c r="G16" s="34">
        <v>168.3</v>
      </c>
      <c r="H16" s="42" t="s">
        <v>64</v>
      </c>
      <c r="I16" s="32" t="s">
        <v>769</v>
      </c>
      <c r="J16" s="33">
        <f>90.45+85.45</f>
        <v>175.9</v>
      </c>
    </row>
    <row r="17" spans="1:10" ht="15" customHeight="1" x14ac:dyDescent="0.2">
      <c r="A17" s="27" t="s">
        <v>4</v>
      </c>
      <c r="B17" s="28" t="s">
        <v>379</v>
      </c>
      <c r="C17" s="29">
        <v>45372</v>
      </c>
      <c r="D17" s="30" t="s">
        <v>381</v>
      </c>
      <c r="E17" s="31">
        <v>1200</v>
      </c>
      <c r="F17" s="31">
        <v>252</v>
      </c>
      <c r="G17" s="31">
        <v>1452</v>
      </c>
      <c r="H17" s="30" t="s">
        <v>67</v>
      </c>
      <c r="I17" s="35" t="s">
        <v>384</v>
      </c>
      <c r="J17" s="33">
        <v>1200</v>
      </c>
    </row>
    <row r="18" spans="1:10" ht="15" customHeight="1" x14ac:dyDescent="0.2">
      <c r="A18" s="27" t="s">
        <v>806</v>
      </c>
      <c r="B18" s="28" t="s">
        <v>812</v>
      </c>
      <c r="C18" s="29">
        <v>45433</v>
      </c>
      <c r="D18" s="30" t="s">
        <v>833</v>
      </c>
      <c r="E18" s="31">
        <v>1200</v>
      </c>
      <c r="F18" s="31">
        <v>252</v>
      </c>
      <c r="G18" s="31">
        <v>1452</v>
      </c>
      <c r="H18" s="30" t="s">
        <v>67</v>
      </c>
      <c r="I18" s="35" t="s">
        <v>871</v>
      </c>
      <c r="J18" s="33">
        <v>1200</v>
      </c>
    </row>
    <row r="19" spans="1:10" ht="15" customHeight="1" x14ac:dyDescent="0.2">
      <c r="A19" s="27" t="s">
        <v>6</v>
      </c>
      <c r="B19" s="28" t="s">
        <v>1131</v>
      </c>
      <c r="C19" s="29">
        <v>45478</v>
      </c>
      <c r="D19" s="30" t="s">
        <v>1132</v>
      </c>
      <c r="E19" s="31">
        <v>2500</v>
      </c>
      <c r="F19" s="34">
        <v>525</v>
      </c>
      <c r="G19" s="34">
        <v>3025</v>
      </c>
      <c r="H19" s="30" t="s">
        <v>41</v>
      </c>
      <c r="I19" s="35">
        <v>45489</v>
      </c>
      <c r="J19" s="33">
        <v>2500</v>
      </c>
    </row>
    <row r="20" spans="1:10" ht="15" customHeight="1" x14ac:dyDescent="0.2">
      <c r="A20" s="27" t="s">
        <v>9</v>
      </c>
      <c r="B20" s="28" t="s">
        <v>325</v>
      </c>
      <c r="C20" s="29">
        <v>45304</v>
      </c>
      <c r="D20" s="30" t="s">
        <v>22</v>
      </c>
      <c r="E20" s="31">
        <v>299.88</v>
      </c>
      <c r="F20" s="34">
        <v>62.974799999999995</v>
      </c>
      <c r="G20" s="34">
        <v>362.85480000000001</v>
      </c>
      <c r="H20" s="30" t="s">
        <v>37</v>
      </c>
      <c r="I20" s="35" t="s">
        <v>349</v>
      </c>
      <c r="J20" s="33">
        <f>24.99*12</f>
        <v>299.88</v>
      </c>
    </row>
    <row r="21" spans="1:10" ht="15" customHeight="1" x14ac:dyDescent="0.2">
      <c r="A21" s="27" t="s">
        <v>9</v>
      </c>
      <c r="B21" s="28" t="s">
        <v>1086</v>
      </c>
      <c r="C21" s="29">
        <v>45546</v>
      </c>
      <c r="D21" s="30" t="s">
        <v>22</v>
      </c>
      <c r="E21" s="31">
        <v>351.04</v>
      </c>
      <c r="F21" s="34">
        <v>73.718400000000003</v>
      </c>
      <c r="G21" s="34">
        <v>424.75840000000005</v>
      </c>
      <c r="H21" s="30" t="s">
        <v>37</v>
      </c>
      <c r="I21" s="35" t="s">
        <v>1094</v>
      </c>
      <c r="J21" s="33">
        <v>351.04</v>
      </c>
    </row>
    <row r="22" spans="1:10" ht="15" customHeight="1" x14ac:dyDescent="0.2">
      <c r="A22" s="27" t="s">
        <v>1</v>
      </c>
      <c r="B22" s="28" t="s">
        <v>1226</v>
      </c>
      <c r="C22" s="29">
        <v>45567</v>
      </c>
      <c r="D22" s="30" t="s">
        <v>1227</v>
      </c>
      <c r="E22" s="31">
        <v>4290.8999999999996</v>
      </c>
      <c r="F22" s="31">
        <v>429.1</v>
      </c>
      <c r="G22" s="31">
        <v>4720</v>
      </c>
      <c r="H22" s="30" t="s">
        <v>141</v>
      </c>
      <c r="I22" s="35" t="s">
        <v>1269</v>
      </c>
      <c r="J22" s="33">
        <v>777.73</v>
      </c>
    </row>
    <row r="23" spans="1:10" x14ac:dyDescent="0.2">
      <c r="A23" s="27" t="s">
        <v>806</v>
      </c>
      <c r="B23" s="28" t="s">
        <v>1387</v>
      </c>
      <c r="C23" s="29">
        <v>45622</v>
      </c>
      <c r="D23" s="30" t="s">
        <v>1388</v>
      </c>
      <c r="E23" s="31">
        <v>276.86</v>
      </c>
      <c r="F23" s="31">
        <v>58.14</v>
      </c>
      <c r="G23" s="31">
        <v>335</v>
      </c>
      <c r="H23" s="30" t="s">
        <v>43</v>
      </c>
      <c r="I23" s="35" t="s">
        <v>1389</v>
      </c>
      <c r="J23" s="33">
        <v>276.86</v>
      </c>
    </row>
    <row r="24" spans="1:10" ht="15" customHeight="1" x14ac:dyDescent="0.2">
      <c r="A24" s="27" t="s">
        <v>806</v>
      </c>
      <c r="B24" s="28" t="s">
        <v>813</v>
      </c>
      <c r="C24" s="29">
        <v>45433</v>
      </c>
      <c r="D24" s="30" t="s">
        <v>814</v>
      </c>
      <c r="E24" s="31">
        <v>312.73</v>
      </c>
      <c r="F24" s="31">
        <v>31.27</v>
      </c>
      <c r="G24" s="31">
        <v>344</v>
      </c>
      <c r="H24" s="30" t="s">
        <v>141</v>
      </c>
      <c r="I24" s="35" t="s">
        <v>874</v>
      </c>
      <c r="J24" s="33">
        <v>312.73</v>
      </c>
    </row>
    <row r="25" spans="1:10" ht="15" customHeight="1" x14ac:dyDescent="0.2">
      <c r="A25" s="27" t="s">
        <v>9</v>
      </c>
      <c r="B25" s="28" t="s">
        <v>1605</v>
      </c>
      <c r="C25" s="29">
        <v>45638</v>
      </c>
      <c r="D25" s="30" t="s">
        <v>168</v>
      </c>
      <c r="E25" s="31">
        <v>2726</v>
      </c>
      <c r="F25" s="31">
        <v>572.45999999999992</v>
      </c>
      <c r="G25" s="31">
        <v>3298.46</v>
      </c>
      <c r="H25" s="30" t="s">
        <v>43</v>
      </c>
      <c r="I25" s="35" t="s">
        <v>1606</v>
      </c>
      <c r="J25" s="33">
        <v>2726</v>
      </c>
    </row>
    <row r="26" spans="1:10" ht="15" customHeight="1" x14ac:dyDescent="0.2">
      <c r="A26" s="27" t="s">
        <v>6</v>
      </c>
      <c r="B26" s="28" t="s">
        <v>755</v>
      </c>
      <c r="C26" s="29">
        <v>45447</v>
      </c>
      <c r="D26" s="30" t="s">
        <v>774</v>
      </c>
      <c r="E26" s="31">
        <v>20</v>
      </c>
      <c r="F26" s="34">
        <v>4.2</v>
      </c>
      <c r="G26" s="34">
        <v>24.2</v>
      </c>
      <c r="H26" s="30" t="s">
        <v>185</v>
      </c>
      <c r="I26" s="35">
        <v>45447</v>
      </c>
      <c r="J26" s="33">
        <v>20</v>
      </c>
    </row>
    <row r="27" spans="1:10" ht="15" customHeight="1" x14ac:dyDescent="0.2">
      <c r="A27" s="27" t="s">
        <v>0</v>
      </c>
      <c r="B27" s="28" t="s">
        <v>520</v>
      </c>
      <c r="C27" s="29">
        <v>45397</v>
      </c>
      <c r="D27" s="30" t="s">
        <v>528</v>
      </c>
      <c r="E27" s="31">
        <v>126.54</v>
      </c>
      <c r="F27" s="31">
        <v>0</v>
      </c>
      <c r="G27" s="31">
        <v>126.54</v>
      </c>
      <c r="H27" s="30" t="s">
        <v>40</v>
      </c>
      <c r="I27" s="35">
        <v>45402</v>
      </c>
      <c r="J27" s="33">
        <v>126.54</v>
      </c>
    </row>
    <row r="28" spans="1:10" ht="15" customHeight="1" x14ac:dyDescent="0.2">
      <c r="A28" s="27" t="s">
        <v>806</v>
      </c>
      <c r="B28" s="28" t="s">
        <v>822</v>
      </c>
      <c r="C28" s="29">
        <v>45436</v>
      </c>
      <c r="D28" s="30" t="s">
        <v>528</v>
      </c>
      <c r="E28" s="31">
        <v>90.83</v>
      </c>
      <c r="F28" s="34">
        <v>0</v>
      </c>
      <c r="G28" s="34">
        <v>90.83</v>
      </c>
      <c r="H28" s="30" t="s">
        <v>40</v>
      </c>
      <c r="I28" s="41" t="s">
        <v>844</v>
      </c>
      <c r="J28" s="33">
        <v>90.83</v>
      </c>
    </row>
    <row r="29" spans="1:10" ht="15" customHeight="1" x14ac:dyDescent="0.2">
      <c r="A29" s="27" t="s">
        <v>1</v>
      </c>
      <c r="B29" s="28" t="s">
        <v>1228</v>
      </c>
      <c r="C29" s="29">
        <v>45569</v>
      </c>
      <c r="D29" s="30" t="s">
        <v>528</v>
      </c>
      <c r="E29" s="31">
        <v>774.73</v>
      </c>
      <c r="F29" s="31">
        <v>0</v>
      </c>
      <c r="G29" s="31">
        <v>774.73</v>
      </c>
      <c r="H29" s="30" t="s">
        <v>40</v>
      </c>
      <c r="I29" s="35" t="s">
        <v>1252</v>
      </c>
      <c r="J29" s="33"/>
    </row>
    <row r="30" spans="1:10" ht="15" customHeight="1" x14ac:dyDescent="0.2">
      <c r="A30" s="27" t="s">
        <v>0</v>
      </c>
      <c r="B30" s="28" t="s">
        <v>1213</v>
      </c>
      <c r="C30" s="29">
        <v>45581</v>
      </c>
      <c r="D30" s="30" t="s">
        <v>1214</v>
      </c>
      <c r="E30" s="31">
        <v>97.31</v>
      </c>
      <c r="F30" s="34">
        <v>0</v>
      </c>
      <c r="G30" s="34">
        <v>97.31</v>
      </c>
      <c r="H30" s="30" t="s">
        <v>40</v>
      </c>
      <c r="I30" s="35">
        <v>45583</v>
      </c>
      <c r="J30" s="33">
        <v>97.31</v>
      </c>
    </row>
    <row r="31" spans="1:10" ht="15" customHeight="1" x14ac:dyDescent="0.2">
      <c r="A31" s="27" t="s">
        <v>16</v>
      </c>
      <c r="B31" s="28" t="s">
        <v>904</v>
      </c>
      <c r="C31" s="29">
        <v>45464</v>
      </c>
      <c r="D31" s="30" t="s">
        <v>905</v>
      </c>
      <c r="E31" s="31">
        <v>737.82</v>
      </c>
      <c r="F31" s="31">
        <v>0</v>
      </c>
      <c r="G31" s="31">
        <v>737.82</v>
      </c>
      <c r="H31" s="30" t="s">
        <v>40</v>
      </c>
      <c r="I31" s="35" t="s">
        <v>929</v>
      </c>
      <c r="J31" s="33">
        <v>737.82</v>
      </c>
    </row>
    <row r="32" spans="1:10" ht="15" customHeight="1" x14ac:dyDescent="0.2">
      <c r="A32" s="27" t="s">
        <v>5</v>
      </c>
      <c r="B32" s="28" t="s">
        <v>421</v>
      </c>
      <c r="C32" s="29">
        <v>45313</v>
      </c>
      <c r="D32" s="30" t="s">
        <v>422</v>
      </c>
      <c r="E32" s="31">
        <v>183.37</v>
      </c>
      <c r="F32" s="31">
        <v>7.33</v>
      </c>
      <c r="G32" s="31">
        <v>190.7</v>
      </c>
      <c r="H32" s="30" t="s">
        <v>51</v>
      </c>
      <c r="I32" s="35" t="s">
        <v>423</v>
      </c>
      <c r="J32" s="33">
        <v>183.37</v>
      </c>
    </row>
    <row r="33" spans="1:10" ht="15" customHeight="1" x14ac:dyDescent="0.2">
      <c r="A33" s="27" t="s">
        <v>5</v>
      </c>
      <c r="B33" s="28" t="s">
        <v>867</v>
      </c>
      <c r="C33" s="29">
        <v>45451</v>
      </c>
      <c r="D33" s="30" t="s">
        <v>422</v>
      </c>
      <c r="E33" s="31">
        <v>129.41999999999999</v>
      </c>
      <c r="F33" s="34">
        <f>+E33*0.04</f>
        <v>5.1767999999999992</v>
      </c>
      <c r="G33" s="34">
        <f>+E33+F33</f>
        <v>134.59679999999997</v>
      </c>
      <c r="H33" s="30" t="s">
        <v>51</v>
      </c>
      <c r="I33" s="35">
        <v>45451</v>
      </c>
      <c r="J33" s="33">
        <v>129.41999999999999</v>
      </c>
    </row>
    <row r="34" spans="1:10" ht="15" customHeight="1" x14ac:dyDescent="0.2">
      <c r="A34" s="27" t="s">
        <v>1</v>
      </c>
      <c r="B34" s="28" t="s">
        <v>202</v>
      </c>
      <c r="C34" s="29">
        <v>45301</v>
      </c>
      <c r="D34" s="30" t="s">
        <v>203</v>
      </c>
      <c r="E34" s="31">
        <v>41.32</v>
      </c>
      <c r="F34" s="34">
        <v>8.68</v>
      </c>
      <c r="G34" s="34">
        <v>50</v>
      </c>
      <c r="H34" s="30" t="s">
        <v>61</v>
      </c>
      <c r="I34" s="32" t="s">
        <v>241</v>
      </c>
      <c r="J34" s="33">
        <v>41.32</v>
      </c>
    </row>
    <row r="35" spans="1:10" ht="15" customHeight="1" x14ac:dyDescent="0.2">
      <c r="A35" s="27" t="s">
        <v>16</v>
      </c>
      <c r="B35" s="28" t="s">
        <v>894</v>
      </c>
      <c r="C35" s="29">
        <v>45460</v>
      </c>
      <c r="D35" s="30" t="s">
        <v>917</v>
      </c>
      <c r="E35" s="31">
        <v>61.96</v>
      </c>
      <c r="F35" s="34">
        <v>13.0116</v>
      </c>
      <c r="G35" s="34">
        <v>74.971599999999995</v>
      </c>
      <c r="H35" s="42" t="s">
        <v>145</v>
      </c>
      <c r="I35" s="35" t="s">
        <v>920</v>
      </c>
      <c r="J35" s="33">
        <v>64.45</v>
      </c>
    </row>
    <row r="36" spans="1:10" ht="15" customHeight="1" x14ac:dyDescent="0.2">
      <c r="A36" s="27" t="s">
        <v>1</v>
      </c>
      <c r="B36" s="28" t="s">
        <v>644</v>
      </c>
      <c r="C36" s="29">
        <v>45420</v>
      </c>
      <c r="D36" s="30" t="s">
        <v>603</v>
      </c>
      <c r="E36" s="31">
        <v>119.86</v>
      </c>
      <c r="F36" s="34">
        <v>25.17</v>
      </c>
      <c r="G36" s="34">
        <v>145.03</v>
      </c>
      <c r="H36" s="30" t="s">
        <v>51</v>
      </c>
      <c r="I36" s="35" t="s">
        <v>600</v>
      </c>
      <c r="J36" s="33">
        <v>139.44999999999999</v>
      </c>
    </row>
    <row r="37" spans="1:10" ht="15" customHeight="1" x14ac:dyDescent="0.2">
      <c r="A37" s="27" t="s">
        <v>6</v>
      </c>
      <c r="B37" s="28" t="s">
        <v>1128</v>
      </c>
      <c r="C37" s="29">
        <v>45477</v>
      </c>
      <c r="D37" s="30" t="s">
        <v>1160</v>
      </c>
      <c r="E37" s="31">
        <v>1662</v>
      </c>
      <c r="F37" s="34">
        <v>349.02</v>
      </c>
      <c r="G37" s="34">
        <v>2011.02</v>
      </c>
      <c r="H37" s="42" t="s">
        <v>50</v>
      </c>
      <c r="I37" s="35">
        <v>45477</v>
      </c>
      <c r="J37" s="33">
        <v>1662</v>
      </c>
    </row>
    <row r="38" spans="1:10" ht="15" customHeight="1" x14ac:dyDescent="0.2">
      <c r="A38" s="27" t="s">
        <v>1</v>
      </c>
      <c r="B38" s="28" t="s">
        <v>953</v>
      </c>
      <c r="C38" s="29">
        <v>45456</v>
      </c>
      <c r="D38" s="30" t="s">
        <v>99</v>
      </c>
      <c r="E38" s="31">
        <v>460</v>
      </c>
      <c r="F38" s="31">
        <v>96.6</v>
      </c>
      <c r="G38" s="31">
        <v>556.6</v>
      </c>
      <c r="H38" s="42" t="s">
        <v>50</v>
      </c>
      <c r="I38" s="35" t="s">
        <v>962</v>
      </c>
      <c r="J38" s="33">
        <v>460</v>
      </c>
    </row>
    <row r="39" spans="1:10" ht="15" customHeight="1" x14ac:dyDescent="0.2">
      <c r="A39" s="27" t="s">
        <v>12</v>
      </c>
      <c r="B39" s="28" t="s">
        <v>1165</v>
      </c>
      <c r="C39" s="29">
        <v>45540</v>
      </c>
      <c r="D39" s="30" t="s">
        <v>99</v>
      </c>
      <c r="E39" s="31">
        <v>850</v>
      </c>
      <c r="F39" s="34">
        <v>178.5</v>
      </c>
      <c r="G39" s="34">
        <f>+E39+F39</f>
        <v>1028.5</v>
      </c>
      <c r="H39" s="30" t="s">
        <v>50</v>
      </c>
      <c r="I39" s="35" t="s">
        <v>1174</v>
      </c>
      <c r="J39" s="33">
        <v>850</v>
      </c>
    </row>
    <row r="40" spans="1:10" ht="15" customHeight="1" x14ac:dyDescent="0.2">
      <c r="A40" s="27" t="s">
        <v>1415</v>
      </c>
      <c r="B40" s="28" t="s">
        <v>1416</v>
      </c>
      <c r="C40" s="29">
        <v>45567</v>
      </c>
      <c r="D40" s="30" t="s">
        <v>80</v>
      </c>
      <c r="E40" s="31">
        <v>1850</v>
      </c>
      <c r="F40" s="31">
        <v>388.5</v>
      </c>
      <c r="G40" s="31">
        <v>2238.5</v>
      </c>
      <c r="H40" s="30" t="s">
        <v>50</v>
      </c>
      <c r="I40" s="35" t="s">
        <v>1447</v>
      </c>
      <c r="J40" s="33">
        <v>1850</v>
      </c>
    </row>
    <row r="41" spans="1:10" ht="15" customHeight="1" x14ac:dyDescent="0.2">
      <c r="A41" s="27" t="s">
        <v>2</v>
      </c>
      <c r="B41" s="28" t="s">
        <v>1275</v>
      </c>
      <c r="C41" s="29">
        <v>45593</v>
      </c>
      <c r="D41" s="30" t="s">
        <v>1271</v>
      </c>
      <c r="E41" s="31">
        <v>200</v>
      </c>
      <c r="F41" s="31">
        <v>42</v>
      </c>
      <c r="G41" s="31">
        <v>242</v>
      </c>
      <c r="H41" s="30" t="s">
        <v>46</v>
      </c>
      <c r="I41" s="35">
        <v>45594</v>
      </c>
      <c r="J41" s="33" t="s">
        <v>803</v>
      </c>
    </row>
    <row r="42" spans="1:10" ht="15" customHeight="1" x14ac:dyDescent="0.2">
      <c r="A42" s="27" t="s">
        <v>6</v>
      </c>
      <c r="B42" s="28" t="s">
        <v>1137</v>
      </c>
      <c r="C42" s="29">
        <v>45478</v>
      </c>
      <c r="D42" s="30" t="s">
        <v>1138</v>
      </c>
      <c r="E42" s="31">
        <v>7000</v>
      </c>
      <c r="F42" s="34">
        <v>1470</v>
      </c>
      <c r="G42" s="34">
        <v>8470</v>
      </c>
      <c r="H42" s="30" t="s">
        <v>41</v>
      </c>
      <c r="I42" s="35">
        <v>45492</v>
      </c>
      <c r="J42" s="33">
        <v>7000</v>
      </c>
    </row>
    <row r="43" spans="1:10" ht="15" customHeight="1" x14ac:dyDescent="0.2">
      <c r="A43" s="27" t="s">
        <v>806</v>
      </c>
      <c r="B43" s="28" t="s">
        <v>807</v>
      </c>
      <c r="C43" s="29">
        <v>45415</v>
      </c>
      <c r="D43" s="30" t="s">
        <v>106</v>
      </c>
      <c r="E43" s="31">
        <v>3062</v>
      </c>
      <c r="F43" s="31">
        <v>643.02</v>
      </c>
      <c r="G43" s="31">
        <v>3705.02</v>
      </c>
      <c r="H43" s="30" t="s">
        <v>515</v>
      </c>
      <c r="I43" s="35" t="s">
        <v>869</v>
      </c>
      <c r="J43" s="33">
        <v>3062</v>
      </c>
    </row>
    <row r="44" spans="1:10" ht="15" customHeight="1" x14ac:dyDescent="0.2">
      <c r="A44" s="27" t="s">
        <v>1</v>
      </c>
      <c r="B44" s="28" t="s">
        <v>216</v>
      </c>
      <c r="C44" s="29">
        <v>45321</v>
      </c>
      <c r="D44" s="30" t="s">
        <v>217</v>
      </c>
      <c r="E44" s="31">
        <v>1104.5</v>
      </c>
      <c r="F44" s="34">
        <v>231.95</v>
      </c>
      <c r="G44" s="34">
        <v>1336.45</v>
      </c>
      <c r="H44" s="30" t="s">
        <v>72</v>
      </c>
      <c r="I44" s="32" t="s">
        <v>247</v>
      </c>
      <c r="J44" s="33">
        <v>1104.5</v>
      </c>
    </row>
    <row r="45" spans="1:10" ht="15" customHeight="1" x14ac:dyDescent="0.2">
      <c r="A45" s="27" t="s">
        <v>1</v>
      </c>
      <c r="B45" s="28" t="s">
        <v>542</v>
      </c>
      <c r="C45" s="29">
        <v>45391</v>
      </c>
      <c r="D45" s="30" t="s">
        <v>217</v>
      </c>
      <c r="E45" s="31">
        <v>725</v>
      </c>
      <c r="F45" s="31">
        <v>152.25</v>
      </c>
      <c r="G45" s="31">
        <v>877.25</v>
      </c>
      <c r="H45" s="30" t="s">
        <v>72</v>
      </c>
      <c r="I45" s="32" t="s">
        <v>590</v>
      </c>
      <c r="J45" s="33">
        <v>725</v>
      </c>
    </row>
    <row r="46" spans="1:10" ht="15" customHeight="1" x14ac:dyDescent="0.2">
      <c r="A46" s="27" t="s">
        <v>1</v>
      </c>
      <c r="B46" s="28" t="s">
        <v>575</v>
      </c>
      <c r="C46" s="29">
        <v>45441</v>
      </c>
      <c r="D46" s="30" t="s">
        <v>217</v>
      </c>
      <c r="E46" s="31">
        <v>750</v>
      </c>
      <c r="F46" s="31">
        <v>157.5</v>
      </c>
      <c r="G46" s="31">
        <v>907.5</v>
      </c>
      <c r="H46" s="30" t="s">
        <v>72</v>
      </c>
      <c r="I46" s="35">
        <v>45465</v>
      </c>
      <c r="J46" s="33">
        <v>750</v>
      </c>
    </row>
    <row r="47" spans="1:10" ht="15" customHeight="1" x14ac:dyDescent="0.2">
      <c r="A47" s="27" t="s">
        <v>1</v>
      </c>
      <c r="B47" s="28" t="s">
        <v>576</v>
      </c>
      <c r="C47" s="29">
        <v>45442</v>
      </c>
      <c r="D47" s="30" t="s">
        <v>217</v>
      </c>
      <c r="E47" s="31">
        <v>2040</v>
      </c>
      <c r="F47" s="31">
        <v>428.4</v>
      </c>
      <c r="G47" s="31">
        <v>2468.4</v>
      </c>
      <c r="H47" s="30" t="s">
        <v>72</v>
      </c>
      <c r="I47" s="35" t="s">
        <v>1002</v>
      </c>
      <c r="J47" s="33">
        <v>2040</v>
      </c>
    </row>
    <row r="48" spans="1:10" ht="15" customHeight="1" x14ac:dyDescent="0.2">
      <c r="A48" s="27" t="s">
        <v>7</v>
      </c>
      <c r="B48" s="28" t="s">
        <v>606</v>
      </c>
      <c r="C48" s="29">
        <v>45439</v>
      </c>
      <c r="D48" s="30" t="s">
        <v>607</v>
      </c>
      <c r="E48" s="31">
        <v>1164.95</v>
      </c>
      <c r="F48" s="34">
        <v>0</v>
      </c>
      <c r="G48" s="34">
        <v>1164.95</v>
      </c>
      <c r="H48" s="30" t="s">
        <v>40</v>
      </c>
      <c r="I48" s="35" t="s">
        <v>938</v>
      </c>
      <c r="J48" s="33">
        <f>682.19+541.74</f>
        <v>1223.93</v>
      </c>
    </row>
    <row r="49" spans="1:10" ht="15" customHeight="1" x14ac:dyDescent="0.2">
      <c r="A49" s="27" t="s">
        <v>13</v>
      </c>
      <c r="B49" s="28" t="s">
        <v>630</v>
      </c>
      <c r="C49" s="29">
        <v>45328</v>
      </c>
      <c r="D49" s="30" t="s">
        <v>437</v>
      </c>
      <c r="E49" s="31">
        <v>15</v>
      </c>
      <c r="F49" s="34">
        <v>0</v>
      </c>
      <c r="G49" s="34">
        <v>15</v>
      </c>
      <c r="H49" s="30" t="s">
        <v>64</v>
      </c>
      <c r="I49" s="35">
        <v>45331</v>
      </c>
      <c r="J49" s="33">
        <v>12.27</v>
      </c>
    </row>
    <row r="50" spans="1:10" ht="15" customHeight="1" x14ac:dyDescent="0.2">
      <c r="A50" s="27" t="s">
        <v>13</v>
      </c>
      <c r="B50" s="28" t="s">
        <v>1187</v>
      </c>
      <c r="C50" s="29">
        <v>45559</v>
      </c>
      <c r="D50" s="30" t="s">
        <v>1188</v>
      </c>
      <c r="E50" s="31">
        <v>237.79999999999998</v>
      </c>
      <c r="F50" s="34">
        <v>23.78</v>
      </c>
      <c r="G50" s="34">
        <v>261.58</v>
      </c>
      <c r="H50" s="30" t="s">
        <v>64</v>
      </c>
      <c r="I50" s="35">
        <v>45568</v>
      </c>
      <c r="J50" s="33">
        <v>246</v>
      </c>
    </row>
    <row r="51" spans="1:10" ht="15" customHeight="1" x14ac:dyDescent="0.2">
      <c r="A51" s="27" t="s">
        <v>12</v>
      </c>
      <c r="B51" s="28" t="s">
        <v>784</v>
      </c>
      <c r="C51" s="29">
        <v>45397</v>
      </c>
      <c r="D51" s="30" t="s">
        <v>32</v>
      </c>
      <c r="E51" s="31">
        <v>109</v>
      </c>
      <c r="F51" s="34">
        <v>10.9</v>
      </c>
      <c r="G51" s="34">
        <v>119.9</v>
      </c>
      <c r="H51" s="30" t="s">
        <v>64</v>
      </c>
      <c r="I51" s="35">
        <v>45398</v>
      </c>
      <c r="J51" s="33">
        <v>109</v>
      </c>
    </row>
    <row r="52" spans="1:10" ht="15" customHeight="1" x14ac:dyDescent="0.2">
      <c r="A52" s="27" t="s">
        <v>16</v>
      </c>
      <c r="B52" s="28" t="s">
        <v>730</v>
      </c>
      <c r="C52" s="29">
        <v>45422</v>
      </c>
      <c r="D52" s="30" t="s">
        <v>731</v>
      </c>
      <c r="E52" s="31">
        <v>4500</v>
      </c>
      <c r="F52" s="31">
        <v>450</v>
      </c>
      <c r="G52" s="31">
        <v>4950</v>
      </c>
      <c r="H52" s="30" t="s">
        <v>64</v>
      </c>
      <c r="I52" s="35" t="s">
        <v>391</v>
      </c>
      <c r="J52" s="33">
        <v>6570.96</v>
      </c>
    </row>
    <row r="53" spans="1:10" ht="15" customHeight="1" x14ac:dyDescent="0.2">
      <c r="A53" s="27" t="s">
        <v>11</v>
      </c>
      <c r="B53" s="28" t="s">
        <v>281</v>
      </c>
      <c r="C53" s="29">
        <v>45320</v>
      </c>
      <c r="D53" s="27" t="s">
        <v>75</v>
      </c>
      <c r="E53" s="31">
        <v>180</v>
      </c>
      <c r="F53" s="34">
        <v>37.799999999999997</v>
      </c>
      <c r="G53" s="34">
        <v>217.8</v>
      </c>
      <c r="H53" s="30" t="s">
        <v>293</v>
      </c>
      <c r="I53" s="35" t="s">
        <v>294</v>
      </c>
      <c r="J53" s="33">
        <v>180</v>
      </c>
    </row>
    <row r="54" spans="1:10" ht="15" customHeight="1" x14ac:dyDescent="0.2">
      <c r="A54" s="27" t="s">
        <v>11</v>
      </c>
      <c r="B54" s="28" t="s">
        <v>1076</v>
      </c>
      <c r="C54" s="29">
        <v>45536</v>
      </c>
      <c r="D54" s="30" t="s">
        <v>75</v>
      </c>
      <c r="E54" s="31">
        <v>40</v>
      </c>
      <c r="F54" s="34">
        <v>8.4</v>
      </c>
      <c r="G54" s="34">
        <v>48.4</v>
      </c>
      <c r="H54" s="30" t="s">
        <v>293</v>
      </c>
      <c r="I54" s="35" t="s">
        <v>1212</v>
      </c>
      <c r="J54" s="33">
        <f>10+10+10</f>
        <v>30</v>
      </c>
    </row>
    <row r="55" spans="1:10" ht="15" customHeight="1" x14ac:dyDescent="0.2">
      <c r="A55" s="27" t="s">
        <v>7</v>
      </c>
      <c r="B55" s="28" t="s">
        <v>1007</v>
      </c>
      <c r="C55" s="29">
        <v>45481</v>
      </c>
      <c r="D55" s="30" t="s">
        <v>1040</v>
      </c>
      <c r="E55" s="31">
        <v>107.84</v>
      </c>
      <c r="F55" s="31">
        <v>22.65</v>
      </c>
      <c r="G55" s="31">
        <v>130.49</v>
      </c>
      <c r="H55" s="30" t="s">
        <v>849</v>
      </c>
      <c r="I55" s="35" t="s">
        <v>1041</v>
      </c>
      <c r="J55" s="33">
        <v>107.84</v>
      </c>
    </row>
    <row r="56" spans="1:10" ht="15" customHeight="1" x14ac:dyDescent="0.2">
      <c r="A56" s="27" t="s">
        <v>7</v>
      </c>
      <c r="B56" s="28" t="s">
        <v>1010</v>
      </c>
      <c r="C56" s="29">
        <v>45546</v>
      </c>
      <c r="D56" s="30" t="s">
        <v>1040</v>
      </c>
      <c r="E56" s="31">
        <v>150</v>
      </c>
      <c r="F56" s="34">
        <f>+E56*0.21</f>
        <v>31.5</v>
      </c>
      <c r="G56" s="34">
        <f>+E56+F56</f>
        <v>181.5</v>
      </c>
      <c r="H56" s="30" t="s">
        <v>53</v>
      </c>
      <c r="I56" s="35" t="s">
        <v>1172</v>
      </c>
      <c r="J56" s="33"/>
    </row>
    <row r="57" spans="1:10" ht="15" customHeight="1" x14ac:dyDescent="0.2">
      <c r="A57" s="27" t="s">
        <v>9</v>
      </c>
      <c r="B57" s="28" t="s">
        <v>696</v>
      </c>
      <c r="C57" s="29">
        <v>45401</v>
      </c>
      <c r="D57" s="30" t="s">
        <v>697</v>
      </c>
      <c r="E57" s="31">
        <v>89.694214876033058</v>
      </c>
      <c r="F57" s="34">
        <v>18.835785123966943</v>
      </c>
      <c r="G57" s="34">
        <v>108.53</v>
      </c>
      <c r="H57" s="30" t="s">
        <v>61</v>
      </c>
      <c r="I57" s="35" t="s">
        <v>718</v>
      </c>
      <c r="J57" s="33">
        <v>89.7</v>
      </c>
    </row>
    <row r="58" spans="1:10" ht="15" customHeight="1" x14ac:dyDescent="0.2">
      <c r="A58" s="27" t="s">
        <v>13</v>
      </c>
      <c r="B58" s="28" t="s">
        <v>1179</v>
      </c>
      <c r="C58" s="29">
        <v>45489</v>
      </c>
      <c r="D58" s="27" t="s">
        <v>697</v>
      </c>
      <c r="E58" s="31">
        <v>29</v>
      </c>
      <c r="F58" s="31">
        <v>6.09</v>
      </c>
      <c r="G58" s="31">
        <v>35.090000000000003</v>
      </c>
      <c r="H58" s="30" t="s">
        <v>59</v>
      </c>
      <c r="I58" s="35" t="s">
        <v>1192</v>
      </c>
      <c r="J58" s="33">
        <v>29</v>
      </c>
    </row>
    <row r="59" spans="1:10" ht="15" customHeight="1" x14ac:dyDescent="0.2">
      <c r="A59" s="27" t="s">
        <v>0</v>
      </c>
      <c r="B59" s="28" t="s">
        <v>527</v>
      </c>
      <c r="C59" s="29">
        <v>45435</v>
      </c>
      <c r="D59" s="30" t="s">
        <v>529</v>
      </c>
      <c r="E59" s="31">
        <v>162</v>
      </c>
      <c r="F59" s="31">
        <v>34.020000000000003</v>
      </c>
      <c r="G59" s="31">
        <v>196.02</v>
      </c>
      <c r="H59" s="30" t="s">
        <v>53</v>
      </c>
      <c r="I59" s="35" t="s">
        <v>530</v>
      </c>
      <c r="J59" s="33">
        <v>87</v>
      </c>
    </row>
    <row r="60" spans="1:10" ht="15" customHeight="1" x14ac:dyDescent="0.2">
      <c r="A60" s="27" t="s">
        <v>1</v>
      </c>
      <c r="B60" s="28" t="s">
        <v>572</v>
      </c>
      <c r="C60" s="29">
        <v>45439</v>
      </c>
      <c r="D60" s="30" t="s">
        <v>529</v>
      </c>
      <c r="E60" s="31">
        <v>225</v>
      </c>
      <c r="F60" s="31">
        <v>47.25</v>
      </c>
      <c r="G60" s="31">
        <v>272.25</v>
      </c>
      <c r="H60" s="30" t="s">
        <v>53</v>
      </c>
      <c r="I60" s="35" t="s">
        <v>991</v>
      </c>
      <c r="J60" s="33">
        <v>210</v>
      </c>
    </row>
    <row r="61" spans="1:10" ht="15" customHeight="1" x14ac:dyDescent="0.2">
      <c r="A61" s="27" t="s">
        <v>16</v>
      </c>
      <c r="B61" s="28" t="s">
        <v>1005</v>
      </c>
      <c r="C61" s="29">
        <v>45463</v>
      </c>
      <c r="D61" s="30" t="s">
        <v>529</v>
      </c>
      <c r="E61" s="31">
        <v>518.64</v>
      </c>
      <c r="F61" s="31">
        <f>+E61*0.21</f>
        <v>108.91439999999999</v>
      </c>
      <c r="G61" s="31">
        <f>+E61+F61</f>
        <v>627.55439999999999</v>
      </c>
      <c r="H61" s="42" t="s">
        <v>67</v>
      </c>
      <c r="I61" s="35" t="s">
        <v>1006</v>
      </c>
      <c r="J61" s="33">
        <v>527.94000000000005</v>
      </c>
    </row>
    <row r="62" spans="1:10" ht="15" customHeight="1" x14ac:dyDescent="0.2">
      <c r="A62" s="27" t="s">
        <v>0</v>
      </c>
      <c r="B62" s="28" t="s">
        <v>1218</v>
      </c>
      <c r="C62" s="29">
        <v>45628</v>
      </c>
      <c r="D62" s="30" t="s">
        <v>1219</v>
      </c>
      <c r="E62" s="31">
        <v>100</v>
      </c>
      <c r="F62" s="34">
        <v>21</v>
      </c>
      <c r="G62" s="34">
        <v>121</v>
      </c>
      <c r="H62" s="30" t="s">
        <v>60</v>
      </c>
      <c r="I62" s="35">
        <v>45628</v>
      </c>
      <c r="J62" s="33">
        <v>100</v>
      </c>
    </row>
    <row r="63" spans="1:10" ht="15" customHeight="1" x14ac:dyDescent="0.2">
      <c r="A63" s="27" t="s">
        <v>1415</v>
      </c>
      <c r="B63" s="28" t="s">
        <v>1425</v>
      </c>
      <c r="C63" s="29">
        <v>45575</v>
      </c>
      <c r="D63" s="30" t="s">
        <v>1441</v>
      </c>
      <c r="E63" s="31">
        <v>228</v>
      </c>
      <c r="F63" s="31">
        <v>47.879999999999995</v>
      </c>
      <c r="G63" s="31">
        <v>275.88</v>
      </c>
      <c r="H63" s="30" t="s">
        <v>63</v>
      </c>
      <c r="I63" s="35" t="s">
        <v>1452</v>
      </c>
      <c r="J63" s="33">
        <v>228</v>
      </c>
    </row>
    <row r="64" spans="1:10" ht="15" customHeight="1" x14ac:dyDescent="0.2">
      <c r="A64" s="27" t="s">
        <v>806</v>
      </c>
      <c r="B64" s="28" t="s">
        <v>811</v>
      </c>
      <c r="C64" s="29">
        <v>45433</v>
      </c>
      <c r="D64" s="30" t="s">
        <v>832</v>
      </c>
      <c r="E64" s="31">
        <v>2420</v>
      </c>
      <c r="F64" s="31">
        <v>0</v>
      </c>
      <c r="G64" s="31">
        <v>2420</v>
      </c>
      <c r="H64" s="30" t="s">
        <v>67</v>
      </c>
      <c r="I64" s="35" t="s">
        <v>872</v>
      </c>
      <c r="J64" s="33">
        <v>2420</v>
      </c>
    </row>
    <row r="65" spans="1:10" ht="15" customHeight="1" x14ac:dyDescent="0.2">
      <c r="A65" s="27" t="s">
        <v>6</v>
      </c>
      <c r="B65" s="28" t="s">
        <v>1139</v>
      </c>
      <c r="C65" s="29">
        <v>45478</v>
      </c>
      <c r="D65" s="30" t="s">
        <v>1140</v>
      </c>
      <c r="E65" s="31">
        <v>100</v>
      </c>
      <c r="F65" s="34">
        <v>21</v>
      </c>
      <c r="G65" s="34">
        <v>121</v>
      </c>
      <c r="H65" s="30" t="s">
        <v>62</v>
      </c>
      <c r="I65" s="35">
        <v>45490</v>
      </c>
      <c r="J65" s="33">
        <v>100</v>
      </c>
    </row>
    <row r="66" spans="1:10" x14ac:dyDescent="0.2">
      <c r="A66" s="27" t="s">
        <v>6</v>
      </c>
      <c r="B66" s="28" t="s">
        <v>749</v>
      </c>
      <c r="C66" s="29">
        <v>45427</v>
      </c>
      <c r="D66" s="30" t="s">
        <v>160</v>
      </c>
      <c r="E66" s="31">
        <v>400</v>
      </c>
      <c r="F66" s="34">
        <v>84</v>
      </c>
      <c r="G66" s="34">
        <v>484</v>
      </c>
      <c r="H66" s="30" t="s">
        <v>143</v>
      </c>
      <c r="I66" s="35" t="s">
        <v>769</v>
      </c>
      <c r="J66" s="33">
        <v>400</v>
      </c>
    </row>
    <row r="67" spans="1:10" ht="15" customHeight="1" x14ac:dyDescent="0.2">
      <c r="A67" s="27" t="s">
        <v>1</v>
      </c>
      <c r="B67" s="28" t="s">
        <v>956</v>
      </c>
      <c r="C67" s="29">
        <v>45462</v>
      </c>
      <c r="D67" s="30" t="s">
        <v>957</v>
      </c>
      <c r="E67" s="31">
        <v>7000</v>
      </c>
      <c r="F67" s="31">
        <v>0</v>
      </c>
      <c r="G67" s="31">
        <v>7000</v>
      </c>
      <c r="H67" s="30" t="s">
        <v>41</v>
      </c>
      <c r="I67" s="35">
        <v>45472</v>
      </c>
      <c r="J67" s="33">
        <v>7000</v>
      </c>
    </row>
    <row r="68" spans="1:10" x14ac:dyDescent="0.2">
      <c r="A68" s="27" t="s">
        <v>1</v>
      </c>
      <c r="B68" s="28" t="s">
        <v>218</v>
      </c>
      <c r="C68" s="29">
        <v>45322</v>
      </c>
      <c r="D68" s="30" t="s">
        <v>219</v>
      </c>
      <c r="E68" s="31">
        <v>2500</v>
      </c>
      <c r="F68" s="34">
        <v>0</v>
      </c>
      <c r="G68" s="34">
        <v>2500</v>
      </c>
      <c r="H68" s="30" t="s">
        <v>41</v>
      </c>
      <c r="I68" s="35">
        <v>45344</v>
      </c>
      <c r="J68" s="33">
        <v>2500</v>
      </c>
    </row>
    <row r="69" spans="1:10" ht="15" customHeight="1" x14ac:dyDescent="0.2">
      <c r="A69" s="27" t="s">
        <v>6</v>
      </c>
      <c r="B69" s="28" t="s">
        <v>476</v>
      </c>
      <c r="C69" s="29">
        <v>45372</v>
      </c>
      <c r="D69" s="30" t="s">
        <v>219</v>
      </c>
      <c r="E69" s="31">
        <v>7000</v>
      </c>
      <c r="F69" s="31">
        <v>0</v>
      </c>
      <c r="G69" s="31">
        <v>7000</v>
      </c>
      <c r="H69" s="30" t="s">
        <v>41</v>
      </c>
      <c r="I69" s="35" t="s">
        <v>1104</v>
      </c>
      <c r="J69" s="33">
        <f>1000+3000+3000</f>
        <v>7000</v>
      </c>
    </row>
    <row r="70" spans="1:10" ht="15" customHeight="1" x14ac:dyDescent="0.2">
      <c r="A70" s="27" t="s">
        <v>1</v>
      </c>
      <c r="B70" s="28" t="s">
        <v>952</v>
      </c>
      <c r="C70" s="29">
        <v>45455</v>
      </c>
      <c r="D70" s="30" t="s">
        <v>219</v>
      </c>
      <c r="E70" s="31">
        <v>2500</v>
      </c>
      <c r="F70" s="34">
        <v>0</v>
      </c>
      <c r="G70" s="34">
        <v>2500</v>
      </c>
      <c r="H70" s="30" t="s">
        <v>41</v>
      </c>
      <c r="I70" s="35">
        <v>45467</v>
      </c>
      <c r="J70" s="33">
        <v>2500</v>
      </c>
    </row>
    <row r="71" spans="1:10" ht="15" customHeight="1" x14ac:dyDescent="0.2">
      <c r="A71" s="27" t="s">
        <v>1</v>
      </c>
      <c r="B71" s="28" t="s">
        <v>1290</v>
      </c>
      <c r="C71" s="29">
        <v>45623</v>
      </c>
      <c r="D71" s="30" t="s">
        <v>219</v>
      </c>
      <c r="E71" s="31">
        <v>2500</v>
      </c>
      <c r="F71" s="31">
        <v>0</v>
      </c>
      <c r="G71" s="31">
        <v>2500</v>
      </c>
      <c r="H71" s="30" t="s">
        <v>41</v>
      </c>
      <c r="I71" s="35">
        <v>45644</v>
      </c>
      <c r="J71" s="33">
        <v>2500</v>
      </c>
    </row>
    <row r="72" spans="1:10" ht="15" customHeight="1" x14ac:dyDescent="0.2">
      <c r="A72" s="27" t="s">
        <v>1</v>
      </c>
      <c r="B72" s="28" t="s">
        <v>1294</v>
      </c>
      <c r="C72" s="29">
        <v>45628</v>
      </c>
      <c r="D72" s="30" t="s">
        <v>219</v>
      </c>
      <c r="E72" s="31">
        <v>2500</v>
      </c>
      <c r="F72" s="31">
        <v>0</v>
      </c>
      <c r="G72" s="31">
        <v>2500</v>
      </c>
      <c r="H72" s="30" t="s">
        <v>41</v>
      </c>
      <c r="I72" s="35" t="s">
        <v>1255</v>
      </c>
      <c r="J72" s="33">
        <v>2500</v>
      </c>
    </row>
    <row r="73" spans="1:10" ht="15" customHeight="1" x14ac:dyDescent="0.2">
      <c r="A73" s="27" t="s">
        <v>9</v>
      </c>
      <c r="B73" s="28" t="s">
        <v>1614</v>
      </c>
      <c r="C73" s="29">
        <v>45652</v>
      </c>
      <c r="D73" s="30" t="s">
        <v>27</v>
      </c>
      <c r="E73" s="31">
        <v>47.42</v>
      </c>
      <c r="F73" s="31">
        <v>9.9581999999999997</v>
      </c>
      <c r="G73" s="31">
        <v>57.3782</v>
      </c>
      <c r="H73" s="30" t="s">
        <v>60</v>
      </c>
      <c r="I73" s="35">
        <v>45652</v>
      </c>
      <c r="J73" s="33">
        <v>43.78</v>
      </c>
    </row>
    <row r="74" spans="1:10" ht="15" customHeight="1" x14ac:dyDescent="0.2">
      <c r="A74" s="27" t="s">
        <v>1415</v>
      </c>
      <c r="B74" s="28" t="s">
        <v>1429</v>
      </c>
      <c r="C74" s="29">
        <v>45579</v>
      </c>
      <c r="D74" s="30" t="s">
        <v>1443</v>
      </c>
      <c r="E74" s="31">
        <v>255.04</v>
      </c>
      <c r="F74" s="31">
        <v>53.558399999999999</v>
      </c>
      <c r="G74" s="31">
        <v>308.59839999999997</v>
      </c>
      <c r="H74" s="30" t="s">
        <v>60</v>
      </c>
      <c r="I74" s="35" t="s">
        <v>1455</v>
      </c>
      <c r="J74" s="33">
        <v>174.2</v>
      </c>
    </row>
    <row r="75" spans="1:10" ht="15" customHeight="1" x14ac:dyDescent="0.2">
      <c r="A75" s="27" t="s">
        <v>1415</v>
      </c>
      <c r="B75" s="28" t="s">
        <v>1432</v>
      </c>
      <c r="C75" s="29">
        <v>45594</v>
      </c>
      <c r="D75" s="30" t="s">
        <v>1443</v>
      </c>
      <c r="E75" s="31">
        <v>192.03</v>
      </c>
      <c r="F75" s="31">
        <v>40.326299999999996</v>
      </c>
      <c r="G75" s="31">
        <v>232.3563</v>
      </c>
      <c r="H75" s="30" t="s">
        <v>60</v>
      </c>
      <c r="I75" s="35">
        <v>45594</v>
      </c>
      <c r="J75" s="33">
        <v>172.18</v>
      </c>
    </row>
    <row r="76" spans="1:10" ht="15" customHeight="1" x14ac:dyDescent="0.2">
      <c r="A76" s="27" t="s">
        <v>11</v>
      </c>
      <c r="B76" s="28" t="s">
        <v>272</v>
      </c>
      <c r="C76" s="29">
        <v>45292</v>
      </c>
      <c r="D76" s="30" t="s">
        <v>81</v>
      </c>
      <c r="E76" s="31">
        <v>150</v>
      </c>
      <c r="F76" s="34">
        <v>31.5</v>
      </c>
      <c r="G76" s="34">
        <v>181.5</v>
      </c>
      <c r="H76" s="30" t="s">
        <v>60</v>
      </c>
      <c r="I76" s="35" t="s">
        <v>288</v>
      </c>
      <c r="J76" s="33">
        <v>48.11</v>
      </c>
    </row>
    <row r="77" spans="1:10" ht="15" customHeight="1" x14ac:dyDescent="0.2">
      <c r="A77" s="27" t="s">
        <v>9</v>
      </c>
      <c r="B77" s="28" t="s">
        <v>321</v>
      </c>
      <c r="C77" s="29">
        <v>45300</v>
      </c>
      <c r="D77" s="30" t="s">
        <v>81</v>
      </c>
      <c r="E77" s="31">
        <v>42.1</v>
      </c>
      <c r="F77" s="34">
        <v>8.8409999999999993</v>
      </c>
      <c r="G77" s="34">
        <v>50.941000000000003</v>
      </c>
      <c r="H77" s="30" t="s">
        <v>60</v>
      </c>
      <c r="I77" s="35">
        <v>45300</v>
      </c>
      <c r="J77" s="33">
        <v>47.42</v>
      </c>
    </row>
    <row r="78" spans="1:10" ht="15" customHeight="1" x14ac:dyDescent="0.2">
      <c r="A78" s="27" t="s">
        <v>13</v>
      </c>
      <c r="B78" s="28" t="s">
        <v>622</v>
      </c>
      <c r="C78" s="29">
        <v>45314</v>
      </c>
      <c r="D78" s="30" t="s">
        <v>81</v>
      </c>
      <c r="E78" s="31">
        <v>223.83</v>
      </c>
      <c r="F78" s="31">
        <v>47.004300000000001</v>
      </c>
      <c r="G78" s="31">
        <v>270.83429999999998</v>
      </c>
      <c r="H78" s="30" t="s">
        <v>60</v>
      </c>
      <c r="I78" s="35" t="s">
        <v>454</v>
      </c>
      <c r="J78" s="33">
        <v>189.18</v>
      </c>
    </row>
    <row r="79" spans="1:10" ht="15" customHeight="1" x14ac:dyDescent="0.2">
      <c r="A79" s="27" t="s">
        <v>11</v>
      </c>
      <c r="B79" s="28" t="s">
        <v>282</v>
      </c>
      <c r="C79" s="29">
        <v>45323</v>
      </c>
      <c r="D79" s="30" t="s">
        <v>81</v>
      </c>
      <c r="E79" s="31">
        <v>150</v>
      </c>
      <c r="F79" s="34">
        <v>31.5</v>
      </c>
      <c r="G79" s="34">
        <v>181.5</v>
      </c>
      <c r="H79" s="30" t="s">
        <v>60</v>
      </c>
      <c r="I79" s="32" t="s">
        <v>289</v>
      </c>
      <c r="J79" s="33">
        <v>71.28</v>
      </c>
    </row>
    <row r="80" spans="1:10" ht="15" customHeight="1" x14ac:dyDescent="0.2">
      <c r="A80" s="27" t="s">
        <v>13</v>
      </c>
      <c r="B80" s="28" t="s">
        <v>631</v>
      </c>
      <c r="C80" s="29">
        <v>45329</v>
      </c>
      <c r="D80" s="30" t="s">
        <v>81</v>
      </c>
      <c r="E80" s="31">
        <v>122.35</v>
      </c>
      <c r="F80" s="31">
        <v>25.7</v>
      </c>
      <c r="G80" s="31">
        <v>148.04999999999998</v>
      </c>
      <c r="H80" s="30" t="s">
        <v>60</v>
      </c>
      <c r="I80" s="35" t="s">
        <v>1103</v>
      </c>
      <c r="J80" s="33">
        <v>122.35</v>
      </c>
    </row>
    <row r="81" spans="1:10" ht="15" customHeight="1" x14ac:dyDescent="0.2">
      <c r="A81" s="27" t="s">
        <v>13</v>
      </c>
      <c r="B81" s="28" t="s">
        <v>632</v>
      </c>
      <c r="C81" s="29">
        <v>45330</v>
      </c>
      <c r="D81" s="30" t="s">
        <v>81</v>
      </c>
      <c r="E81" s="31">
        <v>109.88</v>
      </c>
      <c r="F81" s="31">
        <v>23.08</v>
      </c>
      <c r="G81" s="31">
        <v>132.95999999999998</v>
      </c>
      <c r="H81" s="30" t="s">
        <v>60</v>
      </c>
      <c r="I81" s="32" t="s">
        <v>457</v>
      </c>
      <c r="J81" s="33">
        <v>122.35</v>
      </c>
    </row>
    <row r="82" spans="1:10" ht="15" customHeight="1" x14ac:dyDescent="0.2">
      <c r="A82" s="27" t="s">
        <v>13</v>
      </c>
      <c r="B82" s="28" t="s">
        <v>638</v>
      </c>
      <c r="C82" s="29">
        <v>45342</v>
      </c>
      <c r="D82" s="30" t="s">
        <v>81</v>
      </c>
      <c r="E82" s="31">
        <v>125.82</v>
      </c>
      <c r="F82" s="34">
        <v>26.422199999999997</v>
      </c>
      <c r="G82" s="34">
        <v>152.2422</v>
      </c>
      <c r="H82" s="30" t="s">
        <v>60</v>
      </c>
      <c r="I82" s="35" t="s">
        <v>459</v>
      </c>
      <c r="J82" s="33">
        <v>109.87603305785123</v>
      </c>
    </row>
    <row r="83" spans="1:10" ht="15" customHeight="1" x14ac:dyDescent="0.2">
      <c r="A83" s="27" t="s">
        <v>13</v>
      </c>
      <c r="B83" s="28" t="s">
        <v>640</v>
      </c>
      <c r="C83" s="29">
        <v>45348</v>
      </c>
      <c r="D83" s="30" t="s">
        <v>81</v>
      </c>
      <c r="E83" s="31">
        <v>145</v>
      </c>
      <c r="F83" s="34">
        <v>30.45</v>
      </c>
      <c r="G83" s="34">
        <v>175.45</v>
      </c>
      <c r="H83" s="30" t="s">
        <v>60</v>
      </c>
      <c r="I83" s="35" t="s">
        <v>461</v>
      </c>
      <c r="J83" s="33">
        <v>122.35</v>
      </c>
    </row>
    <row r="84" spans="1:10" ht="15" customHeight="1" x14ac:dyDescent="0.2">
      <c r="A84" s="27" t="s">
        <v>11</v>
      </c>
      <c r="B84" s="28" t="s">
        <v>481</v>
      </c>
      <c r="C84" s="29">
        <v>45352</v>
      </c>
      <c r="D84" s="30" t="s">
        <v>81</v>
      </c>
      <c r="E84" s="31">
        <v>730</v>
      </c>
      <c r="F84" s="34">
        <v>153.30000000000001</v>
      </c>
      <c r="G84" s="34">
        <v>883.3</v>
      </c>
      <c r="H84" s="30" t="s">
        <v>60</v>
      </c>
      <c r="I84" s="32" t="s">
        <v>485</v>
      </c>
      <c r="J84" s="33">
        <f>88.81+123.2+147.64+19.03+157.72+167.26+397.48+91.85+264.33</f>
        <v>1457.3199999999997</v>
      </c>
    </row>
    <row r="85" spans="1:10" ht="15" customHeight="1" x14ac:dyDescent="0.2">
      <c r="A85" s="27" t="s">
        <v>13</v>
      </c>
      <c r="B85" s="28" t="s">
        <v>680</v>
      </c>
      <c r="C85" s="29">
        <v>45393</v>
      </c>
      <c r="D85" s="30" t="s">
        <v>81</v>
      </c>
      <c r="E85" s="31">
        <v>94.3</v>
      </c>
      <c r="F85" s="34">
        <v>19.802999999999997</v>
      </c>
      <c r="G85" s="34">
        <v>114.10299999999999</v>
      </c>
      <c r="H85" s="30" t="s">
        <v>60</v>
      </c>
      <c r="I85" s="35" t="s">
        <v>780</v>
      </c>
      <c r="J85" s="33">
        <v>97.42</v>
      </c>
    </row>
    <row r="86" spans="1:10" ht="15" customHeight="1" x14ac:dyDescent="0.2">
      <c r="A86" s="27" t="s">
        <v>13</v>
      </c>
      <c r="B86" s="28" t="s">
        <v>686</v>
      </c>
      <c r="C86" s="29">
        <v>45408</v>
      </c>
      <c r="D86" s="30" t="s">
        <v>81</v>
      </c>
      <c r="E86" s="31">
        <v>138.88999999999999</v>
      </c>
      <c r="F86" s="34">
        <v>29.17</v>
      </c>
      <c r="G86" s="34">
        <v>168.06</v>
      </c>
      <c r="H86" s="30" t="s">
        <v>60</v>
      </c>
      <c r="I86" s="35" t="s">
        <v>781</v>
      </c>
      <c r="J86" s="33">
        <v>123.31</v>
      </c>
    </row>
    <row r="87" spans="1:10" ht="15" customHeight="1" x14ac:dyDescent="0.2">
      <c r="A87" s="27" t="s">
        <v>1</v>
      </c>
      <c r="B87" s="28" t="s">
        <v>577</v>
      </c>
      <c r="C87" s="29">
        <v>45443</v>
      </c>
      <c r="D87" s="30" t="s">
        <v>81</v>
      </c>
      <c r="E87" s="31">
        <v>27.1</v>
      </c>
      <c r="F87" s="31">
        <v>5.69</v>
      </c>
      <c r="G87" s="31">
        <v>32.79</v>
      </c>
      <c r="H87" s="30" t="s">
        <v>60</v>
      </c>
      <c r="I87" s="35">
        <v>45443</v>
      </c>
      <c r="J87" s="33">
        <v>27.1</v>
      </c>
    </row>
    <row r="88" spans="1:10" ht="15" customHeight="1" x14ac:dyDescent="0.2">
      <c r="A88" s="36" t="s">
        <v>1</v>
      </c>
      <c r="B88" s="37" t="s">
        <v>578</v>
      </c>
      <c r="C88" s="38">
        <v>45446</v>
      </c>
      <c r="D88" s="30" t="s">
        <v>81</v>
      </c>
      <c r="E88" s="39">
        <v>9.32</v>
      </c>
      <c r="F88" s="44">
        <v>1.96</v>
      </c>
      <c r="G88" s="44">
        <v>11.28</v>
      </c>
      <c r="H88" s="45" t="s">
        <v>60</v>
      </c>
      <c r="I88" s="46">
        <v>45446</v>
      </c>
      <c r="J88" s="40">
        <v>16.72</v>
      </c>
    </row>
    <row r="89" spans="1:10" ht="15" customHeight="1" x14ac:dyDescent="0.2">
      <c r="A89" s="27" t="s">
        <v>1</v>
      </c>
      <c r="B89" s="28" t="s">
        <v>581</v>
      </c>
      <c r="C89" s="29">
        <v>45450</v>
      </c>
      <c r="D89" s="30" t="s">
        <v>81</v>
      </c>
      <c r="E89" s="31">
        <v>9.32</v>
      </c>
      <c r="F89" s="31">
        <v>1.96</v>
      </c>
      <c r="G89" s="31">
        <v>11.28</v>
      </c>
      <c r="H89" s="30" t="s">
        <v>60</v>
      </c>
      <c r="I89" s="35">
        <v>45450</v>
      </c>
      <c r="J89" s="33">
        <v>13.22</v>
      </c>
    </row>
    <row r="90" spans="1:10" ht="15" customHeight="1" x14ac:dyDescent="0.2">
      <c r="A90" s="27" t="s">
        <v>1</v>
      </c>
      <c r="B90" s="28" t="s">
        <v>585</v>
      </c>
      <c r="C90" s="29">
        <v>45454</v>
      </c>
      <c r="D90" s="30" t="s">
        <v>81</v>
      </c>
      <c r="E90" s="31">
        <v>9.32</v>
      </c>
      <c r="F90" s="34">
        <v>1.96</v>
      </c>
      <c r="G90" s="34">
        <v>11.28</v>
      </c>
      <c r="H90" s="30" t="s">
        <v>60</v>
      </c>
      <c r="I90" s="35">
        <v>45454</v>
      </c>
      <c r="J90" s="33">
        <v>13.98</v>
      </c>
    </row>
    <row r="91" spans="1:10" ht="15" customHeight="1" x14ac:dyDescent="0.2">
      <c r="A91" s="27" t="s">
        <v>1</v>
      </c>
      <c r="B91" s="28" t="s">
        <v>589</v>
      </c>
      <c r="C91" s="29">
        <v>45455</v>
      </c>
      <c r="D91" s="30" t="s">
        <v>81</v>
      </c>
      <c r="E91" s="31">
        <v>9.32</v>
      </c>
      <c r="F91" s="31">
        <v>1.96</v>
      </c>
      <c r="G91" s="31">
        <v>11.28</v>
      </c>
      <c r="H91" s="30" t="s">
        <v>60</v>
      </c>
      <c r="I91" s="35">
        <v>45455</v>
      </c>
      <c r="J91" s="33">
        <v>9.32</v>
      </c>
    </row>
    <row r="92" spans="1:10" ht="15" customHeight="1" x14ac:dyDescent="0.2">
      <c r="A92" s="27" t="s">
        <v>1</v>
      </c>
      <c r="B92" s="28" t="s">
        <v>951</v>
      </c>
      <c r="C92" s="29">
        <v>45455</v>
      </c>
      <c r="D92" s="30" t="s">
        <v>81</v>
      </c>
      <c r="E92" s="31">
        <v>9.32</v>
      </c>
      <c r="F92" s="31">
        <v>1.96</v>
      </c>
      <c r="G92" s="31">
        <v>11.28</v>
      </c>
      <c r="H92" s="30" t="s">
        <v>60</v>
      </c>
      <c r="I92" s="41">
        <v>45455</v>
      </c>
      <c r="J92" s="33">
        <v>13.98</v>
      </c>
    </row>
    <row r="93" spans="1:10" ht="15" customHeight="1" x14ac:dyDescent="0.2">
      <c r="A93" s="27" t="s">
        <v>1</v>
      </c>
      <c r="B93" s="28" t="s">
        <v>955</v>
      </c>
      <c r="C93" s="29">
        <v>45460</v>
      </c>
      <c r="D93" s="30" t="s">
        <v>81</v>
      </c>
      <c r="E93" s="31">
        <v>9.32</v>
      </c>
      <c r="F93" s="31">
        <v>1.96</v>
      </c>
      <c r="G93" s="31">
        <v>11.28</v>
      </c>
      <c r="H93" s="30" t="s">
        <v>60</v>
      </c>
      <c r="I93" s="35">
        <v>45460</v>
      </c>
      <c r="J93" s="33">
        <v>9.32</v>
      </c>
    </row>
    <row r="94" spans="1:10" ht="15" customHeight="1" x14ac:dyDescent="0.2">
      <c r="A94" s="27" t="s">
        <v>12</v>
      </c>
      <c r="B94" s="28" t="s">
        <v>1166</v>
      </c>
      <c r="C94" s="29">
        <v>45547</v>
      </c>
      <c r="D94" s="30" t="s">
        <v>81</v>
      </c>
      <c r="E94" s="31">
        <v>47.56</v>
      </c>
      <c r="F94" s="34">
        <v>9.99</v>
      </c>
      <c r="G94" s="34">
        <v>57.55</v>
      </c>
      <c r="H94" s="30" t="s">
        <v>60</v>
      </c>
      <c r="I94" s="35" t="s">
        <v>1175</v>
      </c>
      <c r="J94" s="33">
        <v>49.41</v>
      </c>
    </row>
    <row r="95" spans="1:10" ht="15" customHeight="1" x14ac:dyDescent="0.2">
      <c r="A95" s="27" t="s">
        <v>13</v>
      </c>
      <c r="B95" s="28" t="s">
        <v>1186</v>
      </c>
      <c r="C95" s="29">
        <v>45558</v>
      </c>
      <c r="D95" s="30" t="s">
        <v>81</v>
      </c>
      <c r="E95" s="31">
        <v>30.01</v>
      </c>
      <c r="F95" s="34">
        <v>6.3021000000000003</v>
      </c>
      <c r="G95" s="34">
        <v>36.312100000000001</v>
      </c>
      <c r="H95" s="30" t="s">
        <v>60</v>
      </c>
      <c r="I95" s="35">
        <v>45558</v>
      </c>
      <c r="J95" s="33" t="s">
        <v>803</v>
      </c>
    </row>
    <row r="96" spans="1:10" ht="15" customHeight="1" x14ac:dyDescent="0.2">
      <c r="A96" s="27" t="s">
        <v>13</v>
      </c>
      <c r="B96" s="28" t="s">
        <v>1190</v>
      </c>
      <c r="C96" s="29">
        <v>45560</v>
      </c>
      <c r="D96" s="30" t="s">
        <v>81</v>
      </c>
      <c r="E96" s="31">
        <v>30.01</v>
      </c>
      <c r="F96" s="31">
        <v>6.3021000000000003</v>
      </c>
      <c r="G96" s="31">
        <v>36.312100000000001</v>
      </c>
      <c r="H96" s="30" t="s">
        <v>60</v>
      </c>
      <c r="I96" s="35">
        <v>45560</v>
      </c>
      <c r="J96" s="33">
        <v>33.119999999999997</v>
      </c>
    </row>
    <row r="97" spans="1:10" ht="15" customHeight="1" x14ac:dyDescent="0.2">
      <c r="A97" s="27" t="s">
        <v>13</v>
      </c>
      <c r="B97" s="28" t="s">
        <v>1464</v>
      </c>
      <c r="C97" s="29">
        <v>45579</v>
      </c>
      <c r="D97" s="30" t="s">
        <v>81</v>
      </c>
      <c r="E97" s="31">
        <v>116.12</v>
      </c>
      <c r="F97" s="31">
        <v>24.385200000000001</v>
      </c>
      <c r="G97" s="31">
        <v>140.5052</v>
      </c>
      <c r="H97" s="30" t="s">
        <v>60</v>
      </c>
      <c r="I97" s="35" t="s">
        <v>1489</v>
      </c>
      <c r="J97" s="33">
        <v>109.88</v>
      </c>
    </row>
    <row r="98" spans="1:10" ht="15" customHeight="1" x14ac:dyDescent="0.2">
      <c r="A98" s="27" t="s">
        <v>806</v>
      </c>
      <c r="B98" s="28" t="s">
        <v>1384</v>
      </c>
      <c r="C98" s="29">
        <v>45575</v>
      </c>
      <c r="D98" s="30" t="s">
        <v>1385</v>
      </c>
      <c r="E98" s="31">
        <v>1390.91</v>
      </c>
      <c r="F98" s="31">
        <v>139.09</v>
      </c>
      <c r="G98" s="31">
        <v>1530</v>
      </c>
      <c r="H98" s="30" t="s">
        <v>1410</v>
      </c>
      <c r="I98" s="35" t="s">
        <v>1386</v>
      </c>
      <c r="J98" s="33">
        <v>1390.91</v>
      </c>
    </row>
    <row r="99" spans="1:10" ht="15" customHeight="1" x14ac:dyDescent="0.2">
      <c r="A99" s="27" t="s">
        <v>9</v>
      </c>
      <c r="B99" s="28" t="s">
        <v>397</v>
      </c>
      <c r="C99" s="29">
        <v>45363</v>
      </c>
      <c r="D99" s="30" t="s">
        <v>398</v>
      </c>
      <c r="E99" s="31">
        <v>850</v>
      </c>
      <c r="F99" s="34">
        <v>178.5</v>
      </c>
      <c r="G99" s="34">
        <v>1028.5</v>
      </c>
      <c r="H99" s="30" t="s">
        <v>37</v>
      </c>
      <c r="I99" s="35" t="s">
        <v>413</v>
      </c>
      <c r="J99" s="33">
        <v>850</v>
      </c>
    </row>
    <row r="100" spans="1:10" ht="15" customHeight="1" x14ac:dyDescent="0.2">
      <c r="A100" s="27" t="s">
        <v>806</v>
      </c>
      <c r="B100" s="28" t="s">
        <v>1398</v>
      </c>
      <c r="C100" s="29">
        <v>45629</v>
      </c>
      <c r="D100" s="30" t="s">
        <v>1399</v>
      </c>
      <c r="E100" s="31">
        <v>887.49</v>
      </c>
      <c r="F100" s="31">
        <v>0</v>
      </c>
      <c r="G100" s="31">
        <v>887.49</v>
      </c>
      <c r="H100" s="30" t="s">
        <v>40</v>
      </c>
      <c r="I100" s="35" t="s">
        <v>1413</v>
      </c>
      <c r="J100" s="33">
        <v>887.49</v>
      </c>
    </row>
    <row r="101" spans="1:10" ht="15" customHeight="1" x14ac:dyDescent="0.2">
      <c r="A101" s="27" t="s">
        <v>0</v>
      </c>
      <c r="B101" s="28" t="s">
        <v>363</v>
      </c>
      <c r="C101" s="29">
        <v>45299</v>
      </c>
      <c r="D101" s="30" t="s">
        <v>73</v>
      </c>
      <c r="E101" s="31">
        <v>318.2</v>
      </c>
      <c r="F101" s="34">
        <v>0</v>
      </c>
      <c r="G101" s="34">
        <v>318.2</v>
      </c>
      <c r="H101" s="30" t="s">
        <v>40</v>
      </c>
      <c r="I101" s="35" t="s">
        <v>364</v>
      </c>
      <c r="J101" s="33">
        <v>381</v>
      </c>
    </row>
    <row r="102" spans="1:10" ht="15" customHeight="1" x14ac:dyDescent="0.2">
      <c r="A102" s="27" t="s">
        <v>7</v>
      </c>
      <c r="B102" s="28" t="s">
        <v>176</v>
      </c>
      <c r="C102" s="29">
        <v>45344</v>
      </c>
      <c r="D102" s="30" t="s">
        <v>73</v>
      </c>
      <c r="E102" s="31">
        <v>162.22999999999999</v>
      </c>
      <c r="F102" s="34">
        <v>0</v>
      </c>
      <c r="G102" s="34">
        <v>162.22999999999999</v>
      </c>
      <c r="H102" s="30" t="s">
        <v>40</v>
      </c>
      <c r="I102" s="35" t="s">
        <v>192</v>
      </c>
      <c r="J102" s="33">
        <v>162.22999999999999</v>
      </c>
    </row>
    <row r="103" spans="1:10" ht="15" customHeight="1" x14ac:dyDescent="0.2">
      <c r="A103" s="27" t="s">
        <v>4</v>
      </c>
      <c r="B103" s="28" t="s">
        <v>535</v>
      </c>
      <c r="C103" s="29">
        <v>45391</v>
      </c>
      <c r="D103" s="30" t="s">
        <v>73</v>
      </c>
      <c r="E103" s="31">
        <v>378.51</v>
      </c>
      <c r="F103" s="31">
        <v>0</v>
      </c>
      <c r="G103" s="31">
        <v>378.51</v>
      </c>
      <c r="H103" s="30" t="s">
        <v>40</v>
      </c>
      <c r="I103" s="35" t="s">
        <v>541</v>
      </c>
      <c r="J103" s="33">
        <v>378.51</v>
      </c>
    </row>
    <row r="104" spans="1:10" ht="15" customHeight="1" x14ac:dyDescent="0.2">
      <c r="A104" s="27" t="s">
        <v>10</v>
      </c>
      <c r="B104" s="28" t="s">
        <v>675</v>
      </c>
      <c r="C104" s="29">
        <v>45451</v>
      </c>
      <c r="D104" s="30" t="s">
        <v>73</v>
      </c>
      <c r="E104" s="31">
        <v>825.1</v>
      </c>
      <c r="F104" s="31">
        <v>0</v>
      </c>
      <c r="G104" s="31">
        <v>825.1</v>
      </c>
      <c r="H104" s="30" t="s">
        <v>40</v>
      </c>
      <c r="I104" s="35" t="s">
        <v>676</v>
      </c>
      <c r="J104" s="33">
        <f>633.38+191.71+37.34</f>
        <v>862.43000000000006</v>
      </c>
    </row>
    <row r="105" spans="1:10" ht="15" customHeight="1" x14ac:dyDescent="0.2">
      <c r="A105" s="27" t="s">
        <v>13</v>
      </c>
      <c r="B105" s="28" t="s">
        <v>1461</v>
      </c>
      <c r="C105" s="29">
        <v>45569</v>
      </c>
      <c r="D105" s="30" t="s">
        <v>73</v>
      </c>
      <c r="E105" s="31">
        <v>1537.86</v>
      </c>
      <c r="F105" s="31">
        <v>0</v>
      </c>
      <c r="G105" s="31">
        <v>1537.86</v>
      </c>
      <c r="H105" s="30" t="s">
        <v>40</v>
      </c>
      <c r="I105" s="35" t="s">
        <v>1487</v>
      </c>
      <c r="J105" s="33">
        <v>1537.86</v>
      </c>
    </row>
    <row r="106" spans="1:10" ht="15" customHeight="1" x14ac:dyDescent="0.2">
      <c r="A106" s="27" t="s">
        <v>6</v>
      </c>
      <c r="B106" s="28" t="s">
        <v>1525</v>
      </c>
      <c r="C106" s="29">
        <v>45619</v>
      </c>
      <c r="D106" s="27" t="s">
        <v>73</v>
      </c>
      <c r="E106" s="31">
        <v>678.5</v>
      </c>
      <c r="F106" s="31">
        <v>0</v>
      </c>
      <c r="G106" s="31">
        <v>678.5</v>
      </c>
      <c r="H106" s="30" t="s">
        <v>40</v>
      </c>
      <c r="I106" s="35" t="s">
        <v>1541</v>
      </c>
      <c r="J106" s="33">
        <v>678.5</v>
      </c>
    </row>
    <row r="107" spans="1:10" ht="15" customHeight="1" x14ac:dyDescent="0.2">
      <c r="A107" s="27" t="s">
        <v>16</v>
      </c>
      <c r="B107" s="28" t="s">
        <v>906</v>
      </c>
      <c r="C107" s="29">
        <v>45468</v>
      </c>
      <c r="D107" s="30" t="s">
        <v>104</v>
      </c>
      <c r="E107" s="31">
        <v>297.89</v>
      </c>
      <c r="F107" s="31">
        <v>0</v>
      </c>
      <c r="G107" s="31">
        <v>297.89</v>
      </c>
      <c r="H107" s="30" t="s">
        <v>40</v>
      </c>
      <c r="I107" s="35" t="s">
        <v>929</v>
      </c>
      <c r="J107" s="33">
        <v>297.89</v>
      </c>
    </row>
    <row r="108" spans="1:10" ht="15" customHeight="1" x14ac:dyDescent="0.2">
      <c r="A108" s="27" t="s">
        <v>1415</v>
      </c>
      <c r="B108" s="28" t="s">
        <v>1431</v>
      </c>
      <c r="C108" s="29">
        <v>45582</v>
      </c>
      <c r="D108" s="30" t="s">
        <v>104</v>
      </c>
      <c r="E108" s="31">
        <v>246.35</v>
      </c>
      <c r="F108" s="31">
        <v>0</v>
      </c>
      <c r="G108" s="31">
        <v>246.35</v>
      </c>
      <c r="H108" s="30" t="s">
        <v>40</v>
      </c>
      <c r="I108" s="35" t="s">
        <v>1456</v>
      </c>
      <c r="J108" s="33">
        <v>245.81</v>
      </c>
    </row>
    <row r="109" spans="1:10" ht="15" customHeight="1" x14ac:dyDescent="0.2">
      <c r="A109" s="27" t="s">
        <v>11</v>
      </c>
      <c r="B109" s="28" t="s">
        <v>1578</v>
      </c>
      <c r="C109" s="29">
        <v>45627</v>
      </c>
      <c r="D109" s="30" t="s">
        <v>104</v>
      </c>
      <c r="E109" s="31">
        <v>1114.03</v>
      </c>
      <c r="F109" s="31">
        <v>0</v>
      </c>
      <c r="G109" s="31">
        <v>1114.03</v>
      </c>
      <c r="H109" s="30" t="s">
        <v>40</v>
      </c>
      <c r="I109" s="35" t="s">
        <v>1582</v>
      </c>
      <c r="J109" s="33"/>
    </row>
    <row r="110" spans="1:10" ht="15" customHeight="1" x14ac:dyDescent="0.2">
      <c r="A110" s="27" t="s">
        <v>0</v>
      </c>
      <c r="B110" s="28" t="s">
        <v>1031</v>
      </c>
      <c r="C110" s="29">
        <v>45561</v>
      </c>
      <c r="D110" s="30" t="s">
        <v>1032</v>
      </c>
      <c r="E110" s="31">
        <v>299.11</v>
      </c>
      <c r="F110" s="34">
        <v>0</v>
      </c>
      <c r="G110" s="34">
        <v>299.11</v>
      </c>
      <c r="H110" s="30" t="s">
        <v>40</v>
      </c>
      <c r="I110" s="35" t="s">
        <v>1033</v>
      </c>
      <c r="J110" s="33">
        <v>299.08999999999997</v>
      </c>
    </row>
    <row r="111" spans="1:10" ht="15" customHeight="1" x14ac:dyDescent="0.2">
      <c r="A111" s="27" t="s">
        <v>12</v>
      </c>
      <c r="B111" s="28" t="s">
        <v>1163</v>
      </c>
      <c r="C111" s="29">
        <v>45492</v>
      </c>
      <c r="D111" s="30" t="s">
        <v>146</v>
      </c>
      <c r="E111" s="31">
        <v>6240</v>
      </c>
      <c r="F111" s="34">
        <v>1310.4000000000001</v>
      </c>
      <c r="G111" s="34">
        <v>7550.4</v>
      </c>
      <c r="H111" s="42" t="s">
        <v>52</v>
      </c>
      <c r="I111" s="35" t="s">
        <v>1171</v>
      </c>
      <c r="J111" s="33">
        <v>6240</v>
      </c>
    </row>
    <row r="112" spans="1:10" x14ac:dyDescent="0.2">
      <c r="A112" s="27" t="s">
        <v>13</v>
      </c>
      <c r="B112" s="28" t="s">
        <v>683</v>
      </c>
      <c r="C112" s="29">
        <v>45407</v>
      </c>
      <c r="D112" s="30" t="s">
        <v>84</v>
      </c>
      <c r="E112" s="31">
        <v>733.2</v>
      </c>
      <c r="F112" s="34">
        <v>153.97</v>
      </c>
      <c r="G112" s="34">
        <v>887.17</v>
      </c>
      <c r="H112" s="30" t="s">
        <v>72</v>
      </c>
      <c r="I112" s="35">
        <v>45412</v>
      </c>
      <c r="J112" s="33">
        <v>733.2</v>
      </c>
    </row>
    <row r="113" spans="1:10" x14ac:dyDescent="0.2">
      <c r="A113" s="27" t="s">
        <v>13</v>
      </c>
      <c r="B113" s="28" t="s">
        <v>624</v>
      </c>
      <c r="C113" s="29">
        <v>45321</v>
      </c>
      <c r="D113" s="30" t="s">
        <v>433</v>
      </c>
      <c r="E113" s="31">
        <v>768.76</v>
      </c>
      <c r="F113" s="31">
        <v>161.43959999999998</v>
      </c>
      <c r="G113" s="31">
        <v>930.19959999999992</v>
      </c>
      <c r="H113" s="30" t="s">
        <v>72</v>
      </c>
      <c r="I113" s="32" t="s">
        <v>466</v>
      </c>
      <c r="J113" s="33">
        <v>768.76</v>
      </c>
    </row>
    <row r="114" spans="1:10" x14ac:dyDescent="0.2">
      <c r="A114" s="27" t="s">
        <v>1</v>
      </c>
      <c r="B114" s="28" t="s">
        <v>210</v>
      </c>
      <c r="C114" s="29">
        <v>45309</v>
      </c>
      <c r="D114" s="30" t="s">
        <v>30</v>
      </c>
      <c r="E114" s="31">
        <v>9.8800000000000008</v>
      </c>
      <c r="F114" s="34">
        <v>2.0699999999999998</v>
      </c>
      <c r="G114" s="34">
        <v>11.95</v>
      </c>
      <c r="H114" s="30" t="s">
        <v>53</v>
      </c>
      <c r="I114" s="35">
        <v>45309</v>
      </c>
      <c r="J114" s="33">
        <v>9.8800000000000008</v>
      </c>
    </row>
    <row r="115" spans="1:10" x14ac:dyDescent="0.2">
      <c r="A115" s="27" t="s">
        <v>1</v>
      </c>
      <c r="B115" s="28" t="s">
        <v>234</v>
      </c>
      <c r="C115" s="29">
        <v>45348</v>
      </c>
      <c r="D115" s="30" t="s">
        <v>30</v>
      </c>
      <c r="E115" s="31">
        <v>14.13</v>
      </c>
      <c r="F115" s="34">
        <v>2.97</v>
      </c>
      <c r="G115" s="34">
        <v>17.100000000000001</v>
      </c>
      <c r="H115" s="30" t="s">
        <v>58</v>
      </c>
      <c r="I115" s="35">
        <v>45348</v>
      </c>
      <c r="J115" s="33">
        <v>14.13</v>
      </c>
    </row>
    <row r="116" spans="1:10" x14ac:dyDescent="0.2">
      <c r="A116" s="27" t="s">
        <v>1</v>
      </c>
      <c r="B116" s="28" t="s">
        <v>1236</v>
      </c>
      <c r="C116" s="29">
        <v>45581</v>
      </c>
      <c r="D116" s="30" t="s">
        <v>1237</v>
      </c>
      <c r="E116" s="31">
        <v>56.48</v>
      </c>
      <c r="F116" s="31">
        <v>0</v>
      </c>
      <c r="G116" s="31">
        <v>56.48</v>
      </c>
      <c r="H116" s="30" t="s">
        <v>40</v>
      </c>
      <c r="I116" s="35" t="s">
        <v>1257</v>
      </c>
      <c r="J116" s="33">
        <v>56.48</v>
      </c>
    </row>
    <row r="117" spans="1:10" x14ac:dyDescent="0.2">
      <c r="A117" s="27" t="s">
        <v>1</v>
      </c>
      <c r="B117" s="28" t="s">
        <v>231</v>
      </c>
      <c r="C117" s="29">
        <v>45343</v>
      </c>
      <c r="D117" s="30" t="s">
        <v>232</v>
      </c>
      <c r="E117" s="31">
        <v>697.54</v>
      </c>
      <c r="F117" s="31">
        <v>0</v>
      </c>
      <c r="G117" s="31">
        <v>697.54</v>
      </c>
      <c r="H117" s="30" t="s">
        <v>40</v>
      </c>
      <c r="I117" s="35" t="s">
        <v>258</v>
      </c>
      <c r="J117" s="33">
        <v>697.54</v>
      </c>
    </row>
    <row r="118" spans="1:10" x14ac:dyDescent="0.2">
      <c r="A118" s="27" t="s">
        <v>6</v>
      </c>
      <c r="B118" s="28" t="s">
        <v>743</v>
      </c>
      <c r="C118" s="29">
        <v>45418</v>
      </c>
      <c r="D118" s="30" t="s">
        <v>133</v>
      </c>
      <c r="E118" s="31">
        <v>206</v>
      </c>
      <c r="F118" s="34">
        <v>43.26</v>
      </c>
      <c r="G118" s="34">
        <v>249.26</v>
      </c>
      <c r="H118" s="30" t="s">
        <v>67</v>
      </c>
      <c r="I118" s="35" t="s">
        <v>764</v>
      </c>
      <c r="J118" s="33">
        <v>206</v>
      </c>
    </row>
    <row r="119" spans="1:10" ht="15.75" customHeight="1" x14ac:dyDescent="0.2">
      <c r="A119" s="27" t="s">
        <v>9</v>
      </c>
      <c r="B119" s="28" t="s">
        <v>1596</v>
      </c>
      <c r="C119" s="29">
        <v>45624</v>
      </c>
      <c r="D119" s="30" t="s">
        <v>1597</v>
      </c>
      <c r="E119" s="31">
        <v>3.5</v>
      </c>
      <c r="F119" s="31">
        <v>0.73499999999999999</v>
      </c>
      <c r="G119" s="31">
        <v>4.2350000000000003</v>
      </c>
      <c r="H119" s="30" t="s">
        <v>60</v>
      </c>
      <c r="I119" s="35">
        <v>45624</v>
      </c>
      <c r="J119" s="33">
        <v>3.5</v>
      </c>
    </row>
    <row r="120" spans="1:10" x14ac:dyDescent="0.2">
      <c r="A120" s="27" t="s">
        <v>9</v>
      </c>
      <c r="B120" s="28" t="s">
        <v>1083</v>
      </c>
      <c r="C120" s="29">
        <v>45503</v>
      </c>
      <c r="D120" s="30" t="s">
        <v>1084</v>
      </c>
      <c r="E120" s="31">
        <v>769.77</v>
      </c>
      <c r="F120" s="31">
        <v>161.65169999999998</v>
      </c>
      <c r="G120" s="31">
        <v>931.42169999999999</v>
      </c>
      <c r="H120" s="30" t="s">
        <v>39</v>
      </c>
      <c r="I120" s="35" t="s">
        <v>1100</v>
      </c>
      <c r="J120" s="33">
        <v>769.77</v>
      </c>
    </row>
    <row r="121" spans="1:10" x14ac:dyDescent="0.2">
      <c r="A121" s="27" t="s">
        <v>11</v>
      </c>
      <c r="B121" s="28" t="s">
        <v>277</v>
      </c>
      <c r="C121" s="29">
        <v>45292</v>
      </c>
      <c r="D121" s="27" t="s">
        <v>278</v>
      </c>
      <c r="E121" s="31">
        <v>360</v>
      </c>
      <c r="F121" s="34">
        <v>75.599999999999994</v>
      </c>
      <c r="G121" s="34">
        <v>435.6</v>
      </c>
      <c r="H121" s="30" t="s">
        <v>291</v>
      </c>
      <c r="I121" s="35" t="s">
        <v>287</v>
      </c>
      <c r="J121" s="33">
        <f>30*11+35</f>
        <v>365</v>
      </c>
    </row>
    <row r="122" spans="1:10" x14ac:dyDescent="0.2">
      <c r="A122" s="27" t="s">
        <v>806</v>
      </c>
      <c r="B122" s="28" t="s">
        <v>821</v>
      </c>
      <c r="C122" s="29">
        <v>45436</v>
      </c>
      <c r="D122" s="30" t="s">
        <v>843</v>
      </c>
      <c r="E122" s="31">
        <v>945.13</v>
      </c>
      <c r="F122" s="34">
        <v>0</v>
      </c>
      <c r="G122" s="34">
        <v>945.13</v>
      </c>
      <c r="H122" s="30" t="s">
        <v>40</v>
      </c>
      <c r="I122" s="41" t="s">
        <v>876</v>
      </c>
      <c r="J122" s="33">
        <v>945.13</v>
      </c>
    </row>
    <row r="123" spans="1:10" ht="15" customHeight="1" x14ac:dyDescent="0.2">
      <c r="A123" s="27" t="s">
        <v>16</v>
      </c>
      <c r="B123" s="28" t="s">
        <v>891</v>
      </c>
      <c r="C123" s="29">
        <v>45460</v>
      </c>
      <c r="D123" s="30" t="s">
        <v>914</v>
      </c>
      <c r="E123" s="31">
        <v>49.51</v>
      </c>
      <c r="F123" s="31">
        <v>10.39</v>
      </c>
      <c r="G123" s="31">
        <v>59.9</v>
      </c>
      <c r="H123" s="42" t="s">
        <v>145</v>
      </c>
      <c r="I123" s="35" t="s">
        <v>918</v>
      </c>
      <c r="J123" s="33">
        <v>49.5</v>
      </c>
    </row>
    <row r="124" spans="1:10" ht="15" customHeight="1" x14ac:dyDescent="0.2">
      <c r="A124" s="27" t="s">
        <v>9</v>
      </c>
      <c r="B124" s="28" t="s">
        <v>1087</v>
      </c>
      <c r="C124" s="29">
        <v>45547</v>
      </c>
      <c r="D124" s="30" t="s">
        <v>154</v>
      </c>
      <c r="E124" s="31">
        <v>34.68</v>
      </c>
      <c r="F124" s="34">
        <v>7.2827999999999999</v>
      </c>
      <c r="G124" s="34">
        <v>41.962800000000001</v>
      </c>
      <c r="H124" s="30" t="s">
        <v>37</v>
      </c>
      <c r="I124" s="35" t="s">
        <v>1095</v>
      </c>
      <c r="J124" s="33">
        <f>11.56+11.56+11.56</f>
        <v>34.68</v>
      </c>
    </row>
    <row r="125" spans="1:10" ht="15" customHeight="1" x14ac:dyDescent="0.2">
      <c r="A125" s="27" t="s">
        <v>9</v>
      </c>
      <c r="B125" s="28" t="s">
        <v>1609</v>
      </c>
      <c r="C125" s="29">
        <v>45638</v>
      </c>
      <c r="D125" s="30" t="s">
        <v>154</v>
      </c>
      <c r="E125" s="31">
        <v>138.72</v>
      </c>
      <c r="F125" s="31">
        <v>29.1312</v>
      </c>
      <c r="G125" s="31">
        <v>167.85120000000001</v>
      </c>
      <c r="H125" s="30" t="s">
        <v>37</v>
      </c>
      <c r="I125" s="35" t="s">
        <v>1610</v>
      </c>
      <c r="J125" s="33">
        <f>23.12+11.56</f>
        <v>34.68</v>
      </c>
    </row>
    <row r="126" spans="1:10" ht="15" customHeight="1" x14ac:dyDescent="0.2">
      <c r="A126" s="27" t="s">
        <v>806</v>
      </c>
      <c r="B126" s="28" t="s">
        <v>808</v>
      </c>
      <c r="C126" s="29">
        <v>45418</v>
      </c>
      <c r="D126" s="30" t="s">
        <v>809</v>
      </c>
      <c r="E126" s="31">
        <v>2304.3000000000002</v>
      </c>
      <c r="F126" s="31">
        <v>483.90300000000002</v>
      </c>
      <c r="G126" s="31">
        <v>2788.2030000000004</v>
      </c>
      <c r="H126" s="30" t="s">
        <v>515</v>
      </c>
      <c r="I126" s="35" t="s">
        <v>870</v>
      </c>
      <c r="J126" s="33">
        <v>2304.3000000000002</v>
      </c>
    </row>
    <row r="127" spans="1:10" ht="15" customHeight="1" x14ac:dyDescent="0.2">
      <c r="A127" s="27" t="s">
        <v>14</v>
      </c>
      <c r="B127" s="28" t="s">
        <v>311</v>
      </c>
      <c r="C127" s="29">
        <v>45309</v>
      </c>
      <c r="D127" s="30" t="s">
        <v>312</v>
      </c>
      <c r="E127" s="31">
        <v>26.82</v>
      </c>
      <c r="F127" s="31">
        <f>+E127*0.1</f>
        <v>2.6820000000000004</v>
      </c>
      <c r="G127" s="31">
        <f>+E127+F127</f>
        <v>29.502000000000002</v>
      </c>
      <c r="H127" s="30" t="s">
        <v>64</v>
      </c>
      <c r="I127" s="35">
        <v>45315</v>
      </c>
      <c r="J127" s="33">
        <v>26.82</v>
      </c>
    </row>
    <row r="128" spans="1:10" ht="15" customHeight="1" x14ac:dyDescent="0.2">
      <c r="A128" s="27" t="s">
        <v>6</v>
      </c>
      <c r="B128" s="28" t="s">
        <v>753</v>
      </c>
      <c r="C128" s="29">
        <v>45446</v>
      </c>
      <c r="D128" s="30" t="s">
        <v>998</v>
      </c>
      <c r="E128" s="31">
        <v>4654.55</v>
      </c>
      <c r="F128" s="34">
        <v>465.46</v>
      </c>
      <c r="G128" s="34">
        <f>+E128+F128</f>
        <v>5120.01</v>
      </c>
      <c r="H128" s="42" t="s">
        <v>141</v>
      </c>
      <c r="I128" s="35" t="s">
        <v>999</v>
      </c>
      <c r="J128" s="33">
        <v>2472.73</v>
      </c>
    </row>
    <row r="129" spans="1:10" ht="15" customHeight="1" x14ac:dyDescent="0.2">
      <c r="A129" s="27" t="s">
        <v>6</v>
      </c>
      <c r="B129" s="28" t="s">
        <v>1519</v>
      </c>
      <c r="C129" s="29">
        <v>45587</v>
      </c>
      <c r="D129" s="30" t="s">
        <v>1619</v>
      </c>
      <c r="E129" s="31">
        <v>300</v>
      </c>
      <c r="F129" s="31">
        <v>63</v>
      </c>
      <c r="G129" s="31">
        <v>363</v>
      </c>
      <c r="H129" s="30" t="s">
        <v>47</v>
      </c>
      <c r="I129" s="35">
        <v>45672</v>
      </c>
      <c r="J129" s="33">
        <v>300</v>
      </c>
    </row>
    <row r="130" spans="1:10" ht="15" customHeight="1" x14ac:dyDescent="0.2">
      <c r="A130" s="27" t="s">
        <v>11</v>
      </c>
      <c r="B130" s="28" t="s">
        <v>797</v>
      </c>
      <c r="C130" s="29">
        <v>45426</v>
      </c>
      <c r="D130" s="30" t="s">
        <v>801</v>
      </c>
      <c r="E130" s="31">
        <v>363.47</v>
      </c>
      <c r="F130" s="31">
        <v>76.33</v>
      </c>
      <c r="G130" s="31">
        <v>439.8</v>
      </c>
      <c r="H130" s="30" t="s">
        <v>61</v>
      </c>
      <c r="I130" s="35" t="s">
        <v>804</v>
      </c>
      <c r="J130" s="33">
        <f>181.74+181.74</f>
        <v>363.48</v>
      </c>
    </row>
    <row r="131" spans="1:10" ht="15" customHeight="1" x14ac:dyDescent="0.2">
      <c r="A131" s="27" t="s">
        <v>16</v>
      </c>
      <c r="B131" s="28" t="s">
        <v>1373</v>
      </c>
      <c r="C131" s="29">
        <v>45630</v>
      </c>
      <c r="D131" s="30" t="s">
        <v>1374</v>
      </c>
      <c r="E131" s="31">
        <v>9500</v>
      </c>
      <c r="F131" s="31">
        <v>950</v>
      </c>
      <c r="G131" s="31">
        <v>10450</v>
      </c>
      <c r="H131" s="30" t="s">
        <v>141</v>
      </c>
      <c r="I131" s="35" t="s">
        <v>1375</v>
      </c>
      <c r="J131" s="33">
        <v>2850</v>
      </c>
    </row>
    <row r="132" spans="1:10" ht="15" customHeight="1" x14ac:dyDescent="0.2">
      <c r="A132" s="30" t="s">
        <v>11</v>
      </c>
      <c r="B132" s="28" t="s">
        <v>270</v>
      </c>
      <c r="C132" s="29">
        <v>45292</v>
      </c>
      <c r="D132" s="30" t="s">
        <v>271</v>
      </c>
      <c r="E132" s="31">
        <v>110</v>
      </c>
      <c r="F132" s="34">
        <f>+E132*0.21</f>
        <v>23.099999999999998</v>
      </c>
      <c r="G132" s="34">
        <f>+E132+F132</f>
        <v>133.1</v>
      </c>
      <c r="H132" s="30" t="s">
        <v>37</v>
      </c>
      <c r="I132" s="35" t="s">
        <v>287</v>
      </c>
      <c r="J132" s="33">
        <v>110</v>
      </c>
    </row>
    <row r="133" spans="1:10" x14ac:dyDescent="0.2">
      <c r="A133" s="27" t="s">
        <v>13</v>
      </c>
      <c r="B133" s="28" t="s">
        <v>681</v>
      </c>
      <c r="C133" s="29">
        <v>45407</v>
      </c>
      <c r="D133" s="30" t="s">
        <v>682</v>
      </c>
      <c r="E133" s="31">
        <v>860</v>
      </c>
      <c r="F133" s="31">
        <v>180.6</v>
      </c>
      <c r="G133" s="31">
        <v>1040.5999999999999</v>
      </c>
      <c r="H133" s="30" t="s">
        <v>43</v>
      </c>
      <c r="I133" s="35">
        <v>45412</v>
      </c>
      <c r="J133" s="33">
        <v>860</v>
      </c>
    </row>
    <row r="134" spans="1:10" ht="15" customHeight="1" x14ac:dyDescent="0.2">
      <c r="A134" s="27" t="s">
        <v>13</v>
      </c>
      <c r="B134" s="28" t="s">
        <v>1460</v>
      </c>
      <c r="C134" s="29">
        <v>45569</v>
      </c>
      <c r="D134" s="30" t="s">
        <v>682</v>
      </c>
      <c r="E134" s="31">
        <v>6707</v>
      </c>
      <c r="F134" s="31">
        <v>1408.47</v>
      </c>
      <c r="G134" s="31">
        <v>8115.47</v>
      </c>
      <c r="H134" s="30" t="s">
        <v>43</v>
      </c>
      <c r="I134" s="35" t="s">
        <v>1347</v>
      </c>
      <c r="J134" s="33">
        <v>6821</v>
      </c>
    </row>
    <row r="135" spans="1:10" ht="15" customHeight="1" x14ac:dyDescent="0.2">
      <c r="A135" s="27" t="s">
        <v>1</v>
      </c>
      <c r="B135" s="28" t="s">
        <v>220</v>
      </c>
      <c r="C135" s="29">
        <v>45322</v>
      </c>
      <c r="D135" s="30" t="s">
        <v>221</v>
      </c>
      <c r="E135" s="31">
        <v>30</v>
      </c>
      <c r="F135" s="34">
        <v>6.3</v>
      </c>
      <c r="G135" s="34">
        <v>36.299999999999997</v>
      </c>
      <c r="H135" s="30" t="s">
        <v>157</v>
      </c>
      <c r="I135" s="32" t="s">
        <v>250</v>
      </c>
      <c r="J135" s="33">
        <v>30</v>
      </c>
    </row>
    <row r="136" spans="1:10" ht="15" customHeight="1" x14ac:dyDescent="0.2">
      <c r="A136" s="27" t="s">
        <v>6</v>
      </c>
      <c r="B136" s="28" t="s">
        <v>1504</v>
      </c>
      <c r="C136" s="29">
        <v>45568</v>
      </c>
      <c r="D136" s="30" t="s">
        <v>1532</v>
      </c>
      <c r="E136" s="31">
        <v>2960</v>
      </c>
      <c r="F136" s="31">
        <v>0</v>
      </c>
      <c r="G136" s="31">
        <v>2960</v>
      </c>
      <c r="H136" s="30" t="s">
        <v>62</v>
      </c>
      <c r="I136" s="35" t="s">
        <v>1533</v>
      </c>
      <c r="J136" s="33"/>
    </row>
    <row r="137" spans="1:10" ht="15" customHeight="1" x14ac:dyDescent="0.2">
      <c r="A137" s="27" t="s">
        <v>6</v>
      </c>
      <c r="B137" s="28" t="s">
        <v>1505</v>
      </c>
      <c r="C137" s="29">
        <v>45568</v>
      </c>
      <c r="D137" s="30" t="s">
        <v>161</v>
      </c>
      <c r="E137" s="31">
        <v>1200</v>
      </c>
      <c r="F137" s="31">
        <v>0</v>
      </c>
      <c r="G137" s="31">
        <v>1200</v>
      </c>
      <c r="H137" s="30" t="s">
        <v>52</v>
      </c>
      <c r="I137" s="35" t="s">
        <v>1534</v>
      </c>
      <c r="J137" s="33">
        <f>240+240</f>
        <v>480</v>
      </c>
    </row>
    <row r="138" spans="1:10" ht="15" customHeight="1" x14ac:dyDescent="0.2">
      <c r="A138" s="27" t="s">
        <v>806</v>
      </c>
      <c r="B138" s="28" t="s">
        <v>1404</v>
      </c>
      <c r="C138" s="29">
        <v>45629</v>
      </c>
      <c r="D138" s="30" t="s">
        <v>1405</v>
      </c>
      <c r="E138" s="31">
        <v>318.08999999999997</v>
      </c>
      <c r="F138" s="31">
        <v>31.81</v>
      </c>
      <c r="G138" s="31">
        <v>349.9</v>
      </c>
      <c r="H138" s="30" t="s">
        <v>64</v>
      </c>
      <c r="I138" s="35">
        <v>45629</v>
      </c>
      <c r="J138" s="33">
        <v>318.08999999999997</v>
      </c>
    </row>
    <row r="139" spans="1:10" ht="15" customHeight="1" x14ac:dyDescent="0.2">
      <c r="A139" s="27" t="s">
        <v>9</v>
      </c>
      <c r="B139" s="28" t="s">
        <v>337</v>
      </c>
      <c r="C139" s="29">
        <v>45334</v>
      </c>
      <c r="D139" s="30" t="s">
        <v>29</v>
      </c>
      <c r="E139" s="31">
        <v>1703.36</v>
      </c>
      <c r="F139" s="31">
        <v>0</v>
      </c>
      <c r="G139" s="31">
        <v>1703.36</v>
      </c>
      <c r="H139" s="30" t="s">
        <v>40</v>
      </c>
      <c r="I139" s="35" t="s">
        <v>358</v>
      </c>
      <c r="J139" s="33">
        <f>1452.04+251.32</f>
        <v>1703.36</v>
      </c>
    </row>
    <row r="140" spans="1:10" ht="15" customHeight="1" x14ac:dyDescent="0.2">
      <c r="A140" s="27" t="s">
        <v>6</v>
      </c>
      <c r="B140" s="28" t="s">
        <v>754</v>
      </c>
      <c r="C140" s="29">
        <v>45447</v>
      </c>
      <c r="D140" s="30" t="s">
        <v>971</v>
      </c>
      <c r="E140" s="31">
        <v>200</v>
      </c>
      <c r="F140" s="34">
        <v>20</v>
      </c>
      <c r="G140" s="34">
        <f>+E140+F140</f>
        <v>220</v>
      </c>
      <c r="H140" s="42" t="s">
        <v>64</v>
      </c>
      <c r="I140" s="35">
        <v>45449</v>
      </c>
      <c r="J140" s="33">
        <v>200</v>
      </c>
    </row>
    <row r="141" spans="1:10" ht="15" customHeight="1" x14ac:dyDescent="0.2">
      <c r="A141" s="27" t="s">
        <v>6</v>
      </c>
      <c r="B141" s="28" t="s">
        <v>1516</v>
      </c>
      <c r="C141" s="29">
        <v>45586</v>
      </c>
      <c r="D141" s="30" t="s">
        <v>162</v>
      </c>
      <c r="E141" s="31">
        <v>643.91</v>
      </c>
      <c r="F141" s="31">
        <v>64.391000000000005</v>
      </c>
      <c r="G141" s="31">
        <v>708.30099999999993</v>
      </c>
      <c r="H141" s="30" t="s">
        <v>64</v>
      </c>
      <c r="I141" s="35">
        <v>45589</v>
      </c>
      <c r="J141" s="33">
        <v>647.27</v>
      </c>
    </row>
    <row r="142" spans="1:10" ht="15" customHeight="1" x14ac:dyDescent="0.2">
      <c r="A142" s="27" t="s">
        <v>6</v>
      </c>
      <c r="B142" s="28" t="s">
        <v>1527</v>
      </c>
      <c r="C142" s="29">
        <v>45629</v>
      </c>
      <c r="D142" s="30" t="s">
        <v>162</v>
      </c>
      <c r="E142" s="31">
        <v>639.76</v>
      </c>
      <c r="F142" s="31">
        <v>134.34959999999998</v>
      </c>
      <c r="G142" s="31">
        <v>774.1096</v>
      </c>
      <c r="H142" s="30" t="s">
        <v>64</v>
      </c>
      <c r="I142" s="35">
        <v>45638</v>
      </c>
      <c r="J142" s="33">
        <v>647.27</v>
      </c>
    </row>
    <row r="143" spans="1:10" ht="15" customHeight="1" x14ac:dyDescent="0.2">
      <c r="A143" s="27" t="s">
        <v>12</v>
      </c>
      <c r="B143" s="28" t="s">
        <v>493</v>
      </c>
      <c r="C143" s="29">
        <v>45324</v>
      </c>
      <c r="D143" s="30" t="s">
        <v>967</v>
      </c>
      <c r="E143" s="31">
        <v>318.2</v>
      </c>
      <c r="F143" s="31">
        <v>31.82</v>
      </c>
      <c r="G143" s="31">
        <v>350.02</v>
      </c>
      <c r="H143" s="30" t="s">
        <v>141</v>
      </c>
      <c r="I143" s="35" t="s">
        <v>501</v>
      </c>
      <c r="J143" s="33">
        <v>127.28</v>
      </c>
    </row>
    <row r="144" spans="1:10" ht="15" customHeight="1" x14ac:dyDescent="0.2">
      <c r="A144" s="27" t="s">
        <v>6</v>
      </c>
      <c r="B144" s="28" t="s">
        <v>734</v>
      </c>
      <c r="C144" s="29">
        <v>45397</v>
      </c>
      <c r="D144" s="30" t="s">
        <v>761</v>
      </c>
      <c r="E144" s="31">
        <v>38</v>
      </c>
      <c r="F144" s="34">
        <v>7.9799999999999995</v>
      </c>
      <c r="G144" s="34">
        <v>45.98</v>
      </c>
      <c r="H144" s="30" t="s">
        <v>157</v>
      </c>
      <c r="I144" s="35">
        <v>45397</v>
      </c>
      <c r="J144" s="33">
        <v>38</v>
      </c>
    </row>
    <row r="145" spans="1:10" ht="15" customHeight="1" x14ac:dyDescent="0.2">
      <c r="A145" s="27" t="s">
        <v>1</v>
      </c>
      <c r="B145" s="28" t="s">
        <v>200</v>
      </c>
      <c r="C145" s="29">
        <v>45301</v>
      </c>
      <c r="D145" s="30" t="s">
        <v>201</v>
      </c>
      <c r="E145" s="31">
        <v>110</v>
      </c>
      <c r="F145" s="34">
        <v>23.1</v>
      </c>
      <c r="G145" s="34">
        <v>133.1</v>
      </c>
      <c r="H145" s="30" t="s">
        <v>39</v>
      </c>
      <c r="I145" s="32" t="s">
        <v>244</v>
      </c>
      <c r="J145" s="33">
        <v>110</v>
      </c>
    </row>
    <row r="146" spans="1:10" ht="15" customHeight="1" x14ac:dyDescent="0.2">
      <c r="A146" s="30" t="s">
        <v>1</v>
      </c>
      <c r="B146" s="28" t="s">
        <v>543</v>
      </c>
      <c r="C146" s="29">
        <v>45394</v>
      </c>
      <c r="D146" s="30" t="s">
        <v>201</v>
      </c>
      <c r="E146" s="31">
        <v>148.34</v>
      </c>
      <c r="F146" s="34">
        <v>31.15</v>
      </c>
      <c r="G146" s="34">
        <v>179.49</v>
      </c>
      <c r="H146" s="30" t="s">
        <v>39</v>
      </c>
      <c r="I146" s="35">
        <v>45399</v>
      </c>
      <c r="J146" s="33">
        <v>148.34</v>
      </c>
    </row>
    <row r="147" spans="1:10" ht="15" customHeight="1" x14ac:dyDescent="0.2">
      <c r="A147" s="27" t="s">
        <v>1</v>
      </c>
      <c r="B147" s="28" t="s">
        <v>573</v>
      </c>
      <c r="C147" s="29">
        <v>45440</v>
      </c>
      <c r="D147" s="30" t="s">
        <v>201</v>
      </c>
      <c r="E147" s="31">
        <v>600</v>
      </c>
      <c r="F147" s="34">
        <f>+E147*0.21</f>
        <v>126</v>
      </c>
      <c r="G147" s="34">
        <f>+E147+F147</f>
        <v>726</v>
      </c>
      <c r="H147" s="30" t="s">
        <v>39</v>
      </c>
      <c r="I147" s="32" t="s">
        <v>992</v>
      </c>
      <c r="J147" s="33">
        <v>600</v>
      </c>
    </row>
    <row r="148" spans="1:10" ht="15" customHeight="1" x14ac:dyDescent="0.2">
      <c r="A148" s="27" t="s">
        <v>1</v>
      </c>
      <c r="B148" s="28" t="s">
        <v>573</v>
      </c>
      <c r="C148" s="29">
        <v>45440</v>
      </c>
      <c r="D148" s="30" t="s">
        <v>201</v>
      </c>
      <c r="E148" s="31">
        <v>550</v>
      </c>
      <c r="F148" s="34">
        <f>+E148*0.21</f>
        <v>115.5</v>
      </c>
      <c r="G148" s="34">
        <f>+E148+F148</f>
        <v>665.5</v>
      </c>
      <c r="H148" s="30" t="s">
        <v>72</v>
      </c>
      <c r="I148" s="32" t="s">
        <v>992</v>
      </c>
      <c r="J148" s="33">
        <v>550</v>
      </c>
    </row>
    <row r="149" spans="1:10" ht="15" customHeight="1" x14ac:dyDescent="0.2">
      <c r="A149" s="27" t="s">
        <v>1</v>
      </c>
      <c r="B149" s="28" t="s">
        <v>1277</v>
      </c>
      <c r="C149" s="29">
        <v>45588</v>
      </c>
      <c r="D149" s="30" t="s">
        <v>201</v>
      </c>
      <c r="E149" s="31">
        <v>25.04</v>
      </c>
      <c r="F149" s="31">
        <v>5.26</v>
      </c>
      <c r="G149" s="31">
        <v>30.3</v>
      </c>
      <c r="H149" s="30" t="s">
        <v>39</v>
      </c>
      <c r="I149" s="35" t="s">
        <v>1266</v>
      </c>
      <c r="J149" s="33">
        <v>25.04</v>
      </c>
    </row>
    <row r="150" spans="1:10" ht="15" customHeight="1" x14ac:dyDescent="0.2">
      <c r="A150" s="27" t="s">
        <v>9</v>
      </c>
      <c r="B150" s="28" t="s">
        <v>711</v>
      </c>
      <c r="C150" s="29">
        <v>45435</v>
      </c>
      <c r="D150" s="30" t="s">
        <v>139</v>
      </c>
      <c r="E150" s="31">
        <v>184.5</v>
      </c>
      <c r="F150" s="34">
        <v>38.744999999999997</v>
      </c>
      <c r="G150" s="34">
        <v>223.245</v>
      </c>
      <c r="H150" s="42" t="s">
        <v>37</v>
      </c>
      <c r="I150" s="35" t="s">
        <v>727</v>
      </c>
      <c r="J150" s="33">
        <v>184.5</v>
      </c>
    </row>
    <row r="151" spans="1:10" ht="15" customHeight="1" x14ac:dyDescent="0.2">
      <c r="A151" s="27" t="s">
        <v>16</v>
      </c>
      <c r="B151" s="28" t="s">
        <v>911</v>
      </c>
      <c r="C151" s="29">
        <v>45468</v>
      </c>
      <c r="D151" s="30" t="s">
        <v>925</v>
      </c>
      <c r="E151" s="31">
        <v>450</v>
      </c>
      <c r="F151" s="31">
        <v>0</v>
      </c>
      <c r="G151" s="31">
        <v>450</v>
      </c>
      <c r="H151" s="30" t="s">
        <v>67</v>
      </c>
      <c r="I151" s="35" t="s">
        <v>769</v>
      </c>
      <c r="J151" s="33">
        <v>357</v>
      </c>
    </row>
    <row r="152" spans="1:10" ht="15" customHeight="1" x14ac:dyDescent="0.2">
      <c r="A152" s="27" t="s">
        <v>12</v>
      </c>
      <c r="B152" s="28" t="s">
        <v>1545</v>
      </c>
      <c r="C152" s="29">
        <v>45586</v>
      </c>
      <c r="D152" s="30" t="s">
        <v>1546</v>
      </c>
      <c r="E152" s="31">
        <v>196</v>
      </c>
      <c r="F152" s="31">
        <v>41.16</v>
      </c>
      <c r="G152" s="31">
        <v>237.16</v>
      </c>
      <c r="H152" s="30" t="s">
        <v>53</v>
      </c>
      <c r="I152" s="35" t="s">
        <v>1561</v>
      </c>
      <c r="J152" s="33">
        <v>196</v>
      </c>
    </row>
    <row r="153" spans="1:10" ht="15" customHeight="1" x14ac:dyDescent="0.2">
      <c r="A153" s="27" t="s">
        <v>806</v>
      </c>
      <c r="B153" s="28" t="s">
        <v>1376</v>
      </c>
      <c r="C153" s="29">
        <v>45567</v>
      </c>
      <c r="D153" s="30" t="s">
        <v>1377</v>
      </c>
      <c r="E153" s="31">
        <v>3027.18</v>
      </c>
      <c r="F153" s="31">
        <v>302.72000000000003</v>
      </c>
      <c r="G153" s="31">
        <v>3329.9</v>
      </c>
      <c r="H153" s="30" t="s">
        <v>141</v>
      </c>
      <c r="I153" s="35" t="s">
        <v>1378</v>
      </c>
      <c r="J153" s="33">
        <v>3027.18</v>
      </c>
    </row>
    <row r="154" spans="1:10" ht="15" customHeight="1" x14ac:dyDescent="0.2">
      <c r="A154" s="27" t="s">
        <v>806</v>
      </c>
      <c r="B154" s="28" t="s">
        <v>1119</v>
      </c>
      <c r="C154" s="29">
        <v>45487</v>
      </c>
      <c r="D154" s="30" t="s">
        <v>1120</v>
      </c>
      <c r="E154" s="31">
        <v>281.82</v>
      </c>
      <c r="F154" s="31">
        <v>28.18</v>
      </c>
      <c r="G154" s="31">
        <v>310</v>
      </c>
      <c r="H154" s="30" t="s">
        <v>141</v>
      </c>
      <c r="I154" s="35" t="s">
        <v>1121</v>
      </c>
      <c r="J154" s="33">
        <v>281.82</v>
      </c>
    </row>
    <row r="155" spans="1:10" ht="15" customHeight="1" x14ac:dyDescent="0.2">
      <c r="A155" s="27" t="s">
        <v>9</v>
      </c>
      <c r="B155" s="28" t="s">
        <v>316</v>
      </c>
      <c r="C155" s="29">
        <v>45292</v>
      </c>
      <c r="D155" s="30" t="s">
        <v>138</v>
      </c>
      <c r="E155" s="31">
        <v>99.173553719008268</v>
      </c>
      <c r="F155" s="34">
        <v>20.826446280991735</v>
      </c>
      <c r="G155" s="34">
        <v>120</v>
      </c>
      <c r="H155" s="30" t="s">
        <v>291</v>
      </c>
      <c r="I155" s="32" t="s">
        <v>287</v>
      </c>
      <c r="J155" s="33">
        <f>10+25+6.85+10+10+5.01+2.37+10+10+10+25+0.04+10+10+10+10+0.76</f>
        <v>165.03</v>
      </c>
    </row>
    <row r="156" spans="1:10" ht="15" customHeight="1" x14ac:dyDescent="0.2">
      <c r="A156" s="27" t="s">
        <v>16</v>
      </c>
      <c r="B156" s="28" t="s">
        <v>899</v>
      </c>
      <c r="C156" s="29">
        <v>45461</v>
      </c>
      <c r="D156" s="30" t="s">
        <v>922</v>
      </c>
      <c r="E156" s="31">
        <v>199.6</v>
      </c>
      <c r="F156" s="34">
        <v>41.915999999999997</v>
      </c>
      <c r="G156" s="34">
        <v>241.51599999999999</v>
      </c>
      <c r="H156" s="42" t="s">
        <v>145</v>
      </c>
      <c r="I156" s="35" t="s">
        <v>947</v>
      </c>
      <c r="J156" s="33">
        <v>199.6</v>
      </c>
    </row>
    <row r="157" spans="1:10" ht="15" customHeight="1" x14ac:dyDescent="0.2">
      <c r="A157" s="27" t="s">
        <v>1</v>
      </c>
      <c r="B157" s="28" t="s">
        <v>570</v>
      </c>
      <c r="C157" s="29">
        <v>45436</v>
      </c>
      <c r="D157" s="30" t="s">
        <v>571</v>
      </c>
      <c r="E157" s="31">
        <v>88.74</v>
      </c>
      <c r="F157" s="34">
        <v>18.64</v>
      </c>
      <c r="G157" s="34">
        <v>107.38</v>
      </c>
      <c r="H157" s="30" t="s">
        <v>58</v>
      </c>
      <c r="I157" s="35" t="s">
        <v>597</v>
      </c>
      <c r="J157" s="33">
        <v>88.74</v>
      </c>
    </row>
    <row r="158" spans="1:10" ht="15" customHeight="1" x14ac:dyDescent="0.2">
      <c r="A158" s="27" t="s">
        <v>1</v>
      </c>
      <c r="B158" s="28" t="s">
        <v>586</v>
      </c>
      <c r="C158" s="29">
        <v>45454</v>
      </c>
      <c r="D158" s="30" t="s">
        <v>571</v>
      </c>
      <c r="E158" s="31">
        <v>96.15</v>
      </c>
      <c r="F158" s="31">
        <v>20.190000000000001</v>
      </c>
      <c r="G158" s="31">
        <v>116.34</v>
      </c>
      <c r="H158" s="30" t="s">
        <v>58</v>
      </c>
      <c r="I158" s="35" t="s">
        <v>614</v>
      </c>
      <c r="J158" s="33">
        <v>96.15</v>
      </c>
    </row>
    <row r="159" spans="1:10" ht="15" customHeight="1" x14ac:dyDescent="0.2">
      <c r="A159" s="27" t="s">
        <v>9</v>
      </c>
      <c r="B159" s="28" t="s">
        <v>1078</v>
      </c>
      <c r="C159" s="29">
        <v>45481</v>
      </c>
      <c r="D159" s="30" t="s">
        <v>571</v>
      </c>
      <c r="E159" s="31">
        <v>253.2</v>
      </c>
      <c r="F159" s="34">
        <v>53.171999999999997</v>
      </c>
      <c r="G159" s="34">
        <v>306.37199999999996</v>
      </c>
      <c r="H159" s="30" t="s">
        <v>58</v>
      </c>
      <c r="I159" s="35" t="s">
        <v>1041</v>
      </c>
      <c r="J159" s="33">
        <v>253.2</v>
      </c>
    </row>
    <row r="160" spans="1:10" x14ac:dyDescent="0.2">
      <c r="A160" s="27" t="s">
        <v>8</v>
      </c>
      <c r="B160" s="28" t="s">
        <v>1045</v>
      </c>
      <c r="C160" s="29">
        <v>45495</v>
      </c>
      <c r="D160" s="30" t="s">
        <v>1014</v>
      </c>
      <c r="E160" s="31">
        <v>99.57</v>
      </c>
      <c r="F160" s="31">
        <v>20.91</v>
      </c>
      <c r="G160" s="31">
        <v>120.48</v>
      </c>
      <c r="H160" s="30" t="s">
        <v>58</v>
      </c>
      <c r="I160" s="35" t="s">
        <v>1049</v>
      </c>
      <c r="J160" s="33">
        <v>99.16</v>
      </c>
    </row>
    <row r="161" spans="1:10" ht="15" customHeight="1" x14ac:dyDescent="0.2">
      <c r="A161" s="27" t="s">
        <v>8</v>
      </c>
      <c r="B161" s="28" t="s">
        <v>1326</v>
      </c>
      <c r="C161" s="29">
        <v>45581</v>
      </c>
      <c r="D161" s="30" t="s">
        <v>1014</v>
      </c>
      <c r="E161" s="31">
        <v>161.77000000000001</v>
      </c>
      <c r="F161" s="31">
        <v>33.97</v>
      </c>
      <c r="G161" s="31">
        <v>195.74</v>
      </c>
      <c r="H161" s="30" t="s">
        <v>58</v>
      </c>
      <c r="I161" s="35" t="s">
        <v>1346</v>
      </c>
      <c r="J161" s="33">
        <v>168.28</v>
      </c>
    </row>
    <row r="162" spans="1:10" ht="15" customHeight="1" x14ac:dyDescent="0.2">
      <c r="A162" s="27" t="s">
        <v>14</v>
      </c>
      <c r="B162" s="28" t="s">
        <v>1500</v>
      </c>
      <c r="C162" s="29">
        <v>45630</v>
      </c>
      <c r="D162" s="30" t="s">
        <v>1014</v>
      </c>
      <c r="E162" s="31">
        <v>170.8</v>
      </c>
      <c r="F162" s="31">
        <v>35.869999999999997</v>
      </c>
      <c r="G162" s="31">
        <v>206.67</v>
      </c>
      <c r="H162" s="30" t="s">
        <v>58</v>
      </c>
      <c r="I162" s="35">
        <v>45630</v>
      </c>
      <c r="J162" s="33">
        <v>170.8</v>
      </c>
    </row>
    <row r="163" spans="1:10" ht="15" customHeight="1" x14ac:dyDescent="0.2">
      <c r="A163" s="27" t="s">
        <v>8</v>
      </c>
      <c r="B163" s="28" t="s">
        <v>1344</v>
      </c>
      <c r="C163" s="29">
        <v>45644</v>
      </c>
      <c r="D163" s="30" t="s">
        <v>1014</v>
      </c>
      <c r="E163" s="31">
        <v>318.3</v>
      </c>
      <c r="F163" s="31">
        <v>66.84</v>
      </c>
      <c r="G163" s="31">
        <v>385.14</v>
      </c>
      <c r="H163" s="30" t="s">
        <v>58</v>
      </c>
      <c r="I163" s="35" t="s">
        <v>1357</v>
      </c>
      <c r="J163" s="33">
        <v>318.31</v>
      </c>
    </row>
    <row r="164" spans="1:10" ht="15" customHeight="1" x14ac:dyDescent="0.2">
      <c r="A164" s="27" t="s">
        <v>16</v>
      </c>
      <c r="B164" s="28" t="s">
        <v>896</v>
      </c>
      <c r="C164" s="29">
        <v>45460</v>
      </c>
      <c r="D164" s="30" t="s">
        <v>897</v>
      </c>
      <c r="E164" s="31">
        <v>508.75</v>
      </c>
      <c r="F164" s="34">
        <v>103.69</v>
      </c>
      <c r="G164" s="34">
        <v>612.44000000000005</v>
      </c>
      <c r="H164" s="42" t="s">
        <v>58</v>
      </c>
      <c r="I164" s="35" t="s">
        <v>918</v>
      </c>
      <c r="J164" s="33">
        <v>505.27</v>
      </c>
    </row>
    <row r="165" spans="1:10" ht="15" customHeight="1" x14ac:dyDescent="0.2">
      <c r="A165" s="27" t="s">
        <v>9</v>
      </c>
      <c r="B165" s="28" t="s">
        <v>944</v>
      </c>
      <c r="C165" s="29">
        <v>45464</v>
      </c>
      <c r="D165" s="30" t="s">
        <v>137</v>
      </c>
      <c r="E165" s="31">
        <v>405</v>
      </c>
      <c r="F165" s="31">
        <v>85.05</v>
      </c>
      <c r="G165" s="31">
        <v>490.05</v>
      </c>
      <c r="H165" s="30" t="s">
        <v>37</v>
      </c>
      <c r="I165" s="35" t="s">
        <v>945</v>
      </c>
      <c r="J165" s="33">
        <v>405</v>
      </c>
    </row>
    <row r="166" spans="1:10" x14ac:dyDescent="0.2">
      <c r="A166" s="27" t="s">
        <v>1415</v>
      </c>
      <c r="B166" s="28" t="s">
        <v>1419</v>
      </c>
      <c r="C166" s="29">
        <v>45569</v>
      </c>
      <c r="D166" s="30" t="s">
        <v>1436</v>
      </c>
      <c r="E166" s="31">
        <v>743.8</v>
      </c>
      <c r="F166" s="31">
        <v>156.19799999999998</v>
      </c>
      <c r="G166" s="31">
        <v>899.99799999999993</v>
      </c>
      <c r="H166" s="30" t="s">
        <v>50</v>
      </c>
      <c r="I166" s="35" t="s">
        <v>1450</v>
      </c>
      <c r="J166" s="33">
        <v>743.8</v>
      </c>
    </row>
    <row r="167" spans="1:10" ht="15" customHeight="1" x14ac:dyDescent="0.2">
      <c r="A167" s="27" t="s">
        <v>806</v>
      </c>
      <c r="B167" s="28" t="s">
        <v>1113</v>
      </c>
      <c r="C167" s="29">
        <v>45478</v>
      </c>
      <c r="D167" s="30" t="s">
        <v>1114</v>
      </c>
      <c r="E167" s="31">
        <v>30.72</v>
      </c>
      <c r="F167" s="34">
        <v>2.86</v>
      </c>
      <c r="G167" s="34">
        <v>33.58</v>
      </c>
      <c r="H167" s="30" t="s">
        <v>64</v>
      </c>
      <c r="I167" s="35">
        <v>45478</v>
      </c>
      <c r="J167" s="33">
        <v>30.72</v>
      </c>
    </row>
    <row r="168" spans="1:10" ht="15" customHeight="1" x14ac:dyDescent="0.2">
      <c r="A168" s="27" t="s">
        <v>12</v>
      </c>
      <c r="B168" s="28" t="s">
        <v>1551</v>
      </c>
      <c r="C168" s="29">
        <v>45608</v>
      </c>
      <c r="D168" s="30" t="s">
        <v>1552</v>
      </c>
      <c r="E168" s="31">
        <v>176.86</v>
      </c>
      <c r="F168" s="31">
        <v>37.14</v>
      </c>
      <c r="G168" s="31">
        <v>214</v>
      </c>
      <c r="H168" s="30" t="s">
        <v>50</v>
      </c>
      <c r="I168" s="35">
        <v>45608</v>
      </c>
      <c r="J168" s="33">
        <v>176.86</v>
      </c>
    </row>
    <row r="169" spans="1:10" ht="15" customHeight="1" x14ac:dyDescent="0.2">
      <c r="A169" s="27" t="s">
        <v>6</v>
      </c>
      <c r="B169" s="28" t="s">
        <v>1158</v>
      </c>
      <c r="C169" s="29">
        <v>45554</v>
      </c>
      <c r="D169" s="30" t="s">
        <v>109</v>
      </c>
      <c r="E169" s="31">
        <v>6.3</v>
      </c>
      <c r="F169" s="31">
        <v>1.323</v>
      </c>
      <c r="G169" s="31">
        <v>7.6229999999999993</v>
      </c>
      <c r="H169" s="30" t="s">
        <v>60</v>
      </c>
      <c r="I169" s="35" t="s">
        <v>1209</v>
      </c>
      <c r="J169" s="33">
        <v>6.3</v>
      </c>
    </row>
    <row r="170" spans="1:10" ht="15" customHeight="1" x14ac:dyDescent="0.2">
      <c r="A170" s="27" t="s">
        <v>6</v>
      </c>
      <c r="B170" s="28" t="s">
        <v>1512</v>
      </c>
      <c r="C170" s="29">
        <v>45580</v>
      </c>
      <c r="D170" s="30" t="s">
        <v>109</v>
      </c>
      <c r="E170" s="31">
        <v>5</v>
      </c>
      <c r="F170" s="31">
        <v>1.05</v>
      </c>
      <c r="G170" s="31">
        <v>6.05</v>
      </c>
      <c r="H170" s="30" t="s">
        <v>60</v>
      </c>
      <c r="I170" s="35" t="s">
        <v>1536</v>
      </c>
      <c r="J170" s="33">
        <v>5</v>
      </c>
    </row>
    <row r="171" spans="1:10" ht="15" customHeight="1" x14ac:dyDescent="0.2">
      <c r="A171" s="30" t="s">
        <v>7</v>
      </c>
      <c r="B171" s="28" t="s">
        <v>171</v>
      </c>
      <c r="C171" s="29">
        <v>45327</v>
      </c>
      <c r="D171" s="30" t="s">
        <v>179</v>
      </c>
      <c r="E171" s="31">
        <v>743</v>
      </c>
      <c r="F171" s="34">
        <v>156.03</v>
      </c>
      <c r="G171" s="34">
        <v>899.03</v>
      </c>
      <c r="H171" s="30" t="s">
        <v>50</v>
      </c>
      <c r="I171" s="35" t="s">
        <v>183</v>
      </c>
      <c r="J171" s="33">
        <f>308+140+195+100</f>
        <v>743</v>
      </c>
    </row>
    <row r="172" spans="1:10" ht="15" customHeight="1" x14ac:dyDescent="0.2">
      <c r="A172" s="27" t="s">
        <v>1</v>
      </c>
      <c r="B172" s="28" t="s">
        <v>566</v>
      </c>
      <c r="C172" s="29">
        <v>45436</v>
      </c>
      <c r="D172" s="30" t="s">
        <v>179</v>
      </c>
      <c r="E172" s="31">
        <v>425.5</v>
      </c>
      <c r="F172" s="31">
        <v>89.36</v>
      </c>
      <c r="G172" s="31">
        <v>514.86</v>
      </c>
      <c r="H172" s="30" t="s">
        <v>50</v>
      </c>
      <c r="I172" s="35" t="s">
        <v>842</v>
      </c>
      <c r="J172" s="33">
        <v>425.5</v>
      </c>
    </row>
    <row r="173" spans="1:10" ht="15" customHeight="1" x14ac:dyDescent="0.2">
      <c r="A173" s="27" t="s">
        <v>9</v>
      </c>
      <c r="B173" s="28" t="s">
        <v>323</v>
      </c>
      <c r="C173" s="29">
        <v>45301</v>
      </c>
      <c r="D173" s="30" t="s">
        <v>21</v>
      </c>
      <c r="E173" s="31">
        <v>66.72</v>
      </c>
      <c r="F173" s="34">
        <v>6.6720000000000006</v>
      </c>
      <c r="G173" s="34">
        <v>73.391999999999996</v>
      </c>
      <c r="H173" s="30" t="s">
        <v>70</v>
      </c>
      <c r="I173" s="32" t="s">
        <v>349</v>
      </c>
      <c r="J173" s="33">
        <f>4.76+4.32+4.32+4.93+4.48+2.2+2.2+5.74+5.22+5.03+5.9+4.87+5.49</f>
        <v>59.459999999999994</v>
      </c>
    </row>
    <row r="174" spans="1:10" ht="15" customHeight="1" x14ac:dyDescent="0.2">
      <c r="A174" s="27" t="s">
        <v>6</v>
      </c>
      <c r="B174" s="28" t="s">
        <v>1141</v>
      </c>
      <c r="C174" s="29">
        <v>45478</v>
      </c>
      <c r="D174" s="30" t="s">
        <v>1142</v>
      </c>
      <c r="E174" s="31">
        <v>317.36</v>
      </c>
      <c r="F174" s="34">
        <v>0</v>
      </c>
      <c r="G174" s="34">
        <v>317.36</v>
      </c>
      <c r="H174" s="30" t="s">
        <v>62</v>
      </c>
      <c r="I174" s="35">
        <v>45490</v>
      </c>
      <c r="J174" s="33">
        <v>317.36</v>
      </c>
    </row>
    <row r="175" spans="1:10" ht="15" customHeight="1" x14ac:dyDescent="0.2">
      <c r="A175" s="27" t="s">
        <v>806</v>
      </c>
      <c r="B175" s="28" t="s">
        <v>1108</v>
      </c>
      <c r="C175" s="29">
        <v>45477</v>
      </c>
      <c r="D175" s="30" t="s">
        <v>1109</v>
      </c>
      <c r="E175" s="31">
        <v>71.87</v>
      </c>
      <c r="F175" s="34">
        <v>15.09</v>
      </c>
      <c r="G175" s="34">
        <v>86.96</v>
      </c>
      <c r="H175" s="30" t="s">
        <v>53</v>
      </c>
      <c r="I175" s="35" t="s">
        <v>1122</v>
      </c>
      <c r="J175" s="33">
        <v>71.87</v>
      </c>
    </row>
    <row r="176" spans="1:10" ht="15" customHeight="1" x14ac:dyDescent="0.2">
      <c r="A176" s="27" t="s">
        <v>9</v>
      </c>
      <c r="B176" s="28" t="s">
        <v>710</v>
      </c>
      <c r="C176" s="29">
        <v>45432</v>
      </c>
      <c r="D176" s="30" t="s">
        <v>140</v>
      </c>
      <c r="E176" s="31">
        <v>127.68181818181816</v>
      </c>
      <c r="F176" s="31">
        <v>12.768181818181816</v>
      </c>
      <c r="G176" s="31">
        <v>140.44999999999999</v>
      </c>
      <c r="H176" s="30" t="s">
        <v>141</v>
      </c>
      <c r="I176" s="35" t="s">
        <v>729</v>
      </c>
      <c r="J176" s="33">
        <v>127.68</v>
      </c>
    </row>
    <row r="177" spans="1:10" ht="15" customHeight="1" x14ac:dyDescent="0.2">
      <c r="A177" s="27" t="s">
        <v>9</v>
      </c>
      <c r="B177" s="28" t="s">
        <v>1602</v>
      </c>
      <c r="C177" s="29">
        <v>45635</v>
      </c>
      <c r="D177" s="30" t="s">
        <v>140</v>
      </c>
      <c r="E177" s="31">
        <v>110.62</v>
      </c>
      <c r="F177" s="31">
        <v>11.062000000000001</v>
      </c>
      <c r="G177" s="31">
        <v>121.682</v>
      </c>
      <c r="H177" s="30" t="s">
        <v>141</v>
      </c>
      <c r="I177" s="35" t="s">
        <v>1603</v>
      </c>
      <c r="J177" s="33">
        <v>110.62</v>
      </c>
    </row>
    <row r="178" spans="1:10" ht="15" customHeight="1" x14ac:dyDescent="0.2">
      <c r="A178" s="27" t="s">
        <v>806</v>
      </c>
      <c r="B178" s="28" t="s">
        <v>1392</v>
      </c>
      <c r="C178" s="29">
        <v>45623</v>
      </c>
      <c r="D178" s="30" t="s">
        <v>1393</v>
      </c>
      <c r="E178" s="31">
        <v>473.77</v>
      </c>
      <c r="F178" s="31">
        <v>99.5</v>
      </c>
      <c r="G178" s="31">
        <v>573.27</v>
      </c>
      <c r="H178" s="30" t="s">
        <v>515</v>
      </c>
      <c r="I178" s="35" t="s">
        <v>1411</v>
      </c>
      <c r="J178" s="33">
        <v>473.77459999000001</v>
      </c>
    </row>
    <row r="179" spans="1:10" ht="15" customHeight="1" x14ac:dyDescent="0.2">
      <c r="A179" s="27" t="s">
        <v>806</v>
      </c>
      <c r="B179" s="28" t="s">
        <v>815</v>
      </c>
      <c r="C179" s="29">
        <v>45434</v>
      </c>
      <c r="D179" s="30" t="s">
        <v>834</v>
      </c>
      <c r="E179" s="31">
        <v>407</v>
      </c>
      <c r="F179" s="31">
        <v>85.47</v>
      </c>
      <c r="G179" s="31">
        <v>492.47</v>
      </c>
      <c r="H179" s="30" t="s">
        <v>184</v>
      </c>
      <c r="I179" s="35" t="s">
        <v>875</v>
      </c>
      <c r="J179" s="33">
        <v>407</v>
      </c>
    </row>
    <row r="180" spans="1:10" ht="15" customHeight="1" x14ac:dyDescent="0.2">
      <c r="A180" s="27" t="s">
        <v>8</v>
      </c>
      <c r="B180" s="28" t="s">
        <v>669</v>
      </c>
      <c r="C180" s="29">
        <v>45425</v>
      </c>
      <c r="D180" s="30" t="s">
        <v>647</v>
      </c>
      <c r="E180" s="31">
        <v>208.76</v>
      </c>
      <c r="F180" s="31">
        <v>43.84</v>
      </c>
      <c r="G180" s="31">
        <v>252.6</v>
      </c>
      <c r="H180" s="30" t="s">
        <v>615</v>
      </c>
      <c r="I180" s="35">
        <v>45425</v>
      </c>
      <c r="J180" s="33">
        <v>208.76</v>
      </c>
    </row>
    <row r="181" spans="1:10" ht="15" customHeight="1" x14ac:dyDescent="0.2">
      <c r="A181" s="27" t="s">
        <v>8</v>
      </c>
      <c r="B181" s="28" t="s">
        <v>670</v>
      </c>
      <c r="C181" s="29">
        <v>45442</v>
      </c>
      <c r="D181" s="27" t="s">
        <v>647</v>
      </c>
      <c r="E181" s="31">
        <v>22.21</v>
      </c>
      <c r="F181" s="31">
        <v>0.89</v>
      </c>
      <c r="G181" s="31">
        <v>23.1</v>
      </c>
      <c r="H181" s="30" t="s">
        <v>615</v>
      </c>
      <c r="I181" s="35" t="s">
        <v>651</v>
      </c>
      <c r="J181" s="33">
        <v>22.21</v>
      </c>
    </row>
    <row r="182" spans="1:10" x14ac:dyDescent="0.2">
      <c r="A182" s="27" t="s">
        <v>8</v>
      </c>
      <c r="B182" s="28" t="s">
        <v>868</v>
      </c>
      <c r="C182" s="29">
        <v>45455</v>
      </c>
      <c r="D182" s="30" t="s">
        <v>647</v>
      </c>
      <c r="E182" s="31">
        <v>48.7</v>
      </c>
      <c r="F182" s="31">
        <v>10.23</v>
      </c>
      <c r="G182" s="31">
        <v>58.93</v>
      </c>
      <c r="H182" s="30" t="s">
        <v>615</v>
      </c>
      <c r="I182" s="35">
        <v>45455</v>
      </c>
      <c r="J182" s="33">
        <v>48.7</v>
      </c>
    </row>
    <row r="183" spans="1:10" x14ac:dyDescent="0.2">
      <c r="A183" s="27" t="s">
        <v>8</v>
      </c>
      <c r="B183" s="28" t="s">
        <v>1327</v>
      </c>
      <c r="C183" s="29">
        <v>45581</v>
      </c>
      <c r="D183" s="30" t="s">
        <v>112</v>
      </c>
      <c r="E183" s="31">
        <v>13.84</v>
      </c>
      <c r="F183" s="31">
        <v>2.91</v>
      </c>
      <c r="G183" s="31">
        <v>16.75</v>
      </c>
      <c r="H183" s="30" t="s">
        <v>615</v>
      </c>
      <c r="I183" s="35" t="s">
        <v>1347</v>
      </c>
      <c r="J183" s="33">
        <v>13.84</v>
      </c>
    </row>
    <row r="184" spans="1:10" ht="15" customHeight="1" x14ac:dyDescent="0.2">
      <c r="A184" s="27" t="s">
        <v>8</v>
      </c>
      <c r="B184" s="28" t="s">
        <v>1329</v>
      </c>
      <c r="C184" s="29">
        <v>45603</v>
      </c>
      <c r="D184" s="30" t="s">
        <v>112</v>
      </c>
      <c r="E184" s="31">
        <v>208.76</v>
      </c>
      <c r="F184" s="31">
        <v>43.84</v>
      </c>
      <c r="G184" s="31">
        <v>252.6</v>
      </c>
      <c r="H184" s="30" t="s">
        <v>615</v>
      </c>
      <c r="I184" s="35">
        <v>45604</v>
      </c>
      <c r="J184" s="33">
        <v>208.76</v>
      </c>
    </row>
    <row r="185" spans="1:10" ht="15" customHeight="1" x14ac:dyDescent="0.2">
      <c r="A185" s="27" t="s">
        <v>8</v>
      </c>
      <c r="B185" s="28" t="s">
        <v>1335</v>
      </c>
      <c r="C185" s="29">
        <v>45636</v>
      </c>
      <c r="D185" s="30" t="s">
        <v>112</v>
      </c>
      <c r="E185" s="31">
        <v>952.19</v>
      </c>
      <c r="F185" s="31">
        <v>163.63999999999999</v>
      </c>
      <c r="G185" s="31">
        <v>1115.83</v>
      </c>
      <c r="H185" s="30" t="s">
        <v>615</v>
      </c>
      <c r="I185" s="35" t="s">
        <v>1351</v>
      </c>
      <c r="J185" s="33">
        <v>952.18999999999994</v>
      </c>
    </row>
    <row r="186" spans="1:10" ht="15" customHeight="1" x14ac:dyDescent="0.2">
      <c r="A186" s="27" t="s">
        <v>8</v>
      </c>
      <c r="B186" s="28" t="s">
        <v>1336</v>
      </c>
      <c r="C186" s="29">
        <v>45637</v>
      </c>
      <c r="D186" s="30" t="s">
        <v>112</v>
      </c>
      <c r="E186" s="31">
        <v>201.31</v>
      </c>
      <c r="F186" s="31">
        <v>8.0500000000000007</v>
      </c>
      <c r="G186" s="31">
        <v>209.36</v>
      </c>
      <c r="H186" s="30" t="s">
        <v>615</v>
      </c>
      <c r="I186" s="35" t="s">
        <v>1352</v>
      </c>
      <c r="J186" s="33">
        <v>201.31</v>
      </c>
    </row>
    <row r="187" spans="1:10" ht="15" customHeight="1" x14ac:dyDescent="0.2">
      <c r="A187" s="27" t="s">
        <v>6</v>
      </c>
      <c r="B187" s="28" t="s">
        <v>1148</v>
      </c>
      <c r="C187" s="29">
        <v>45485</v>
      </c>
      <c r="D187" s="30" t="s">
        <v>1149</v>
      </c>
      <c r="E187" s="31">
        <v>409</v>
      </c>
      <c r="F187" s="34">
        <v>40.900000000000006</v>
      </c>
      <c r="G187" s="34">
        <v>449.9</v>
      </c>
      <c r="H187" s="30" t="s">
        <v>64</v>
      </c>
      <c r="I187" s="35">
        <v>45488</v>
      </c>
      <c r="J187" s="33">
        <v>511.36</v>
      </c>
    </row>
    <row r="188" spans="1:10" ht="15" customHeight="1" x14ac:dyDescent="0.2">
      <c r="A188" s="27" t="s">
        <v>806</v>
      </c>
      <c r="B188" s="28" t="s">
        <v>827</v>
      </c>
      <c r="C188" s="29">
        <v>45446</v>
      </c>
      <c r="D188" s="30" t="s">
        <v>839</v>
      </c>
      <c r="E188" s="31">
        <v>128.30000000000001</v>
      </c>
      <c r="F188" s="34">
        <v>26.94</v>
      </c>
      <c r="G188" s="34">
        <v>155.24</v>
      </c>
      <c r="H188" s="30" t="s">
        <v>145</v>
      </c>
      <c r="I188" s="35">
        <v>45446</v>
      </c>
      <c r="J188" s="33">
        <v>128.30000000000001</v>
      </c>
    </row>
    <row r="189" spans="1:10" ht="15" customHeight="1" x14ac:dyDescent="0.2">
      <c r="A189" s="27" t="s">
        <v>806</v>
      </c>
      <c r="B189" s="28" t="s">
        <v>829</v>
      </c>
      <c r="C189" s="29">
        <v>45449</v>
      </c>
      <c r="D189" s="30" t="s">
        <v>839</v>
      </c>
      <c r="E189" s="31">
        <v>24.79</v>
      </c>
      <c r="F189" s="31">
        <v>5.2</v>
      </c>
      <c r="G189" s="31">
        <v>29.99</v>
      </c>
      <c r="H189" s="30" t="s">
        <v>145</v>
      </c>
      <c r="I189" s="35">
        <v>45449</v>
      </c>
      <c r="J189" s="31">
        <v>24.79</v>
      </c>
    </row>
    <row r="190" spans="1:10" ht="15" customHeight="1" x14ac:dyDescent="0.2">
      <c r="A190" s="27" t="s">
        <v>6</v>
      </c>
      <c r="B190" s="28" t="s">
        <v>738</v>
      </c>
      <c r="C190" s="29">
        <v>45400</v>
      </c>
      <c r="D190" s="30" t="s">
        <v>739</v>
      </c>
      <c r="E190" s="31">
        <v>1700</v>
      </c>
      <c r="F190" s="34">
        <v>68</v>
      </c>
      <c r="G190" s="34">
        <v>1768</v>
      </c>
      <c r="H190" s="30" t="s">
        <v>50</v>
      </c>
      <c r="I190" s="35" t="s">
        <v>996</v>
      </c>
      <c r="J190" s="33">
        <v>1700</v>
      </c>
    </row>
    <row r="191" spans="1:10" ht="15" customHeight="1" x14ac:dyDescent="0.2">
      <c r="A191" s="27" t="s">
        <v>6</v>
      </c>
      <c r="B191" s="28" t="s">
        <v>750</v>
      </c>
      <c r="C191" s="29">
        <v>45435</v>
      </c>
      <c r="D191" s="30" t="s">
        <v>772</v>
      </c>
      <c r="E191" s="31">
        <v>106.11</v>
      </c>
      <c r="F191" s="34">
        <v>22.283099999999997</v>
      </c>
      <c r="G191" s="34">
        <v>128.3931</v>
      </c>
      <c r="H191" s="30" t="s">
        <v>58</v>
      </c>
      <c r="I191" s="35" t="s">
        <v>770</v>
      </c>
      <c r="J191" s="33">
        <v>106.11</v>
      </c>
    </row>
    <row r="192" spans="1:10" ht="15" customHeight="1" x14ac:dyDescent="0.2">
      <c r="A192" s="27" t="s">
        <v>6</v>
      </c>
      <c r="B192" s="28" t="s">
        <v>1145</v>
      </c>
      <c r="C192" s="29">
        <v>45481</v>
      </c>
      <c r="D192" s="30" t="s">
        <v>772</v>
      </c>
      <c r="E192" s="31">
        <v>45.3</v>
      </c>
      <c r="F192" s="34">
        <v>9.5129999999999999</v>
      </c>
      <c r="G192" s="34">
        <v>54.812999999999995</v>
      </c>
      <c r="H192" s="30" t="s">
        <v>58</v>
      </c>
      <c r="I192" s="35">
        <v>45481</v>
      </c>
      <c r="J192" s="33">
        <v>45.3</v>
      </c>
    </row>
    <row r="193" spans="1:10" ht="15" customHeight="1" x14ac:dyDescent="0.2">
      <c r="A193" s="27" t="s">
        <v>6</v>
      </c>
      <c r="B193" s="28" t="s">
        <v>1159</v>
      </c>
      <c r="C193" s="29">
        <v>45555</v>
      </c>
      <c r="D193" s="30" t="s">
        <v>772</v>
      </c>
      <c r="E193" s="31">
        <v>5.07</v>
      </c>
      <c r="F193" s="31">
        <v>1.0647</v>
      </c>
      <c r="G193" s="31">
        <v>6.1347000000000005</v>
      </c>
      <c r="H193" s="30" t="s">
        <v>58</v>
      </c>
      <c r="I193" s="35">
        <v>45594</v>
      </c>
      <c r="J193" s="33">
        <v>5.07</v>
      </c>
    </row>
    <row r="194" spans="1:10" ht="15" customHeight="1" x14ac:dyDescent="0.2">
      <c r="A194" s="27" t="s">
        <v>6</v>
      </c>
      <c r="B194" s="28" t="s">
        <v>1526</v>
      </c>
      <c r="C194" s="29">
        <v>45625</v>
      </c>
      <c r="D194" s="30" t="s">
        <v>772</v>
      </c>
      <c r="E194" s="31">
        <v>105.56</v>
      </c>
      <c r="F194" s="31">
        <v>22.1676</v>
      </c>
      <c r="G194" s="31">
        <v>127.7276</v>
      </c>
      <c r="H194" s="30" t="s">
        <v>58</v>
      </c>
      <c r="I194" s="35">
        <v>45625</v>
      </c>
      <c r="J194" s="33">
        <v>105.56</v>
      </c>
    </row>
    <row r="195" spans="1:10" ht="15" customHeight="1" x14ac:dyDescent="0.2">
      <c r="A195" s="27" t="s">
        <v>9</v>
      </c>
      <c r="B195" s="28" t="s">
        <v>1080</v>
      </c>
      <c r="C195" s="29">
        <v>45484</v>
      </c>
      <c r="D195" s="30" t="s">
        <v>153</v>
      </c>
      <c r="E195" s="31">
        <v>33.644230769230766</v>
      </c>
      <c r="F195" s="31">
        <v>1.3457692307692306</v>
      </c>
      <c r="G195" s="31">
        <v>34.989999999999995</v>
      </c>
      <c r="H195" s="30" t="s">
        <v>37</v>
      </c>
      <c r="I195" s="35" t="s">
        <v>1048</v>
      </c>
      <c r="J195" s="33">
        <v>33.64</v>
      </c>
    </row>
    <row r="196" spans="1:10" ht="15" customHeight="1" x14ac:dyDescent="0.2">
      <c r="A196" s="27" t="s">
        <v>1</v>
      </c>
      <c r="B196" s="28" t="s">
        <v>558</v>
      </c>
      <c r="C196" s="29">
        <v>45425</v>
      </c>
      <c r="D196" s="30" t="s">
        <v>547</v>
      </c>
      <c r="E196" s="31">
        <v>990</v>
      </c>
      <c r="F196" s="34">
        <v>207.9</v>
      </c>
      <c r="G196" s="34">
        <v>1197.9000000000001</v>
      </c>
      <c r="H196" s="30" t="s">
        <v>185</v>
      </c>
      <c r="I196" s="35" t="s">
        <v>612</v>
      </c>
      <c r="J196" s="33">
        <v>990</v>
      </c>
    </row>
    <row r="197" spans="1:10" ht="15" customHeight="1" x14ac:dyDescent="0.2">
      <c r="A197" s="27" t="s">
        <v>1</v>
      </c>
      <c r="B197" s="28" t="s">
        <v>561</v>
      </c>
      <c r="C197" s="29">
        <v>45435</v>
      </c>
      <c r="D197" s="30" t="s">
        <v>547</v>
      </c>
      <c r="E197" s="31">
        <v>100</v>
      </c>
      <c r="F197" s="34">
        <v>21</v>
      </c>
      <c r="G197" s="34">
        <v>121</v>
      </c>
      <c r="H197" s="30" t="s">
        <v>185</v>
      </c>
      <c r="I197" s="35" t="s">
        <v>989</v>
      </c>
      <c r="J197" s="33">
        <v>100</v>
      </c>
    </row>
    <row r="198" spans="1:10" ht="15" customHeight="1" x14ac:dyDescent="0.2">
      <c r="A198" s="27" t="s">
        <v>1</v>
      </c>
      <c r="B198" s="28" t="s">
        <v>562</v>
      </c>
      <c r="C198" s="29">
        <v>45435</v>
      </c>
      <c r="D198" s="30" t="s">
        <v>547</v>
      </c>
      <c r="E198" s="31">
        <v>100</v>
      </c>
      <c r="F198" s="34">
        <v>21</v>
      </c>
      <c r="G198" s="34">
        <v>121</v>
      </c>
      <c r="H198" s="30" t="s">
        <v>185</v>
      </c>
      <c r="I198" s="35" t="s">
        <v>990</v>
      </c>
      <c r="J198" s="33">
        <v>100</v>
      </c>
    </row>
    <row r="199" spans="1:10" ht="15" customHeight="1" x14ac:dyDescent="0.2">
      <c r="A199" s="27" t="s">
        <v>1</v>
      </c>
      <c r="B199" s="28" t="s">
        <v>1242</v>
      </c>
      <c r="C199" s="29">
        <v>45583</v>
      </c>
      <c r="D199" s="30" t="s">
        <v>1243</v>
      </c>
      <c r="E199" s="31">
        <v>100</v>
      </c>
      <c r="F199" s="31">
        <v>21</v>
      </c>
      <c r="G199" s="31">
        <v>121</v>
      </c>
      <c r="H199" s="30" t="s">
        <v>185</v>
      </c>
      <c r="I199" s="35">
        <v>45605</v>
      </c>
      <c r="J199" s="33" t="s">
        <v>803</v>
      </c>
    </row>
    <row r="200" spans="1:10" ht="15" customHeight="1" x14ac:dyDescent="0.2">
      <c r="A200" s="27" t="s">
        <v>6</v>
      </c>
      <c r="B200" s="28" t="s">
        <v>1150</v>
      </c>
      <c r="C200" s="29">
        <v>45487</v>
      </c>
      <c r="D200" s="30" t="s">
        <v>1151</v>
      </c>
      <c r="E200" s="31">
        <v>254.54</v>
      </c>
      <c r="F200" s="34">
        <v>25.454000000000001</v>
      </c>
      <c r="G200" s="34">
        <v>279.99399999999997</v>
      </c>
      <c r="H200" s="42" t="s">
        <v>48</v>
      </c>
      <c r="I200" s="32" t="s">
        <v>769</v>
      </c>
      <c r="J200" s="33">
        <v>254.54</v>
      </c>
    </row>
    <row r="201" spans="1:10" ht="15" customHeight="1" x14ac:dyDescent="0.2">
      <c r="A201" s="27" t="s">
        <v>6</v>
      </c>
      <c r="B201" s="28" t="s">
        <v>1503</v>
      </c>
      <c r="C201" s="29">
        <v>45568</v>
      </c>
      <c r="D201" s="30" t="s">
        <v>1151</v>
      </c>
      <c r="E201" s="31">
        <v>90.9</v>
      </c>
      <c r="F201" s="31">
        <v>9.0900000000000016</v>
      </c>
      <c r="G201" s="31">
        <v>99.990000000000009</v>
      </c>
      <c r="H201" s="30" t="s">
        <v>48</v>
      </c>
      <c r="I201" s="35">
        <v>45568</v>
      </c>
      <c r="J201" s="33">
        <v>90.91</v>
      </c>
    </row>
    <row r="202" spans="1:10" ht="15" customHeight="1" x14ac:dyDescent="0.2">
      <c r="A202" s="27" t="s">
        <v>7</v>
      </c>
      <c r="B202" s="28" t="s">
        <v>173</v>
      </c>
      <c r="C202" s="29">
        <v>45330</v>
      </c>
      <c r="D202" s="30" t="s">
        <v>181</v>
      </c>
      <c r="E202" s="31">
        <v>90</v>
      </c>
      <c r="F202" s="34">
        <v>18.899999999999999</v>
      </c>
      <c r="G202" s="34">
        <v>108.9</v>
      </c>
      <c r="H202" s="30" t="s">
        <v>185</v>
      </c>
      <c r="I202" s="35" t="s">
        <v>189</v>
      </c>
      <c r="J202" s="33">
        <v>90</v>
      </c>
    </row>
    <row r="203" spans="1:10" ht="15" customHeight="1" x14ac:dyDescent="0.2">
      <c r="A203" s="27" t="s">
        <v>1</v>
      </c>
      <c r="B203" s="28" t="s">
        <v>546</v>
      </c>
      <c r="C203" s="29">
        <v>45397</v>
      </c>
      <c r="D203" s="30" t="s">
        <v>181</v>
      </c>
      <c r="E203" s="31">
        <v>100</v>
      </c>
      <c r="F203" s="34">
        <v>21</v>
      </c>
      <c r="G203" s="34">
        <v>121</v>
      </c>
      <c r="H203" s="30" t="s">
        <v>601</v>
      </c>
      <c r="I203" s="35" t="s">
        <v>592</v>
      </c>
      <c r="J203" s="33">
        <v>100</v>
      </c>
    </row>
    <row r="204" spans="1:10" ht="15" customHeight="1" x14ac:dyDescent="0.2">
      <c r="A204" s="27" t="s">
        <v>1</v>
      </c>
      <c r="B204" s="28" t="s">
        <v>1289</v>
      </c>
      <c r="C204" s="29">
        <v>45623</v>
      </c>
      <c r="D204" s="30" t="s">
        <v>181</v>
      </c>
      <c r="E204" s="31">
        <v>200</v>
      </c>
      <c r="F204" s="31">
        <v>42</v>
      </c>
      <c r="G204" s="31">
        <v>242</v>
      </c>
      <c r="H204" s="30" t="s">
        <v>185</v>
      </c>
      <c r="I204" s="35">
        <v>45646</v>
      </c>
      <c r="J204" s="33">
        <f>100+100</f>
        <v>200</v>
      </c>
    </row>
    <row r="205" spans="1:10" ht="15" customHeight="1" x14ac:dyDescent="0.2">
      <c r="A205" s="27" t="s">
        <v>13</v>
      </c>
      <c r="B205" s="28" t="s">
        <v>1185</v>
      </c>
      <c r="C205" s="29">
        <v>45558</v>
      </c>
      <c r="D205" s="30" t="s">
        <v>78</v>
      </c>
      <c r="E205" s="31">
        <v>1655</v>
      </c>
      <c r="F205" s="34">
        <v>347.54</v>
      </c>
      <c r="G205" s="34">
        <v>2002.54</v>
      </c>
      <c r="H205" s="30" t="s">
        <v>185</v>
      </c>
      <c r="I205" s="35" t="s">
        <v>1198</v>
      </c>
      <c r="J205" s="33">
        <v>210</v>
      </c>
    </row>
    <row r="206" spans="1:10" ht="15" customHeight="1" x14ac:dyDescent="0.2">
      <c r="A206" s="27" t="s">
        <v>6</v>
      </c>
      <c r="B206" s="28" t="s">
        <v>1133</v>
      </c>
      <c r="C206" s="29">
        <v>45478</v>
      </c>
      <c r="D206" s="30" t="s">
        <v>1134</v>
      </c>
      <c r="E206" s="31">
        <v>2465</v>
      </c>
      <c r="F206" s="34">
        <v>517.65</v>
      </c>
      <c r="G206" s="34">
        <v>2982.65</v>
      </c>
      <c r="H206" s="30" t="s">
        <v>41</v>
      </c>
      <c r="I206" s="35">
        <v>45490</v>
      </c>
      <c r="J206" s="33">
        <v>2465</v>
      </c>
    </row>
    <row r="207" spans="1:10" ht="15" customHeight="1" x14ac:dyDescent="0.2">
      <c r="A207" s="27" t="s">
        <v>13</v>
      </c>
      <c r="B207" s="28" t="s">
        <v>629</v>
      </c>
      <c r="C207" s="29">
        <v>45327</v>
      </c>
      <c r="D207" s="30" t="s">
        <v>436</v>
      </c>
      <c r="E207" s="31">
        <v>1661.67</v>
      </c>
      <c r="F207" s="34">
        <v>348.95069999999998</v>
      </c>
      <c r="G207" s="34">
        <v>2010.6206999999999</v>
      </c>
      <c r="H207" s="30" t="s">
        <v>105</v>
      </c>
      <c r="I207" s="35" t="s">
        <v>457</v>
      </c>
      <c r="J207" s="33">
        <v>1661.67</v>
      </c>
    </row>
    <row r="208" spans="1:10" ht="15" customHeight="1" x14ac:dyDescent="0.2">
      <c r="A208" s="27" t="s">
        <v>9</v>
      </c>
      <c r="B208" s="28" t="s">
        <v>326</v>
      </c>
      <c r="C208" s="29">
        <v>45309</v>
      </c>
      <c r="D208" s="30" t="s">
        <v>24</v>
      </c>
      <c r="E208" s="31">
        <v>595.79999999999995</v>
      </c>
      <c r="F208" s="34">
        <v>28.08</v>
      </c>
      <c r="G208" s="34">
        <v>623.88</v>
      </c>
      <c r="H208" s="30" t="s">
        <v>69</v>
      </c>
      <c r="I208" s="35" t="s">
        <v>463</v>
      </c>
      <c r="J208" s="33">
        <f>48.62*5</f>
        <v>243.1</v>
      </c>
    </row>
    <row r="209" spans="1:10" ht="15" customHeight="1" x14ac:dyDescent="0.2">
      <c r="A209" s="27" t="s">
        <v>9</v>
      </c>
      <c r="B209" s="28" t="s">
        <v>328</v>
      </c>
      <c r="C209" s="29">
        <v>45316</v>
      </c>
      <c r="D209" s="30" t="s">
        <v>24</v>
      </c>
      <c r="E209" s="31">
        <v>1764.6000000000001</v>
      </c>
      <c r="F209" s="31">
        <v>130.80000000000001</v>
      </c>
      <c r="G209" s="31">
        <v>1895.4</v>
      </c>
      <c r="H209" s="30" t="s">
        <v>69</v>
      </c>
      <c r="I209" s="35" t="s">
        <v>464</v>
      </c>
      <c r="J209" s="33">
        <f>179.61+176.81+180.99+136.46+196.41</f>
        <v>870.28000000000009</v>
      </c>
    </row>
    <row r="210" spans="1:10" ht="15" customHeight="1" x14ac:dyDescent="0.2">
      <c r="A210" s="27" t="s">
        <v>11</v>
      </c>
      <c r="B210" s="28" t="s">
        <v>274</v>
      </c>
      <c r="C210" s="29">
        <v>45292</v>
      </c>
      <c r="D210" s="30" t="s">
        <v>120</v>
      </c>
      <c r="E210" s="31">
        <v>250</v>
      </c>
      <c r="F210" s="34">
        <v>52.5</v>
      </c>
      <c r="G210" s="34">
        <v>302.5</v>
      </c>
      <c r="H210" s="30" t="s">
        <v>60</v>
      </c>
      <c r="I210" s="35" t="s">
        <v>288</v>
      </c>
      <c r="J210" s="33">
        <v>170.47</v>
      </c>
    </row>
    <row r="211" spans="1:10" ht="15" customHeight="1" x14ac:dyDescent="0.2">
      <c r="A211" s="27" t="s">
        <v>11</v>
      </c>
      <c r="B211" s="28" t="s">
        <v>284</v>
      </c>
      <c r="C211" s="29">
        <v>45323</v>
      </c>
      <c r="D211" s="30" t="s">
        <v>120</v>
      </c>
      <c r="E211" s="31">
        <v>250</v>
      </c>
      <c r="F211" s="31">
        <v>52.5</v>
      </c>
      <c r="G211" s="31">
        <v>302.5</v>
      </c>
      <c r="H211" s="30" t="s">
        <v>60</v>
      </c>
      <c r="I211" s="32" t="s">
        <v>289</v>
      </c>
      <c r="J211" s="33">
        <v>149.71</v>
      </c>
    </row>
    <row r="212" spans="1:10" ht="15" customHeight="1" x14ac:dyDescent="0.2">
      <c r="A212" s="27" t="s">
        <v>11</v>
      </c>
      <c r="B212" s="28" t="s">
        <v>483</v>
      </c>
      <c r="C212" s="29">
        <v>45352</v>
      </c>
      <c r="D212" s="30" t="s">
        <v>120</v>
      </c>
      <c r="E212" s="31">
        <v>2500</v>
      </c>
      <c r="F212" s="34">
        <v>525</v>
      </c>
      <c r="G212" s="34">
        <v>3025</v>
      </c>
      <c r="H212" s="30" t="s">
        <v>60</v>
      </c>
      <c r="I212" s="32" t="s">
        <v>485</v>
      </c>
      <c r="J212" s="33">
        <f>306.41+231.81+432.41+348.47+193.11+650.53+256.32+179.58+204.27</f>
        <v>2802.91</v>
      </c>
    </row>
    <row r="213" spans="1:10" ht="15" customHeight="1" x14ac:dyDescent="0.2">
      <c r="A213" s="27" t="s">
        <v>12</v>
      </c>
      <c r="B213" s="28" t="s">
        <v>787</v>
      </c>
      <c r="C213" s="29">
        <v>45401</v>
      </c>
      <c r="D213" s="30" t="s">
        <v>788</v>
      </c>
      <c r="E213" s="31">
        <v>46.02</v>
      </c>
      <c r="F213" s="34">
        <v>9.66</v>
      </c>
      <c r="G213" s="34">
        <v>55.68</v>
      </c>
      <c r="H213" s="30" t="s">
        <v>53</v>
      </c>
      <c r="I213" s="35" t="s">
        <v>987</v>
      </c>
      <c r="J213" s="33">
        <v>49.24</v>
      </c>
    </row>
    <row r="214" spans="1:10" ht="15" customHeight="1" x14ac:dyDescent="0.2">
      <c r="A214" s="27" t="s">
        <v>1</v>
      </c>
      <c r="B214" s="28" t="s">
        <v>387</v>
      </c>
      <c r="C214" s="29">
        <v>45378</v>
      </c>
      <c r="D214" s="30" t="s">
        <v>388</v>
      </c>
      <c r="E214" s="31">
        <v>214.88</v>
      </c>
      <c r="F214" s="31">
        <v>45.12</v>
      </c>
      <c r="G214" s="31">
        <v>260</v>
      </c>
      <c r="H214" s="30" t="s">
        <v>157</v>
      </c>
      <c r="I214" s="35" t="s">
        <v>390</v>
      </c>
      <c r="J214" s="33">
        <v>214.88</v>
      </c>
    </row>
    <row r="215" spans="1:10" x14ac:dyDescent="0.2">
      <c r="A215" s="27" t="s">
        <v>13</v>
      </c>
      <c r="B215" s="28" t="s">
        <v>1178</v>
      </c>
      <c r="C215" s="29">
        <v>45489</v>
      </c>
      <c r="D215" s="30" t="s">
        <v>1191</v>
      </c>
      <c r="E215" s="31">
        <v>14.31</v>
      </c>
      <c r="F215" s="34">
        <v>3.0051000000000001</v>
      </c>
      <c r="G215" s="34">
        <v>17.315100000000001</v>
      </c>
      <c r="H215" s="30" t="s">
        <v>58</v>
      </c>
      <c r="I215" s="35" t="s">
        <v>1192</v>
      </c>
      <c r="J215" s="33">
        <v>14.31</v>
      </c>
    </row>
    <row r="216" spans="1:10" ht="15" customHeight="1" x14ac:dyDescent="0.2">
      <c r="A216" s="27" t="s">
        <v>6</v>
      </c>
      <c r="B216" s="28" t="s">
        <v>732</v>
      </c>
      <c r="C216" s="29">
        <v>45392</v>
      </c>
      <c r="D216" s="30" t="s">
        <v>733</v>
      </c>
      <c r="E216" s="31">
        <v>2400</v>
      </c>
      <c r="F216" s="34">
        <v>504</v>
      </c>
      <c r="G216" s="34">
        <v>2904</v>
      </c>
      <c r="H216" s="30" t="s">
        <v>50</v>
      </c>
      <c r="I216" s="35" t="s">
        <v>760</v>
      </c>
      <c r="J216" s="33">
        <v>2400</v>
      </c>
    </row>
    <row r="217" spans="1:10" ht="15" customHeight="1" x14ac:dyDescent="0.2">
      <c r="A217" s="27" t="s">
        <v>1</v>
      </c>
      <c r="B217" s="28" t="s">
        <v>1235</v>
      </c>
      <c r="C217" s="29">
        <v>45580</v>
      </c>
      <c r="D217" s="30" t="s">
        <v>733</v>
      </c>
      <c r="E217" s="31">
        <v>600</v>
      </c>
      <c r="F217" s="31">
        <v>126</v>
      </c>
      <c r="G217" s="31">
        <v>726</v>
      </c>
      <c r="H217" s="30" t="s">
        <v>50</v>
      </c>
      <c r="I217" s="35" t="s">
        <v>1256</v>
      </c>
      <c r="J217" s="33">
        <v>600</v>
      </c>
    </row>
    <row r="218" spans="1:10" ht="15" customHeight="1" x14ac:dyDescent="0.2">
      <c r="A218" s="27" t="s">
        <v>7</v>
      </c>
      <c r="B218" s="28" t="s">
        <v>1321</v>
      </c>
      <c r="C218" s="29">
        <v>45638</v>
      </c>
      <c r="D218" s="30" t="s">
        <v>1322</v>
      </c>
      <c r="E218" s="31">
        <v>2550</v>
      </c>
      <c r="F218" s="31">
        <v>187</v>
      </c>
      <c r="G218" s="31">
        <v>2737</v>
      </c>
      <c r="H218" s="30" t="s">
        <v>50</v>
      </c>
      <c r="I218" s="35" t="s">
        <v>1323</v>
      </c>
      <c r="J218" s="33"/>
    </row>
    <row r="219" spans="1:10" ht="15" customHeight="1" x14ac:dyDescent="0.2">
      <c r="A219" s="27" t="s">
        <v>13</v>
      </c>
      <c r="B219" s="28" t="s">
        <v>623</v>
      </c>
      <c r="C219" s="29">
        <v>45315</v>
      </c>
      <c r="D219" s="30" t="s">
        <v>127</v>
      </c>
      <c r="E219" s="31">
        <v>1790</v>
      </c>
      <c r="F219" s="34">
        <v>375.9</v>
      </c>
      <c r="G219" s="34">
        <v>2165.9</v>
      </c>
      <c r="H219" s="30" t="s">
        <v>184</v>
      </c>
      <c r="I219" s="35" t="s">
        <v>455</v>
      </c>
      <c r="J219" s="33">
        <v>1790</v>
      </c>
    </row>
    <row r="220" spans="1:10" ht="15" customHeight="1" x14ac:dyDescent="0.2">
      <c r="A220" s="27" t="s">
        <v>16</v>
      </c>
      <c r="B220" s="28" t="s">
        <v>1067</v>
      </c>
      <c r="C220" s="29">
        <v>45483</v>
      </c>
      <c r="D220" s="30" t="s">
        <v>127</v>
      </c>
      <c r="E220" s="31">
        <v>1590</v>
      </c>
      <c r="F220" s="34">
        <v>333.9</v>
      </c>
      <c r="G220" s="34">
        <v>1923.9</v>
      </c>
      <c r="H220" s="30" t="s">
        <v>1074</v>
      </c>
      <c r="I220" s="35" t="s">
        <v>1071</v>
      </c>
      <c r="J220" s="33">
        <v>1590</v>
      </c>
    </row>
    <row r="221" spans="1:10" x14ac:dyDescent="0.2">
      <c r="A221" s="27" t="s">
        <v>13</v>
      </c>
      <c r="B221" s="28" t="s">
        <v>1180</v>
      </c>
      <c r="C221" s="29">
        <v>45498</v>
      </c>
      <c r="D221" s="30" t="s">
        <v>127</v>
      </c>
      <c r="E221" s="31">
        <v>1220</v>
      </c>
      <c r="F221" s="34">
        <v>256.2</v>
      </c>
      <c r="G221" s="34">
        <v>1476.2</v>
      </c>
      <c r="H221" s="30" t="s">
        <v>1074</v>
      </c>
      <c r="I221" s="35" t="s">
        <v>1193</v>
      </c>
      <c r="J221" s="33">
        <v>1220</v>
      </c>
    </row>
    <row r="222" spans="1:10" ht="15" customHeight="1" x14ac:dyDescent="0.2">
      <c r="A222" s="27" t="s">
        <v>13</v>
      </c>
      <c r="B222" s="28" t="s">
        <v>1472</v>
      </c>
      <c r="C222" s="29">
        <v>45624</v>
      </c>
      <c r="D222" s="30" t="s">
        <v>127</v>
      </c>
      <c r="E222" s="31">
        <v>400</v>
      </c>
      <c r="F222" s="31">
        <v>84</v>
      </c>
      <c r="G222" s="31">
        <v>484</v>
      </c>
      <c r="H222" s="30" t="s">
        <v>1483</v>
      </c>
      <c r="I222" s="35" t="s">
        <v>1494</v>
      </c>
      <c r="J222" s="33">
        <v>400</v>
      </c>
    </row>
    <row r="223" spans="1:10" ht="15" customHeight="1" x14ac:dyDescent="0.2">
      <c r="A223" s="27" t="s">
        <v>1</v>
      </c>
      <c r="B223" s="28" t="s">
        <v>587</v>
      </c>
      <c r="C223" s="29">
        <v>45455</v>
      </c>
      <c r="D223" s="30" t="s">
        <v>588</v>
      </c>
      <c r="E223" s="31">
        <v>500</v>
      </c>
      <c r="F223" s="31">
        <v>105</v>
      </c>
      <c r="G223" s="31">
        <v>605</v>
      </c>
      <c r="H223" s="30" t="s">
        <v>184</v>
      </c>
      <c r="I223" s="35">
        <v>45459</v>
      </c>
      <c r="J223" s="33">
        <v>500</v>
      </c>
    </row>
    <row r="224" spans="1:10" ht="15" customHeight="1" x14ac:dyDescent="0.2">
      <c r="A224" s="27" t="s">
        <v>4</v>
      </c>
      <c r="B224" s="28" t="s">
        <v>861</v>
      </c>
      <c r="C224" s="29">
        <v>45453</v>
      </c>
      <c r="D224" s="30" t="s">
        <v>862</v>
      </c>
      <c r="E224" s="31">
        <v>644</v>
      </c>
      <c r="F224" s="34">
        <v>0</v>
      </c>
      <c r="G224" s="34">
        <v>644</v>
      </c>
      <c r="H224" s="30" t="s">
        <v>67</v>
      </c>
      <c r="I224" s="35" t="s">
        <v>865</v>
      </c>
      <c r="J224" s="33" t="s">
        <v>803</v>
      </c>
    </row>
    <row r="225" spans="1:10" ht="15" customHeight="1" x14ac:dyDescent="0.2">
      <c r="A225" s="27" t="s">
        <v>12</v>
      </c>
      <c r="B225" s="28" t="s">
        <v>791</v>
      </c>
      <c r="C225" s="29">
        <v>45446</v>
      </c>
      <c r="D225" s="30" t="s">
        <v>792</v>
      </c>
      <c r="E225" s="31">
        <v>3054.4</v>
      </c>
      <c r="F225" s="34">
        <v>305.44</v>
      </c>
      <c r="G225" s="34">
        <v>3359.84</v>
      </c>
      <c r="H225" s="30" t="s">
        <v>64</v>
      </c>
      <c r="I225" s="35">
        <v>45617</v>
      </c>
      <c r="J225" s="33">
        <v>610.88</v>
      </c>
    </row>
    <row r="226" spans="1:10" ht="15" customHeight="1" x14ac:dyDescent="0.2">
      <c r="A226" s="27" t="s">
        <v>9</v>
      </c>
      <c r="B226" s="28" t="s">
        <v>396</v>
      </c>
      <c r="C226" s="29">
        <v>45363</v>
      </c>
      <c r="D226" s="30" t="s">
        <v>83</v>
      </c>
      <c r="E226" s="31">
        <v>435</v>
      </c>
      <c r="F226" s="34">
        <v>91.35</v>
      </c>
      <c r="G226" s="34">
        <v>526.35</v>
      </c>
      <c r="H226" s="30" t="s">
        <v>293</v>
      </c>
      <c r="I226" s="35" t="s">
        <v>412</v>
      </c>
      <c r="J226" s="33">
        <v>435</v>
      </c>
    </row>
    <row r="227" spans="1:10" ht="15" customHeight="1" x14ac:dyDescent="0.2">
      <c r="A227" s="27" t="s">
        <v>13</v>
      </c>
      <c r="B227" s="28" t="s">
        <v>633</v>
      </c>
      <c r="C227" s="29">
        <v>45334</v>
      </c>
      <c r="D227" s="30" t="s">
        <v>438</v>
      </c>
      <c r="E227" s="31">
        <v>37.19</v>
      </c>
      <c r="F227" s="31">
        <v>7.809899999999999</v>
      </c>
      <c r="G227" s="31">
        <v>44.999899999999997</v>
      </c>
      <c r="H227" s="30" t="s">
        <v>53</v>
      </c>
      <c r="I227" s="35">
        <v>45351</v>
      </c>
      <c r="J227" s="33">
        <v>37.19</v>
      </c>
    </row>
    <row r="228" spans="1:10" ht="15" customHeight="1" x14ac:dyDescent="0.2">
      <c r="A228" s="27" t="s">
        <v>13</v>
      </c>
      <c r="B228" s="28" t="s">
        <v>1465</v>
      </c>
      <c r="C228" s="29">
        <v>45579</v>
      </c>
      <c r="D228" s="30" t="s">
        <v>165</v>
      </c>
      <c r="E228" s="31">
        <v>37.19</v>
      </c>
      <c r="F228" s="31">
        <v>7.809899999999999</v>
      </c>
      <c r="G228" s="31">
        <v>44.999899999999997</v>
      </c>
      <c r="H228" s="30" t="s">
        <v>1482</v>
      </c>
      <c r="I228" s="35" t="s">
        <v>1490</v>
      </c>
      <c r="J228" s="33">
        <v>37.19</v>
      </c>
    </row>
    <row r="229" spans="1:10" ht="15" customHeight="1" x14ac:dyDescent="0.2">
      <c r="A229" s="27" t="s">
        <v>13</v>
      </c>
      <c r="B229" s="28" t="s">
        <v>1473</v>
      </c>
      <c r="C229" s="29">
        <v>45635</v>
      </c>
      <c r="D229" s="30" t="s">
        <v>165</v>
      </c>
      <c r="E229" s="31">
        <v>37.19</v>
      </c>
      <c r="F229" s="31">
        <v>7.809899999999999</v>
      </c>
      <c r="G229" s="31">
        <v>44.999899999999997</v>
      </c>
      <c r="H229" s="30" t="s">
        <v>53</v>
      </c>
      <c r="I229" s="35">
        <v>45667</v>
      </c>
      <c r="J229" s="33">
        <v>37.19</v>
      </c>
    </row>
    <row r="230" spans="1:10" ht="15" customHeight="1" x14ac:dyDescent="0.2">
      <c r="A230" s="27" t="s">
        <v>9</v>
      </c>
      <c r="B230" s="28" t="s">
        <v>324</v>
      </c>
      <c r="C230" s="29">
        <v>45302</v>
      </c>
      <c r="D230" s="30" t="s">
        <v>97</v>
      </c>
      <c r="E230" s="31">
        <v>95.96</v>
      </c>
      <c r="F230" s="31">
        <v>3.8384</v>
      </c>
      <c r="G230" s="31">
        <v>99.798399999999987</v>
      </c>
      <c r="H230" s="30" t="s">
        <v>37</v>
      </c>
      <c r="I230" s="35" t="s">
        <v>353</v>
      </c>
      <c r="J230" s="33">
        <f>23.99*4</f>
        <v>95.96</v>
      </c>
    </row>
    <row r="231" spans="1:10" ht="15" customHeight="1" x14ac:dyDescent="0.2">
      <c r="A231" s="27" t="s">
        <v>1</v>
      </c>
      <c r="B231" s="28" t="s">
        <v>551</v>
      </c>
      <c r="C231" s="29">
        <v>45404</v>
      </c>
      <c r="D231" s="30" t="s">
        <v>103</v>
      </c>
      <c r="E231" s="31">
        <v>20.79</v>
      </c>
      <c r="F231" s="34">
        <v>4.37</v>
      </c>
      <c r="G231" s="34">
        <v>25.16</v>
      </c>
      <c r="H231" s="30" t="s">
        <v>60</v>
      </c>
      <c r="I231" s="35" t="s">
        <v>595</v>
      </c>
      <c r="J231" s="33">
        <v>20.79</v>
      </c>
    </row>
    <row r="232" spans="1:10" ht="15" customHeight="1" x14ac:dyDescent="0.2">
      <c r="A232" s="27" t="s">
        <v>1</v>
      </c>
      <c r="B232" s="28" t="s">
        <v>1016</v>
      </c>
      <c r="C232" s="29">
        <v>45476</v>
      </c>
      <c r="D232" s="30" t="s">
        <v>103</v>
      </c>
      <c r="E232" s="31">
        <v>33.549999999999997</v>
      </c>
      <c r="F232" s="31">
        <v>7.05</v>
      </c>
      <c r="G232" s="31">
        <v>40.6</v>
      </c>
      <c r="H232" s="30" t="s">
        <v>60</v>
      </c>
      <c r="I232" s="35" t="s">
        <v>1050</v>
      </c>
      <c r="J232" s="33">
        <v>33.549999999999997</v>
      </c>
    </row>
    <row r="233" spans="1:10" ht="15" customHeight="1" x14ac:dyDescent="0.2">
      <c r="A233" s="27" t="s">
        <v>1</v>
      </c>
      <c r="B233" s="28" t="s">
        <v>1287</v>
      </c>
      <c r="C233" s="29">
        <v>45621</v>
      </c>
      <c r="D233" s="30" t="s">
        <v>103</v>
      </c>
      <c r="E233" s="31">
        <v>20.46</v>
      </c>
      <c r="F233" s="31">
        <v>4.3</v>
      </c>
      <c r="G233" s="31">
        <v>24.76</v>
      </c>
      <c r="H233" s="30" t="s">
        <v>60</v>
      </c>
      <c r="I233" s="35">
        <v>45623</v>
      </c>
      <c r="J233" s="33">
        <v>20.46</v>
      </c>
    </row>
    <row r="234" spans="1:10" ht="15" customHeight="1" x14ac:dyDescent="0.2">
      <c r="A234" s="27" t="s">
        <v>806</v>
      </c>
      <c r="B234" s="28" t="s">
        <v>877</v>
      </c>
      <c r="C234" s="29">
        <v>45469</v>
      </c>
      <c r="D234" s="30" t="s">
        <v>878</v>
      </c>
      <c r="E234" s="31">
        <v>30.5</v>
      </c>
      <c r="F234" s="31">
        <v>6.41</v>
      </c>
      <c r="G234" s="31">
        <v>36.909999999999997</v>
      </c>
      <c r="H234" s="30" t="s">
        <v>53</v>
      </c>
      <c r="I234" s="35">
        <v>45469</v>
      </c>
      <c r="J234" s="33">
        <v>30.5</v>
      </c>
    </row>
    <row r="235" spans="1:10" ht="15" customHeight="1" x14ac:dyDescent="0.2">
      <c r="A235" s="27" t="s">
        <v>9</v>
      </c>
      <c r="B235" s="28" t="s">
        <v>343</v>
      </c>
      <c r="C235" s="29">
        <v>45338</v>
      </c>
      <c r="D235" s="30" t="s">
        <v>101</v>
      </c>
      <c r="E235" s="31">
        <v>231.08</v>
      </c>
      <c r="F235" s="31">
        <v>48.526800000000001</v>
      </c>
      <c r="G235" s="31">
        <v>279.60680000000002</v>
      </c>
      <c r="H235" s="30" t="s">
        <v>38</v>
      </c>
      <c r="I235" s="35" t="s">
        <v>465</v>
      </c>
      <c r="J235" s="33">
        <v>231.08000000000004</v>
      </c>
    </row>
    <row r="236" spans="1:10" x14ac:dyDescent="0.2">
      <c r="A236" s="27" t="s">
        <v>10</v>
      </c>
      <c r="B236" s="28" t="s">
        <v>269</v>
      </c>
      <c r="C236" s="29">
        <v>45324</v>
      </c>
      <c r="D236" s="30" t="s">
        <v>102</v>
      </c>
      <c r="E236" s="31">
        <v>331.06</v>
      </c>
      <c r="F236" s="34">
        <v>0</v>
      </c>
      <c r="G236" s="34">
        <v>331.06</v>
      </c>
      <c r="H236" s="30" t="s">
        <v>40</v>
      </c>
      <c r="I236" s="32" t="s">
        <v>469</v>
      </c>
      <c r="J236" s="33">
        <v>331.06</v>
      </c>
    </row>
    <row r="237" spans="1:10" ht="15" customHeight="1" x14ac:dyDescent="0.2">
      <c r="A237" s="27" t="s">
        <v>1</v>
      </c>
      <c r="B237" s="28" t="s">
        <v>230</v>
      </c>
      <c r="C237" s="29">
        <v>45343</v>
      </c>
      <c r="D237" s="30" t="s">
        <v>102</v>
      </c>
      <c r="E237" s="31">
        <v>648.89</v>
      </c>
      <c r="F237" s="31">
        <v>0</v>
      </c>
      <c r="G237" s="31">
        <v>648.89</v>
      </c>
      <c r="H237" s="30" t="s">
        <v>40</v>
      </c>
      <c r="I237" s="35" t="s">
        <v>255</v>
      </c>
      <c r="J237" s="33">
        <v>648.89</v>
      </c>
    </row>
    <row r="238" spans="1:10" ht="15" customHeight="1" x14ac:dyDescent="0.2">
      <c r="A238" s="27" t="s">
        <v>14</v>
      </c>
      <c r="B238" s="28" t="s">
        <v>1203</v>
      </c>
      <c r="C238" s="29">
        <v>45486</v>
      </c>
      <c r="D238" s="30" t="s">
        <v>102</v>
      </c>
      <c r="E238" s="31">
        <v>460.84</v>
      </c>
      <c r="F238" s="34">
        <v>0</v>
      </c>
      <c r="G238" s="34">
        <v>460.84</v>
      </c>
      <c r="H238" s="30" t="s">
        <v>40</v>
      </c>
      <c r="I238" s="35" t="s">
        <v>1206</v>
      </c>
      <c r="J238" s="33">
        <v>460.84</v>
      </c>
    </row>
    <row r="239" spans="1:10" ht="15" customHeight="1" x14ac:dyDescent="0.2">
      <c r="A239" s="27" t="s">
        <v>13</v>
      </c>
      <c r="B239" s="28" t="s">
        <v>1181</v>
      </c>
      <c r="C239" s="29">
        <v>45552</v>
      </c>
      <c r="D239" s="30" t="s">
        <v>102</v>
      </c>
      <c r="E239" s="31">
        <v>130.02000000000001</v>
      </c>
      <c r="F239" s="34">
        <v>0</v>
      </c>
      <c r="G239" s="34">
        <v>130.02000000000001</v>
      </c>
      <c r="H239" s="30" t="s">
        <v>40</v>
      </c>
      <c r="I239" s="35">
        <v>45568</v>
      </c>
      <c r="J239" s="33">
        <v>130.02000000000001</v>
      </c>
    </row>
    <row r="240" spans="1:10" ht="15" customHeight="1" x14ac:dyDescent="0.2">
      <c r="A240" s="27" t="s">
        <v>1</v>
      </c>
      <c r="B240" s="28" t="s">
        <v>1230</v>
      </c>
      <c r="C240" s="29">
        <v>45575</v>
      </c>
      <c r="D240" s="30" t="s">
        <v>102</v>
      </c>
      <c r="E240" s="31">
        <v>298.64</v>
      </c>
      <c r="F240" s="31">
        <v>0</v>
      </c>
      <c r="G240" s="31">
        <v>298.64</v>
      </c>
      <c r="H240" s="30" t="s">
        <v>40</v>
      </c>
      <c r="I240" s="35" t="s">
        <v>1254</v>
      </c>
      <c r="J240" s="33">
        <v>298.64</v>
      </c>
    </row>
    <row r="241" spans="1:10" ht="15" customHeight="1" x14ac:dyDescent="0.2">
      <c r="A241" s="27" t="s">
        <v>1</v>
      </c>
      <c r="B241" s="28" t="s">
        <v>1280</v>
      </c>
      <c r="C241" s="29">
        <v>45588</v>
      </c>
      <c r="D241" s="30" t="s">
        <v>102</v>
      </c>
      <c r="E241" s="31">
        <v>1296.5999999999999</v>
      </c>
      <c r="F241" s="31">
        <v>0</v>
      </c>
      <c r="G241" s="31">
        <v>1296.5999999999999</v>
      </c>
      <c r="H241" s="30" t="s">
        <v>40</v>
      </c>
      <c r="I241" s="35" t="s">
        <v>1260</v>
      </c>
      <c r="J241" s="33">
        <v>911.21</v>
      </c>
    </row>
    <row r="242" spans="1:10" ht="15" customHeight="1" x14ac:dyDescent="0.2">
      <c r="A242" s="27" t="s">
        <v>6</v>
      </c>
      <c r="B242" s="28" t="s">
        <v>301</v>
      </c>
      <c r="C242" s="29">
        <v>45324</v>
      </c>
      <c r="D242" s="30" t="s">
        <v>302</v>
      </c>
      <c r="E242" s="31">
        <v>615</v>
      </c>
      <c r="F242" s="34">
        <v>129.15</v>
      </c>
      <c r="G242" s="34">
        <v>744.15</v>
      </c>
      <c r="H242" s="30" t="s">
        <v>39</v>
      </c>
      <c r="I242" s="35" t="s">
        <v>308</v>
      </c>
      <c r="J242" s="33">
        <v>615</v>
      </c>
    </row>
    <row r="243" spans="1:10" ht="15" customHeight="1" x14ac:dyDescent="0.2">
      <c r="A243" s="27" t="s">
        <v>13</v>
      </c>
      <c r="B243" s="28" t="s">
        <v>684</v>
      </c>
      <c r="C243" s="29">
        <v>45407</v>
      </c>
      <c r="D243" s="30" t="s">
        <v>685</v>
      </c>
      <c r="E243" s="31">
        <v>150</v>
      </c>
      <c r="F243" s="31">
        <v>31.5</v>
      </c>
      <c r="G243" s="31">
        <v>181.5</v>
      </c>
      <c r="H243" s="30" t="s">
        <v>63</v>
      </c>
      <c r="I243" s="35">
        <v>45412</v>
      </c>
      <c r="J243" s="33">
        <v>150</v>
      </c>
    </row>
    <row r="244" spans="1:10" ht="15" customHeight="1" x14ac:dyDescent="0.2">
      <c r="A244" s="27" t="s">
        <v>13</v>
      </c>
      <c r="B244" s="28" t="s">
        <v>1463</v>
      </c>
      <c r="C244" s="29">
        <v>45579</v>
      </c>
      <c r="D244" s="30" t="s">
        <v>685</v>
      </c>
      <c r="E244" s="31">
        <v>2400</v>
      </c>
      <c r="F244" s="31">
        <v>504</v>
      </c>
      <c r="G244" s="31">
        <v>2904</v>
      </c>
      <c r="H244" s="30" t="s">
        <v>63</v>
      </c>
      <c r="I244" s="35" t="s">
        <v>1488</v>
      </c>
      <c r="J244" s="33">
        <f>300+300+300</f>
        <v>900</v>
      </c>
    </row>
    <row r="245" spans="1:10" ht="15" customHeight="1" x14ac:dyDescent="0.2">
      <c r="A245" s="27" t="s">
        <v>9</v>
      </c>
      <c r="B245" s="28" t="s">
        <v>406</v>
      </c>
      <c r="C245" s="29">
        <v>45377</v>
      </c>
      <c r="D245" s="30" t="s">
        <v>446</v>
      </c>
      <c r="E245" s="31">
        <v>86.25</v>
      </c>
      <c r="F245" s="34">
        <v>18.112500000000001</v>
      </c>
      <c r="G245" s="34">
        <v>104.3625</v>
      </c>
      <c r="H245" s="30" t="s">
        <v>53</v>
      </c>
      <c r="I245" s="35" t="s">
        <v>417</v>
      </c>
      <c r="J245" s="33">
        <v>86.25</v>
      </c>
    </row>
    <row r="246" spans="1:10" ht="15" customHeight="1" x14ac:dyDescent="0.2">
      <c r="A246" s="27" t="s">
        <v>9</v>
      </c>
      <c r="B246" s="28" t="s">
        <v>1090</v>
      </c>
      <c r="C246" s="29">
        <v>45558</v>
      </c>
      <c r="D246" s="30" t="s">
        <v>31</v>
      </c>
      <c r="E246" s="31">
        <v>76.569999999999993</v>
      </c>
      <c r="F246" s="34">
        <v>0</v>
      </c>
      <c r="G246" s="34">
        <v>76.569999999999993</v>
      </c>
      <c r="H246" s="30" t="s">
        <v>37</v>
      </c>
      <c r="I246" s="35" t="s">
        <v>1098</v>
      </c>
      <c r="J246" s="33">
        <v>76.569999999999993</v>
      </c>
    </row>
    <row r="247" spans="1:10" ht="15" customHeight="1" x14ac:dyDescent="0.2">
      <c r="A247" s="27" t="s">
        <v>8</v>
      </c>
      <c r="B247" s="28" t="s">
        <v>1342</v>
      </c>
      <c r="C247" s="29">
        <v>45642</v>
      </c>
      <c r="D247" s="30" t="s">
        <v>1343</v>
      </c>
      <c r="E247" s="31">
        <v>167.05</v>
      </c>
      <c r="F247" s="31">
        <v>35.08</v>
      </c>
      <c r="G247" s="31">
        <v>202.13</v>
      </c>
      <c r="H247" s="30" t="s">
        <v>50</v>
      </c>
      <c r="I247" s="35" t="s">
        <v>1356</v>
      </c>
      <c r="J247" s="33">
        <v>167.05</v>
      </c>
    </row>
    <row r="248" spans="1:10" x14ac:dyDescent="0.2">
      <c r="A248" s="27" t="s">
        <v>16</v>
      </c>
      <c r="B248" s="28" t="s">
        <v>1068</v>
      </c>
      <c r="C248" s="29">
        <v>45489</v>
      </c>
      <c r="D248" s="30" t="s">
        <v>155</v>
      </c>
      <c r="E248" s="31">
        <v>688</v>
      </c>
      <c r="F248" s="34">
        <v>0</v>
      </c>
      <c r="G248" s="34">
        <v>688</v>
      </c>
      <c r="H248" s="30" t="s">
        <v>53</v>
      </c>
      <c r="I248" s="35" t="s">
        <v>1072</v>
      </c>
      <c r="J248" s="33">
        <v>630</v>
      </c>
    </row>
    <row r="249" spans="1:10" ht="15" customHeight="1" x14ac:dyDescent="0.2">
      <c r="A249" s="27" t="s">
        <v>9</v>
      </c>
      <c r="B249" s="28" t="s">
        <v>319</v>
      </c>
      <c r="C249" s="29">
        <v>45299</v>
      </c>
      <c r="D249" s="30" t="s">
        <v>23</v>
      </c>
      <c r="E249" s="31">
        <v>11.89</v>
      </c>
      <c r="F249" s="31">
        <v>2.4969000000000001</v>
      </c>
      <c r="G249" s="31">
        <v>14.386900000000001</v>
      </c>
      <c r="H249" s="30" t="s">
        <v>58</v>
      </c>
      <c r="I249" s="35">
        <v>45299</v>
      </c>
      <c r="J249" s="33">
        <v>11.89</v>
      </c>
    </row>
    <row r="250" spans="1:10" ht="15" customHeight="1" x14ac:dyDescent="0.2">
      <c r="A250" s="27" t="s">
        <v>12</v>
      </c>
      <c r="B250" s="28" t="s">
        <v>490</v>
      </c>
      <c r="C250" s="29">
        <v>45306</v>
      </c>
      <c r="D250" s="30" t="s">
        <v>23</v>
      </c>
      <c r="E250" s="31">
        <v>21.75</v>
      </c>
      <c r="F250" s="31">
        <v>4.57</v>
      </c>
      <c r="G250" s="31">
        <v>26.32</v>
      </c>
      <c r="H250" s="30" t="s">
        <v>58</v>
      </c>
      <c r="I250" s="35" t="s">
        <v>451</v>
      </c>
      <c r="J250" s="33">
        <v>21.75</v>
      </c>
    </row>
    <row r="251" spans="1:10" ht="15" customHeight="1" x14ac:dyDescent="0.2">
      <c r="A251" s="27" t="s">
        <v>1</v>
      </c>
      <c r="B251" s="28" t="s">
        <v>208</v>
      </c>
      <c r="C251" s="29">
        <v>45308</v>
      </c>
      <c r="D251" s="30" t="s">
        <v>23</v>
      </c>
      <c r="E251" s="31">
        <v>136.82</v>
      </c>
      <c r="F251" s="34">
        <v>28.73</v>
      </c>
      <c r="G251" s="34">
        <v>165.55</v>
      </c>
      <c r="H251" s="30" t="s">
        <v>58</v>
      </c>
      <c r="I251" s="32" t="s">
        <v>245</v>
      </c>
      <c r="J251" s="33">
        <v>136.82</v>
      </c>
    </row>
    <row r="252" spans="1:10" ht="15" customHeight="1" x14ac:dyDescent="0.2">
      <c r="A252" s="27" t="s">
        <v>1</v>
      </c>
      <c r="B252" s="28" t="s">
        <v>209</v>
      </c>
      <c r="C252" s="29">
        <v>45309</v>
      </c>
      <c r="D252" s="30" t="s">
        <v>23</v>
      </c>
      <c r="E252" s="31">
        <v>81.87</v>
      </c>
      <c r="F252" s="34">
        <v>17.190000000000001</v>
      </c>
      <c r="G252" s="34">
        <v>99.06</v>
      </c>
      <c r="H252" s="30" t="s">
        <v>58</v>
      </c>
      <c r="I252" s="32" t="s">
        <v>246</v>
      </c>
      <c r="J252" s="33">
        <v>81.87</v>
      </c>
    </row>
    <row r="253" spans="1:10" ht="15" customHeight="1" x14ac:dyDescent="0.2">
      <c r="A253" s="27" t="s">
        <v>8</v>
      </c>
      <c r="B253" s="28" t="s">
        <v>663</v>
      </c>
      <c r="C253" s="29">
        <v>45328</v>
      </c>
      <c r="D253" s="30" t="s">
        <v>23</v>
      </c>
      <c r="E253" s="31">
        <v>454.9</v>
      </c>
      <c r="F253" s="31">
        <v>95.53</v>
      </c>
      <c r="G253" s="31">
        <v>550.42999999999995</v>
      </c>
      <c r="H253" s="30" t="s">
        <v>58</v>
      </c>
      <c r="I253" s="35" t="s">
        <v>508</v>
      </c>
      <c r="J253" s="33">
        <v>284.08</v>
      </c>
    </row>
    <row r="254" spans="1:10" ht="15" customHeight="1" x14ac:dyDescent="0.2">
      <c r="A254" s="27" t="s">
        <v>9</v>
      </c>
      <c r="B254" s="28" t="s">
        <v>340</v>
      </c>
      <c r="C254" s="29">
        <v>45336</v>
      </c>
      <c r="D254" s="30" t="s">
        <v>23</v>
      </c>
      <c r="E254" s="31">
        <v>71.63</v>
      </c>
      <c r="F254" s="34">
        <v>15.042299999999999</v>
      </c>
      <c r="G254" s="34">
        <v>86.672299999999993</v>
      </c>
      <c r="H254" s="30" t="s">
        <v>53</v>
      </c>
      <c r="I254" s="35">
        <v>45336</v>
      </c>
      <c r="J254" s="33">
        <v>71.63</v>
      </c>
    </row>
    <row r="255" spans="1:10" ht="15" customHeight="1" x14ac:dyDescent="0.2">
      <c r="A255" s="27" t="s">
        <v>9</v>
      </c>
      <c r="B255" s="28" t="s">
        <v>342</v>
      </c>
      <c r="C255" s="29">
        <v>45338</v>
      </c>
      <c r="D255" s="30" t="s">
        <v>23</v>
      </c>
      <c r="E255" s="31">
        <v>8.43</v>
      </c>
      <c r="F255" s="31">
        <v>1.7703</v>
      </c>
      <c r="G255" s="31">
        <v>10.2003</v>
      </c>
      <c r="H255" s="30" t="s">
        <v>53</v>
      </c>
      <c r="I255" s="35">
        <v>45338</v>
      </c>
      <c r="J255" s="33">
        <v>8.43</v>
      </c>
    </row>
    <row r="256" spans="1:10" ht="15" customHeight="1" x14ac:dyDescent="0.2">
      <c r="A256" s="27" t="s">
        <v>0</v>
      </c>
      <c r="B256" s="28" t="s">
        <v>368</v>
      </c>
      <c r="C256" s="29">
        <v>45341</v>
      </c>
      <c r="D256" s="30" t="s">
        <v>23</v>
      </c>
      <c r="E256" s="31">
        <v>21.9</v>
      </c>
      <c r="F256" s="31">
        <v>4.5999999999999996</v>
      </c>
      <c r="G256" s="31">
        <v>26.5</v>
      </c>
      <c r="H256" s="30" t="s">
        <v>53</v>
      </c>
      <c r="I256" s="35" t="s">
        <v>369</v>
      </c>
      <c r="J256" s="33">
        <v>21.9</v>
      </c>
    </row>
    <row r="257" spans="1:10" ht="15" customHeight="1" x14ac:dyDescent="0.2">
      <c r="A257" s="27" t="s">
        <v>15</v>
      </c>
      <c r="B257" s="28" t="s">
        <v>263</v>
      </c>
      <c r="C257" s="29">
        <v>45341</v>
      </c>
      <c r="D257" s="30" t="s">
        <v>23</v>
      </c>
      <c r="E257" s="31">
        <v>180.36</v>
      </c>
      <c r="F257" s="34">
        <v>7.21</v>
      </c>
      <c r="G257" s="34">
        <v>187.57</v>
      </c>
      <c r="H257" s="30" t="s">
        <v>51</v>
      </c>
      <c r="I257" s="35" t="s">
        <v>267</v>
      </c>
      <c r="J257" s="33">
        <v>180.36</v>
      </c>
    </row>
    <row r="258" spans="1:10" s="14" customFormat="1" x14ac:dyDescent="0.2">
      <c r="A258" s="27" t="s">
        <v>7</v>
      </c>
      <c r="B258" s="28" t="s">
        <v>177</v>
      </c>
      <c r="C258" s="29">
        <v>45344</v>
      </c>
      <c r="D258" s="30" t="s">
        <v>23</v>
      </c>
      <c r="E258" s="31">
        <v>52.58</v>
      </c>
      <c r="F258" s="34">
        <v>11.04</v>
      </c>
      <c r="G258" s="34">
        <v>63.62</v>
      </c>
      <c r="H258" s="30" t="s">
        <v>145</v>
      </c>
      <c r="I258" s="35" t="s">
        <v>193</v>
      </c>
      <c r="J258" s="33">
        <v>52.58</v>
      </c>
    </row>
    <row r="259" spans="1:10" x14ac:dyDescent="0.2">
      <c r="A259" s="27" t="s">
        <v>7</v>
      </c>
      <c r="B259" s="28" t="s">
        <v>178</v>
      </c>
      <c r="C259" s="29">
        <v>45351</v>
      </c>
      <c r="D259" s="30" t="s">
        <v>23</v>
      </c>
      <c r="E259" s="31">
        <v>1.08</v>
      </c>
      <c r="F259" s="31">
        <v>0.23</v>
      </c>
      <c r="G259" s="31">
        <v>1.31</v>
      </c>
      <c r="H259" s="30" t="s">
        <v>53</v>
      </c>
      <c r="I259" s="35">
        <v>45351</v>
      </c>
      <c r="J259" s="33">
        <v>1.08</v>
      </c>
    </row>
    <row r="260" spans="1:10" x14ac:dyDescent="0.2">
      <c r="A260" s="27" t="s">
        <v>9</v>
      </c>
      <c r="B260" s="28" t="s">
        <v>392</v>
      </c>
      <c r="C260" s="29">
        <v>45352</v>
      </c>
      <c r="D260" s="30" t="s">
        <v>23</v>
      </c>
      <c r="E260" s="31">
        <v>13.51</v>
      </c>
      <c r="F260" s="34">
        <v>2.8371</v>
      </c>
      <c r="G260" s="34">
        <v>16.347100000000001</v>
      </c>
      <c r="H260" s="30" t="s">
        <v>53</v>
      </c>
      <c r="I260" s="35" t="s">
        <v>409</v>
      </c>
      <c r="J260" s="33" t="s">
        <v>408</v>
      </c>
    </row>
    <row r="261" spans="1:10" ht="15" customHeight="1" x14ac:dyDescent="0.2">
      <c r="A261" s="27" t="s">
        <v>15</v>
      </c>
      <c r="B261" s="28" t="s">
        <v>424</v>
      </c>
      <c r="C261" s="29">
        <v>45355</v>
      </c>
      <c r="D261" s="30" t="s">
        <v>23</v>
      </c>
      <c r="E261" s="31">
        <v>830.31</v>
      </c>
      <c r="F261" s="31">
        <v>33.21</v>
      </c>
      <c r="G261" s="31">
        <v>863.52</v>
      </c>
      <c r="H261" s="30" t="s">
        <v>51</v>
      </c>
      <c r="I261" s="35" t="s">
        <v>427</v>
      </c>
      <c r="J261" s="33">
        <v>830.31</v>
      </c>
    </row>
    <row r="262" spans="1:10" x14ac:dyDescent="0.2">
      <c r="A262" s="27" t="s">
        <v>15</v>
      </c>
      <c r="B262" s="28" t="s">
        <v>425</v>
      </c>
      <c r="C262" s="29">
        <v>45356</v>
      </c>
      <c r="D262" s="30" t="s">
        <v>23</v>
      </c>
      <c r="E262" s="31">
        <v>680.59</v>
      </c>
      <c r="F262" s="31">
        <v>27.22</v>
      </c>
      <c r="G262" s="31">
        <v>707.81</v>
      </c>
      <c r="H262" s="30" t="s">
        <v>51</v>
      </c>
      <c r="I262" s="35" t="s">
        <v>252</v>
      </c>
      <c r="J262" s="33">
        <v>680.59</v>
      </c>
    </row>
    <row r="263" spans="1:10" ht="15" customHeight="1" x14ac:dyDescent="0.2">
      <c r="A263" s="27" t="s">
        <v>12</v>
      </c>
      <c r="B263" s="28" t="s">
        <v>496</v>
      </c>
      <c r="C263" s="29">
        <v>45358</v>
      </c>
      <c r="D263" s="30" t="s">
        <v>23</v>
      </c>
      <c r="E263" s="31">
        <v>155.03</v>
      </c>
      <c r="F263" s="34">
        <v>32.56</v>
      </c>
      <c r="G263" s="34">
        <v>187.59</v>
      </c>
      <c r="H263" s="30" t="s">
        <v>58</v>
      </c>
      <c r="I263" s="35" t="s">
        <v>500</v>
      </c>
      <c r="J263" s="33">
        <v>155.03</v>
      </c>
    </row>
    <row r="264" spans="1:10" ht="15" customHeight="1" x14ac:dyDescent="0.2">
      <c r="A264" s="27" t="s">
        <v>9</v>
      </c>
      <c r="B264" s="28" t="s">
        <v>395</v>
      </c>
      <c r="C264" s="29">
        <v>45362</v>
      </c>
      <c r="D264" s="30" t="s">
        <v>23</v>
      </c>
      <c r="E264" s="31">
        <v>372.84</v>
      </c>
      <c r="F264" s="34">
        <v>78.296399999999991</v>
      </c>
      <c r="G264" s="34">
        <v>451.13639999999998</v>
      </c>
      <c r="H264" s="30" t="s">
        <v>53</v>
      </c>
      <c r="I264" s="35" t="s">
        <v>411</v>
      </c>
      <c r="J264" s="33">
        <f>372.84-81.78</f>
        <v>291.05999999999995</v>
      </c>
    </row>
    <row r="265" spans="1:10" ht="15" customHeight="1" x14ac:dyDescent="0.2">
      <c r="A265" s="27" t="s">
        <v>9</v>
      </c>
      <c r="B265" s="28" t="s">
        <v>403</v>
      </c>
      <c r="C265" s="29">
        <v>45372</v>
      </c>
      <c r="D265" s="30" t="s">
        <v>23</v>
      </c>
      <c r="E265" s="31">
        <v>127.07</v>
      </c>
      <c r="F265" s="34">
        <v>26.684699999999996</v>
      </c>
      <c r="G265" s="34">
        <v>153.75469999999999</v>
      </c>
      <c r="H265" s="30" t="s">
        <v>53</v>
      </c>
      <c r="I265" s="35">
        <v>45372</v>
      </c>
      <c r="J265" s="33">
        <v>127.07</v>
      </c>
    </row>
    <row r="266" spans="1:10" ht="15" customHeight="1" x14ac:dyDescent="0.2">
      <c r="A266" s="27" t="s">
        <v>15</v>
      </c>
      <c r="B266" s="28" t="s">
        <v>426</v>
      </c>
      <c r="C266" s="29">
        <v>45377</v>
      </c>
      <c r="D266" s="30" t="s">
        <v>23</v>
      </c>
      <c r="E266" s="31">
        <v>345.61</v>
      </c>
      <c r="F266" s="31">
        <v>13.82</v>
      </c>
      <c r="G266" s="31">
        <v>359.43</v>
      </c>
      <c r="H266" s="30" t="s">
        <v>51</v>
      </c>
      <c r="I266" s="35" t="s">
        <v>428</v>
      </c>
      <c r="J266" s="33">
        <v>345.61</v>
      </c>
    </row>
    <row r="267" spans="1:10" ht="15" customHeight="1" x14ac:dyDescent="0.2">
      <c r="A267" s="27" t="s">
        <v>15</v>
      </c>
      <c r="B267" s="28" t="s">
        <v>652</v>
      </c>
      <c r="C267" s="29">
        <v>45397</v>
      </c>
      <c r="D267" s="30" t="s">
        <v>23</v>
      </c>
      <c r="E267" s="31">
        <v>311.58999999999997</v>
      </c>
      <c r="F267" s="31">
        <v>12.46</v>
      </c>
      <c r="G267" s="31">
        <v>324.05</v>
      </c>
      <c r="H267" s="30" t="s">
        <v>51</v>
      </c>
      <c r="I267" s="32" t="s">
        <v>671</v>
      </c>
      <c r="J267" s="33">
        <v>311.58999999999997</v>
      </c>
    </row>
    <row r="268" spans="1:10" ht="15" customHeight="1" x14ac:dyDescent="0.2">
      <c r="A268" s="27" t="s">
        <v>15</v>
      </c>
      <c r="B268" s="28" t="s">
        <v>653</v>
      </c>
      <c r="C268" s="29">
        <v>45405</v>
      </c>
      <c r="D268" s="30" t="s">
        <v>23</v>
      </c>
      <c r="E268" s="31">
        <v>135.35</v>
      </c>
      <c r="F268" s="31">
        <v>5.41</v>
      </c>
      <c r="G268" s="31">
        <v>140.76</v>
      </c>
      <c r="H268" s="30" t="s">
        <v>51</v>
      </c>
      <c r="I268" s="32" t="s">
        <v>672</v>
      </c>
      <c r="J268" s="33">
        <v>135.35</v>
      </c>
    </row>
    <row r="269" spans="1:10" ht="15" customHeight="1" x14ac:dyDescent="0.2">
      <c r="A269" s="27" t="s">
        <v>9</v>
      </c>
      <c r="B269" s="28" t="s">
        <v>698</v>
      </c>
      <c r="C269" s="29">
        <v>45406</v>
      </c>
      <c r="D269" s="30" t="s">
        <v>23</v>
      </c>
      <c r="E269" s="31">
        <v>41.19</v>
      </c>
      <c r="F269" s="34">
        <v>8.6498999999999988</v>
      </c>
      <c r="G269" s="34">
        <v>49.8399</v>
      </c>
      <c r="H269" s="30" t="s">
        <v>58</v>
      </c>
      <c r="I269" s="35" t="s">
        <v>719</v>
      </c>
      <c r="J269" s="33">
        <v>41.19</v>
      </c>
    </row>
    <row r="270" spans="1:10" ht="15" customHeight="1" x14ac:dyDescent="0.2">
      <c r="A270" s="27" t="s">
        <v>0</v>
      </c>
      <c r="B270" s="28" t="s">
        <v>524</v>
      </c>
      <c r="C270" s="29">
        <v>45414</v>
      </c>
      <c r="D270" s="30" t="s">
        <v>23</v>
      </c>
      <c r="E270" s="31">
        <v>60</v>
      </c>
      <c r="F270" s="31">
        <v>12.6</v>
      </c>
      <c r="G270" s="31">
        <v>72.599999999999994</v>
      </c>
      <c r="H270" s="30" t="s">
        <v>53</v>
      </c>
      <c r="I270" s="35" t="s">
        <v>525</v>
      </c>
      <c r="J270" s="33">
        <v>60</v>
      </c>
    </row>
    <row r="271" spans="1:10" ht="15" customHeight="1" x14ac:dyDescent="0.2">
      <c r="A271" s="27" t="s">
        <v>1</v>
      </c>
      <c r="B271" s="28" t="s">
        <v>554</v>
      </c>
      <c r="C271" s="29">
        <v>45418</v>
      </c>
      <c r="D271" s="30" t="s">
        <v>23</v>
      </c>
      <c r="E271" s="31">
        <v>186.8</v>
      </c>
      <c r="F271" s="31">
        <v>39.229999999999997</v>
      </c>
      <c r="G271" s="31">
        <v>226.03</v>
      </c>
      <c r="H271" s="30" t="s">
        <v>53</v>
      </c>
      <c r="I271" s="35" t="s">
        <v>598</v>
      </c>
      <c r="J271" s="33">
        <v>186.8</v>
      </c>
    </row>
    <row r="272" spans="1:10" x14ac:dyDescent="0.2">
      <c r="A272" s="27" t="s">
        <v>9</v>
      </c>
      <c r="B272" s="28" t="s">
        <v>704</v>
      </c>
      <c r="C272" s="29">
        <v>45418</v>
      </c>
      <c r="D272" s="30" t="s">
        <v>23</v>
      </c>
      <c r="E272" s="31">
        <v>33.1</v>
      </c>
      <c r="F272" s="34">
        <v>6.9509999999999996</v>
      </c>
      <c r="G272" s="34">
        <v>40.051000000000002</v>
      </c>
      <c r="H272" s="42" t="s">
        <v>53</v>
      </c>
      <c r="I272" s="35">
        <v>45418</v>
      </c>
      <c r="J272" s="33">
        <v>33.1</v>
      </c>
    </row>
    <row r="273" spans="1:10" x14ac:dyDescent="0.2">
      <c r="A273" s="27" t="s">
        <v>15</v>
      </c>
      <c r="B273" s="28" t="s">
        <v>655</v>
      </c>
      <c r="C273" s="29">
        <v>45425</v>
      </c>
      <c r="D273" s="30" t="s">
        <v>23</v>
      </c>
      <c r="E273" s="31">
        <v>132.19999999999999</v>
      </c>
      <c r="F273" s="31">
        <v>5.29</v>
      </c>
      <c r="G273" s="31">
        <v>137.49</v>
      </c>
      <c r="H273" s="30" t="s">
        <v>51</v>
      </c>
      <c r="I273" s="35" t="s">
        <v>674</v>
      </c>
      <c r="J273" s="33">
        <v>132.19999999999999</v>
      </c>
    </row>
    <row r="274" spans="1:10" ht="15" customHeight="1" x14ac:dyDescent="0.2">
      <c r="A274" s="27" t="s">
        <v>9</v>
      </c>
      <c r="B274" s="28" t="s">
        <v>712</v>
      </c>
      <c r="C274" s="29">
        <v>45436</v>
      </c>
      <c r="D274" s="30" t="s">
        <v>23</v>
      </c>
      <c r="E274" s="31">
        <v>19.899999999999999</v>
      </c>
      <c r="F274" s="31">
        <v>4.1789999999999994</v>
      </c>
      <c r="G274" s="31">
        <v>24.078999999999997</v>
      </c>
      <c r="H274" s="30" t="s">
        <v>53</v>
      </c>
      <c r="I274" s="35">
        <v>45436</v>
      </c>
      <c r="J274" s="33">
        <v>19.899999999999999</v>
      </c>
    </row>
    <row r="275" spans="1:10" ht="15" customHeight="1" x14ac:dyDescent="0.2">
      <c r="A275" s="27" t="s">
        <v>1</v>
      </c>
      <c r="B275" s="28" t="s">
        <v>574</v>
      </c>
      <c r="C275" s="29">
        <v>45441</v>
      </c>
      <c r="D275" s="30" t="s">
        <v>23</v>
      </c>
      <c r="E275" s="31">
        <v>22.43</v>
      </c>
      <c r="F275" s="31">
        <v>4.71</v>
      </c>
      <c r="G275" s="31">
        <v>27.14</v>
      </c>
      <c r="H275" s="30" t="s">
        <v>53</v>
      </c>
      <c r="I275" s="32" t="s">
        <v>993</v>
      </c>
      <c r="J275" s="33">
        <v>22.43</v>
      </c>
    </row>
    <row r="276" spans="1:10" x14ac:dyDescent="0.2">
      <c r="A276" s="27" t="s">
        <v>7</v>
      </c>
      <c r="B276" s="28" t="s">
        <v>608</v>
      </c>
      <c r="C276" s="29">
        <v>45442</v>
      </c>
      <c r="D276" s="30" t="s">
        <v>23</v>
      </c>
      <c r="E276" s="31">
        <v>3.86</v>
      </c>
      <c r="F276" s="34">
        <v>0.81</v>
      </c>
      <c r="G276" s="34">
        <v>4.67</v>
      </c>
      <c r="H276" s="30" t="s">
        <v>58</v>
      </c>
      <c r="I276" s="35">
        <v>45442</v>
      </c>
      <c r="J276" s="33">
        <v>3.86</v>
      </c>
    </row>
    <row r="277" spans="1:10" ht="15" customHeight="1" x14ac:dyDescent="0.2">
      <c r="A277" s="27" t="s">
        <v>15</v>
      </c>
      <c r="B277" s="28" t="s">
        <v>881</v>
      </c>
      <c r="C277" s="29">
        <v>45450</v>
      </c>
      <c r="D277" s="30" t="s">
        <v>23</v>
      </c>
      <c r="E277" s="31">
        <v>229.43</v>
      </c>
      <c r="F277" s="34">
        <v>9.18</v>
      </c>
      <c r="G277" s="34">
        <v>238.61</v>
      </c>
      <c r="H277" s="30" t="s">
        <v>51</v>
      </c>
      <c r="I277" s="35" t="s">
        <v>883</v>
      </c>
      <c r="J277" s="33">
        <v>229.43</v>
      </c>
    </row>
    <row r="278" spans="1:10" ht="15" customHeight="1" x14ac:dyDescent="0.2">
      <c r="A278" s="27" t="s">
        <v>16</v>
      </c>
      <c r="B278" s="28" t="s">
        <v>907</v>
      </c>
      <c r="C278" s="29">
        <v>45468</v>
      </c>
      <c r="D278" s="30" t="s">
        <v>23</v>
      </c>
      <c r="E278" s="31">
        <v>46.28</v>
      </c>
      <c r="F278" s="31">
        <v>9.7187999999999999</v>
      </c>
      <c r="G278" s="31">
        <v>55.998800000000003</v>
      </c>
      <c r="H278" s="42" t="s">
        <v>145</v>
      </c>
      <c r="I278" s="35" t="s">
        <v>949</v>
      </c>
      <c r="J278" s="33">
        <v>46.28</v>
      </c>
    </row>
    <row r="279" spans="1:10" ht="15" customHeight="1" x14ac:dyDescent="0.2">
      <c r="A279" s="27" t="s">
        <v>15</v>
      </c>
      <c r="B279" s="28" t="s">
        <v>882</v>
      </c>
      <c r="C279" s="29">
        <v>45471</v>
      </c>
      <c r="D279" s="27" t="s">
        <v>23</v>
      </c>
      <c r="E279" s="31">
        <v>25.55</v>
      </c>
      <c r="F279" s="31">
        <v>1.02</v>
      </c>
      <c r="G279" s="31">
        <v>26.57</v>
      </c>
      <c r="H279" s="30" t="s">
        <v>51</v>
      </c>
      <c r="I279" s="35" t="s">
        <v>857</v>
      </c>
      <c r="J279" s="33">
        <v>25.55</v>
      </c>
    </row>
    <row r="280" spans="1:10" ht="15" customHeight="1" x14ac:dyDescent="0.2">
      <c r="A280" s="27" t="s">
        <v>9</v>
      </c>
      <c r="B280" s="28" t="s">
        <v>1079</v>
      </c>
      <c r="C280" s="29">
        <v>45482</v>
      </c>
      <c r="D280" s="30" t="s">
        <v>23</v>
      </c>
      <c r="E280" s="31">
        <v>7.1</v>
      </c>
      <c r="F280" s="34">
        <v>1.4909999999999999</v>
      </c>
      <c r="G280" s="34">
        <v>8.5909999999999993</v>
      </c>
      <c r="H280" s="30" t="s">
        <v>53</v>
      </c>
      <c r="I280" s="35">
        <v>45482</v>
      </c>
      <c r="J280" s="33">
        <v>7.1</v>
      </c>
    </row>
    <row r="281" spans="1:10" ht="15" customHeight="1" x14ac:dyDescent="0.2">
      <c r="A281" s="27" t="s">
        <v>16</v>
      </c>
      <c r="B281" s="28" t="s">
        <v>1066</v>
      </c>
      <c r="C281" s="29">
        <v>45483</v>
      </c>
      <c r="D281" s="30" t="s">
        <v>23</v>
      </c>
      <c r="E281" s="31">
        <v>15.77</v>
      </c>
      <c r="F281" s="34">
        <v>3.3116999999999996</v>
      </c>
      <c r="G281" s="34">
        <v>19.081699999999998</v>
      </c>
      <c r="H281" s="30" t="s">
        <v>53</v>
      </c>
      <c r="I281" s="35" t="s">
        <v>1070</v>
      </c>
      <c r="J281" s="33">
        <v>15.77</v>
      </c>
    </row>
    <row r="282" spans="1:10" ht="15" customHeight="1" x14ac:dyDescent="0.2">
      <c r="A282" s="27" t="s">
        <v>16</v>
      </c>
      <c r="B282" s="28" t="s">
        <v>1069</v>
      </c>
      <c r="C282" s="29">
        <v>45497</v>
      </c>
      <c r="D282" s="30" t="s">
        <v>23</v>
      </c>
      <c r="E282" s="31">
        <v>125.39</v>
      </c>
      <c r="F282" s="34">
        <v>26.331899999999997</v>
      </c>
      <c r="G282" s="34">
        <v>151.72190000000001</v>
      </c>
      <c r="H282" s="30" t="s">
        <v>53</v>
      </c>
      <c r="I282" s="35" t="s">
        <v>1073</v>
      </c>
      <c r="J282" s="33">
        <f>125.39+2.85</f>
        <v>128.24</v>
      </c>
    </row>
    <row r="283" spans="1:10" ht="15" customHeight="1" x14ac:dyDescent="0.2">
      <c r="A283" s="27" t="s">
        <v>1</v>
      </c>
      <c r="B283" s="28" t="s">
        <v>1020</v>
      </c>
      <c r="C283" s="29">
        <v>45544</v>
      </c>
      <c r="D283" s="30" t="s">
        <v>23</v>
      </c>
      <c r="E283" s="31">
        <v>41.95</v>
      </c>
      <c r="F283" s="31">
        <v>8.81</v>
      </c>
      <c r="G283" s="31">
        <v>50.76</v>
      </c>
      <c r="H283" s="30" t="s">
        <v>61</v>
      </c>
      <c r="I283" s="35" t="s">
        <v>1052</v>
      </c>
      <c r="J283" s="33">
        <v>41.95</v>
      </c>
    </row>
    <row r="284" spans="1:10" ht="15" customHeight="1" x14ac:dyDescent="0.2">
      <c r="A284" s="27" t="s">
        <v>9</v>
      </c>
      <c r="B284" s="28" t="s">
        <v>1089</v>
      </c>
      <c r="C284" s="29">
        <v>45555</v>
      </c>
      <c r="D284" s="30" t="s">
        <v>23</v>
      </c>
      <c r="E284" s="31">
        <v>272.17</v>
      </c>
      <c r="F284" s="34">
        <v>57.155700000000003</v>
      </c>
      <c r="G284" s="34">
        <v>329.32570000000004</v>
      </c>
      <c r="H284" s="30" t="s">
        <v>53</v>
      </c>
      <c r="I284" s="35" t="s">
        <v>1097</v>
      </c>
      <c r="J284" s="33">
        <v>272.17</v>
      </c>
    </row>
    <row r="285" spans="1:10" ht="15" customHeight="1" x14ac:dyDescent="0.2">
      <c r="A285" s="27" t="s">
        <v>1</v>
      </c>
      <c r="B285" s="28" t="s">
        <v>1229</v>
      </c>
      <c r="C285" s="29">
        <v>45572</v>
      </c>
      <c r="D285" s="30" t="s">
        <v>23</v>
      </c>
      <c r="E285" s="31">
        <v>102.02</v>
      </c>
      <c r="F285" s="31">
        <v>21.42</v>
      </c>
      <c r="G285" s="31">
        <v>123.44</v>
      </c>
      <c r="H285" s="30" t="s">
        <v>58</v>
      </c>
      <c r="I285" s="35" t="s">
        <v>1253</v>
      </c>
      <c r="J285" s="33">
        <f>30.69+71.33-4.08-1.92</f>
        <v>96.02</v>
      </c>
    </row>
    <row r="286" spans="1:10" ht="15" customHeight="1" x14ac:dyDescent="0.2">
      <c r="A286" s="27" t="s">
        <v>1</v>
      </c>
      <c r="B286" s="28" t="s">
        <v>1234</v>
      </c>
      <c r="C286" s="29">
        <v>45580</v>
      </c>
      <c r="D286" s="30" t="s">
        <v>23</v>
      </c>
      <c r="E286" s="31">
        <v>3.41</v>
      </c>
      <c r="F286" s="31">
        <v>0.72</v>
      </c>
      <c r="G286" s="31">
        <v>4.13</v>
      </c>
      <c r="H286" s="30" t="s">
        <v>58</v>
      </c>
      <c r="I286" s="35">
        <v>45580</v>
      </c>
      <c r="J286" s="33">
        <v>3.41</v>
      </c>
    </row>
    <row r="287" spans="1:10" ht="15" customHeight="1" x14ac:dyDescent="0.2">
      <c r="A287" s="27" t="s">
        <v>9</v>
      </c>
      <c r="B287" s="28" t="s">
        <v>1588</v>
      </c>
      <c r="C287" s="29">
        <v>45581</v>
      </c>
      <c r="D287" s="30" t="s">
        <v>23</v>
      </c>
      <c r="E287" s="31">
        <v>93.64</v>
      </c>
      <c r="F287" s="31">
        <v>19.664400000000001</v>
      </c>
      <c r="G287" s="31">
        <v>113.3044</v>
      </c>
      <c r="H287" s="30" t="s">
        <v>53</v>
      </c>
      <c r="I287" s="35">
        <v>45581</v>
      </c>
      <c r="J287" s="33">
        <v>93.64</v>
      </c>
    </row>
    <row r="288" spans="1:10" ht="15" customHeight="1" x14ac:dyDescent="0.2">
      <c r="A288" s="27" t="s">
        <v>9</v>
      </c>
      <c r="B288" s="28" t="s">
        <v>1599</v>
      </c>
      <c r="C288" s="29">
        <v>45629</v>
      </c>
      <c r="D288" s="30" t="s">
        <v>23</v>
      </c>
      <c r="E288" s="31">
        <v>101.39</v>
      </c>
      <c r="F288" s="31">
        <v>21.291899999999998</v>
      </c>
      <c r="G288" s="31">
        <v>122.6819</v>
      </c>
      <c r="H288" s="30" t="s">
        <v>53</v>
      </c>
      <c r="I288" s="35">
        <v>45629</v>
      </c>
      <c r="J288" s="33">
        <v>101.39</v>
      </c>
    </row>
    <row r="289" spans="1:12" ht="15" customHeight="1" x14ac:dyDescent="0.2">
      <c r="A289" s="27" t="s">
        <v>9</v>
      </c>
      <c r="B289" s="28" t="s">
        <v>1604</v>
      </c>
      <c r="C289" s="29">
        <v>45635</v>
      </c>
      <c r="D289" s="30" t="s">
        <v>23</v>
      </c>
      <c r="E289" s="31">
        <v>531.58000000000004</v>
      </c>
      <c r="F289" s="31">
        <v>111.6318</v>
      </c>
      <c r="G289" s="31">
        <v>643.21180000000004</v>
      </c>
      <c r="H289" s="30" t="s">
        <v>53</v>
      </c>
      <c r="I289" s="35" t="s">
        <v>1616</v>
      </c>
      <c r="J289" s="33">
        <v>531.58000000000004</v>
      </c>
    </row>
    <row r="290" spans="1:12" ht="15" customHeight="1" x14ac:dyDescent="0.2">
      <c r="A290" s="27" t="s">
        <v>1</v>
      </c>
      <c r="B290" s="28" t="s">
        <v>1301</v>
      </c>
      <c r="C290" s="29">
        <v>45637</v>
      </c>
      <c r="D290" s="30" t="s">
        <v>23</v>
      </c>
      <c r="E290" s="31">
        <v>14.06</v>
      </c>
      <c r="F290" s="31">
        <v>2.95</v>
      </c>
      <c r="G290" s="31">
        <v>17.010000000000002</v>
      </c>
      <c r="H290" s="30" t="s">
        <v>53</v>
      </c>
      <c r="I290" s="35">
        <v>45637</v>
      </c>
      <c r="J290" s="33">
        <v>14.06</v>
      </c>
    </row>
    <row r="291" spans="1:12" ht="15" customHeight="1" x14ac:dyDescent="0.2">
      <c r="A291" s="27" t="s">
        <v>9</v>
      </c>
      <c r="B291" s="28" t="s">
        <v>1607</v>
      </c>
      <c r="C291" s="29">
        <v>45638</v>
      </c>
      <c r="D291" s="30" t="s">
        <v>23</v>
      </c>
      <c r="E291" s="31">
        <v>85.48</v>
      </c>
      <c r="F291" s="31">
        <v>17.950800000000001</v>
      </c>
      <c r="G291" s="31">
        <v>103.4308</v>
      </c>
      <c r="H291" s="30" t="s">
        <v>53</v>
      </c>
      <c r="I291" s="35" t="s">
        <v>1608</v>
      </c>
      <c r="J291" s="33">
        <v>85.48</v>
      </c>
    </row>
    <row r="292" spans="1:12" ht="15" customHeight="1" x14ac:dyDescent="0.2">
      <c r="A292" s="27" t="s">
        <v>9</v>
      </c>
      <c r="B292" s="28" t="s">
        <v>1613</v>
      </c>
      <c r="C292" s="29">
        <v>45644</v>
      </c>
      <c r="D292" s="30" t="s">
        <v>23</v>
      </c>
      <c r="E292" s="31">
        <v>159.91999999999999</v>
      </c>
      <c r="F292" s="31">
        <v>33.583199999999998</v>
      </c>
      <c r="G292" s="31">
        <v>193.50319999999999</v>
      </c>
      <c r="H292" s="30" t="s">
        <v>53</v>
      </c>
      <c r="I292" s="35">
        <v>45644</v>
      </c>
      <c r="J292" s="33">
        <v>159.91999999999999</v>
      </c>
    </row>
    <row r="293" spans="1:12" ht="15" customHeight="1" x14ac:dyDescent="0.2">
      <c r="A293" s="27" t="s">
        <v>12</v>
      </c>
      <c r="B293" s="28" t="s">
        <v>793</v>
      </c>
      <c r="C293" s="29">
        <v>45448</v>
      </c>
      <c r="D293" s="30" t="s">
        <v>34</v>
      </c>
      <c r="E293" s="31">
        <v>10.68</v>
      </c>
      <c r="F293" s="34">
        <v>2.2400000000000002</v>
      </c>
      <c r="G293" s="34">
        <v>12.92</v>
      </c>
      <c r="H293" s="30" t="s">
        <v>58</v>
      </c>
      <c r="I293" s="35" t="s">
        <v>852</v>
      </c>
      <c r="J293" s="33">
        <v>10.68</v>
      </c>
    </row>
    <row r="294" spans="1:12" ht="15" customHeight="1" x14ac:dyDescent="0.2">
      <c r="A294" s="27" t="s">
        <v>15</v>
      </c>
      <c r="B294" s="28" t="s">
        <v>1035</v>
      </c>
      <c r="C294" s="29">
        <v>45492</v>
      </c>
      <c r="D294" s="30" t="s">
        <v>34</v>
      </c>
      <c r="E294" s="31">
        <v>412.47</v>
      </c>
      <c r="F294" s="34">
        <v>16.5</v>
      </c>
      <c r="G294" s="34">
        <v>428.97</v>
      </c>
      <c r="H294" s="30" t="s">
        <v>51</v>
      </c>
      <c r="I294" s="35" t="s">
        <v>1059</v>
      </c>
      <c r="J294" s="33">
        <v>412.47</v>
      </c>
    </row>
    <row r="295" spans="1:12" ht="15" customHeight="1" x14ac:dyDescent="0.2">
      <c r="A295" s="27" t="s">
        <v>15</v>
      </c>
      <c r="B295" s="28" t="s">
        <v>1036</v>
      </c>
      <c r="C295" s="29">
        <v>45502</v>
      </c>
      <c r="D295" s="30" t="s">
        <v>34</v>
      </c>
      <c r="E295" s="31">
        <v>634.67999999999995</v>
      </c>
      <c r="F295" s="34">
        <v>25.39</v>
      </c>
      <c r="G295" s="34">
        <v>660.07</v>
      </c>
      <c r="H295" s="30" t="s">
        <v>51</v>
      </c>
      <c r="I295" s="35" t="s">
        <v>1060</v>
      </c>
      <c r="J295" s="33">
        <v>634.67999999999995</v>
      </c>
    </row>
    <row r="296" spans="1:12" ht="15" customHeight="1" x14ac:dyDescent="0.2">
      <c r="A296" s="27" t="s">
        <v>15</v>
      </c>
      <c r="B296" s="28" t="s">
        <v>1039</v>
      </c>
      <c r="C296" s="29">
        <v>45553</v>
      </c>
      <c r="D296" s="30" t="s">
        <v>34</v>
      </c>
      <c r="E296" s="31">
        <v>461.47</v>
      </c>
      <c r="F296" s="31">
        <v>18.46</v>
      </c>
      <c r="G296" s="31">
        <v>479.93</v>
      </c>
      <c r="H296" s="30" t="s">
        <v>51</v>
      </c>
      <c r="I296" s="35" t="s">
        <v>1061</v>
      </c>
      <c r="J296" s="33">
        <v>461.47</v>
      </c>
    </row>
    <row r="297" spans="1:12" ht="15" customHeight="1" x14ac:dyDescent="0.2">
      <c r="A297" s="27" t="s">
        <v>15</v>
      </c>
      <c r="B297" s="28" t="s">
        <v>1359</v>
      </c>
      <c r="C297" s="29">
        <v>45582</v>
      </c>
      <c r="D297" s="30" t="s">
        <v>34</v>
      </c>
      <c r="E297" s="31">
        <v>768.79</v>
      </c>
      <c r="F297" s="31">
        <v>30.75</v>
      </c>
      <c r="G297" s="31">
        <v>799.54</v>
      </c>
      <c r="H297" s="30" t="s">
        <v>51</v>
      </c>
      <c r="I297" s="35" t="s">
        <v>1367</v>
      </c>
      <c r="J297" s="33">
        <v>768.79</v>
      </c>
    </row>
    <row r="298" spans="1:12" ht="15" customHeight="1" x14ac:dyDescent="0.2">
      <c r="A298" s="27" t="s">
        <v>12</v>
      </c>
      <c r="B298" s="28" t="s">
        <v>1548</v>
      </c>
      <c r="C298" s="29">
        <v>45588</v>
      </c>
      <c r="D298" s="30" t="s">
        <v>34</v>
      </c>
      <c r="E298" s="31">
        <v>15.4</v>
      </c>
      <c r="F298" s="31">
        <v>3.234</v>
      </c>
      <c r="G298" s="31">
        <v>18.634</v>
      </c>
      <c r="H298" s="30" t="s">
        <v>53</v>
      </c>
      <c r="I298" s="35" t="s">
        <v>1563</v>
      </c>
      <c r="J298" s="33">
        <v>15.4</v>
      </c>
    </row>
    <row r="299" spans="1:12" ht="15" customHeight="1" x14ac:dyDescent="0.2">
      <c r="A299" s="27" t="s">
        <v>15</v>
      </c>
      <c r="B299" s="28" t="s">
        <v>1361</v>
      </c>
      <c r="C299" s="29">
        <v>45604</v>
      </c>
      <c r="D299" s="30" t="s">
        <v>34</v>
      </c>
      <c r="E299" s="31">
        <v>515.66999999999996</v>
      </c>
      <c r="F299" s="31">
        <v>20.63</v>
      </c>
      <c r="G299" s="31">
        <v>536.29999999999995</v>
      </c>
      <c r="H299" s="30" t="s">
        <v>51</v>
      </c>
      <c r="I299" s="35" t="s">
        <v>1370</v>
      </c>
      <c r="J299" s="33">
        <v>515.66999999999996</v>
      </c>
    </row>
    <row r="300" spans="1:12" ht="15" customHeight="1" x14ac:dyDescent="0.2">
      <c r="A300" s="27" t="s">
        <v>15</v>
      </c>
      <c r="B300" s="28" t="s">
        <v>1362</v>
      </c>
      <c r="C300" s="29">
        <v>45615</v>
      </c>
      <c r="D300" s="30" t="s">
        <v>34</v>
      </c>
      <c r="E300" s="31">
        <v>312.69</v>
      </c>
      <c r="F300" s="31">
        <v>12.51</v>
      </c>
      <c r="G300" s="31">
        <v>325.2</v>
      </c>
      <c r="H300" s="30" t="s">
        <v>51</v>
      </c>
      <c r="I300" s="35" t="s">
        <v>1368</v>
      </c>
      <c r="J300" s="33">
        <v>312.69</v>
      </c>
    </row>
    <row r="301" spans="1:12" ht="15" customHeight="1" x14ac:dyDescent="0.2">
      <c r="A301" s="27" t="s">
        <v>8</v>
      </c>
      <c r="B301" s="28" t="s">
        <v>1330</v>
      </c>
      <c r="C301" s="29">
        <v>45616</v>
      </c>
      <c r="D301" s="30" t="s">
        <v>34</v>
      </c>
      <c r="E301" s="31">
        <v>76.650000000000006</v>
      </c>
      <c r="F301" s="31">
        <f>+E301*0.21</f>
        <v>16.096499999999999</v>
      </c>
      <c r="G301" s="31">
        <v>92.75</v>
      </c>
      <c r="H301" s="30" t="s">
        <v>58</v>
      </c>
      <c r="I301" s="35" t="s">
        <v>1349</v>
      </c>
      <c r="J301" s="33">
        <v>53.073999999999998</v>
      </c>
    </row>
    <row r="302" spans="1:12" ht="15" customHeight="1" x14ac:dyDescent="0.2">
      <c r="A302" s="27" t="s">
        <v>15</v>
      </c>
      <c r="B302" s="28" t="s">
        <v>1363</v>
      </c>
      <c r="C302" s="29">
        <v>45628</v>
      </c>
      <c r="D302" s="30" t="s">
        <v>34</v>
      </c>
      <c r="E302" s="31">
        <v>111.32</v>
      </c>
      <c r="F302" s="31">
        <v>4.45</v>
      </c>
      <c r="G302" s="31">
        <v>115.77</v>
      </c>
      <c r="H302" s="30" t="s">
        <v>51</v>
      </c>
      <c r="I302" s="35" t="s">
        <v>1371</v>
      </c>
      <c r="J302" s="33">
        <v>111.32</v>
      </c>
      <c r="L302" s="21"/>
    </row>
    <row r="303" spans="1:12" ht="15" customHeight="1" x14ac:dyDescent="0.2">
      <c r="A303" s="27" t="s">
        <v>15</v>
      </c>
      <c r="B303" s="28" t="s">
        <v>1364</v>
      </c>
      <c r="C303" s="29">
        <v>45631</v>
      </c>
      <c r="D303" s="30" t="s">
        <v>34</v>
      </c>
      <c r="E303" s="31">
        <v>181.84</v>
      </c>
      <c r="F303" s="31">
        <v>7.27</v>
      </c>
      <c r="G303" s="31">
        <v>189.11</v>
      </c>
      <c r="H303" s="30" t="s">
        <v>51</v>
      </c>
      <c r="I303" s="35" t="s">
        <v>1372</v>
      </c>
      <c r="J303" s="33">
        <v>181.84</v>
      </c>
    </row>
    <row r="304" spans="1:12" ht="15" customHeight="1" x14ac:dyDescent="0.2">
      <c r="A304" s="27" t="s">
        <v>15</v>
      </c>
      <c r="B304" s="28" t="s">
        <v>1365</v>
      </c>
      <c r="C304" s="29">
        <v>45642</v>
      </c>
      <c r="D304" s="30" t="s">
        <v>34</v>
      </c>
      <c r="E304" s="31">
        <v>171.13</v>
      </c>
      <c r="F304" s="31">
        <v>6.85</v>
      </c>
      <c r="G304" s="31">
        <v>177.98</v>
      </c>
      <c r="H304" s="30" t="s">
        <v>51</v>
      </c>
      <c r="I304" s="35" t="s">
        <v>1369</v>
      </c>
      <c r="J304" s="33">
        <v>171.13</v>
      </c>
      <c r="L304" s="21"/>
    </row>
    <row r="305" spans="1:10" ht="15" customHeight="1" x14ac:dyDescent="0.2">
      <c r="A305" s="27" t="s">
        <v>0</v>
      </c>
      <c r="B305" s="28" t="s">
        <v>365</v>
      </c>
      <c r="C305" s="29">
        <v>45301</v>
      </c>
      <c r="D305" s="30" t="s">
        <v>366</v>
      </c>
      <c r="E305" s="31">
        <v>18.8</v>
      </c>
      <c r="F305" s="34">
        <v>3.95</v>
      </c>
      <c r="G305" s="34">
        <v>22.75</v>
      </c>
      <c r="H305" s="30" t="s">
        <v>53</v>
      </c>
      <c r="I305" s="35" t="s">
        <v>241</v>
      </c>
      <c r="J305" s="33">
        <v>18.8</v>
      </c>
    </row>
    <row r="306" spans="1:10" ht="15" customHeight="1" x14ac:dyDescent="0.2">
      <c r="A306" s="27" t="s">
        <v>13</v>
      </c>
      <c r="B306" s="28" t="s">
        <v>1459</v>
      </c>
      <c r="C306" s="29">
        <v>45569</v>
      </c>
      <c r="D306" s="30" t="s">
        <v>82</v>
      </c>
      <c r="E306" s="31">
        <v>3636.36</v>
      </c>
      <c r="F306" s="31">
        <v>763.63559999999995</v>
      </c>
      <c r="G306" s="31">
        <v>4399.9956000000002</v>
      </c>
      <c r="H306" s="30" t="s">
        <v>53</v>
      </c>
      <c r="I306" s="35" t="s">
        <v>1486</v>
      </c>
      <c r="J306" s="33">
        <v>3636.36</v>
      </c>
    </row>
    <row r="307" spans="1:10" ht="15" customHeight="1" x14ac:dyDescent="0.2">
      <c r="A307" s="27" t="s">
        <v>13</v>
      </c>
      <c r="B307" s="28" t="s">
        <v>1475</v>
      </c>
      <c r="C307" s="29">
        <v>45637</v>
      </c>
      <c r="D307" s="30" t="s">
        <v>82</v>
      </c>
      <c r="E307" s="31">
        <v>32.72</v>
      </c>
      <c r="F307" s="31">
        <v>6.87</v>
      </c>
      <c r="G307" s="31">
        <v>39.590000000000003</v>
      </c>
      <c r="H307" s="30" t="s">
        <v>59</v>
      </c>
      <c r="I307" s="35" t="s">
        <v>1496</v>
      </c>
      <c r="J307" s="33">
        <v>32.72</v>
      </c>
    </row>
    <row r="308" spans="1:10" ht="15" customHeight="1" x14ac:dyDescent="0.2">
      <c r="A308" s="27" t="s">
        <v>13</v>
      </c>
      <c r="B308" s="28" t="s">
        <v>1476</v>
      </c>
      <c r="C308" s="29">
        <v>45644</v>
      </c>
      <c r="D308" s="30" t="s">
        <v>82</v>
      </c>
      <c r="E308" s="31">
        <v>341.56</v>
      </c>
      <c r="F308" s="31">
        <v>71.73</v>
      </c>
      <c r="G308" s="31">
        <v>413.29</v>
      </c>
      <c r="H308" s="30" t="s">
        <v>58</v>
      </c>
      <c r="I308" s="35" t="s">
        <v>1497</v>
      </c>
      <c r="J308" s="33">
        <v>341.56</v>
      </c>
    </row>
    <row r="309" spans="1:10" ht="15" customHeight="1" x14ac:dyDescent="0.2">
      <c r="A309" s="27" t="s">
        <v>13</v>
      </c>
      <c r="B309" s="28" t="s">
        <v>1477</v>
      </c>
      <c r="C309" s="29">
        <v>45644</v>
      </c>
      <c r="D309" s="30" t="s">
        <v>82</v>
      </c>
      <c r="E309" s="31">
        <v>22.14</v>
      </c>
      <c r="F309" s="31">
        <v>4.6500000000000004</v>
      </c>
      <c r="G309" s="31">
        <v>26.79</v>
      </c>
      <c r="H309" s="30" t="s">
        <v>58</v>
      </c>
      <c r="I309" s="35" t="s">
        <v>1498</v>
      </c>
      <c r="J309" s="33">
        <v>22.14</v>
      </c>
    </row>
    <row r="310" spans="1:10" ht="15" customHeight="1" x14ac:dyDescent="0.2">
      <c r="A310" s="27" t="s">
        <v>12</v>
      </c>
      <c r="B310" s="28" t="s">
        <v>495</v>
      </c>
      <c r="C310" s="29">
        <v>45350</v>
      </c>
      <c r="D310" s="30" t="s">
        <v>164</v>
      </c>
      <c r="E310" s="31">
        <v>485</v>
      </c>
      <c r="F310" s="31">
        <v>0</v>
      </c>
      <c r="G310" s="31">
        <v>485</v>
      </c>
      <c r="H310" s="30" t="s">
        <v>62</v>
      </c>
      <c r="I310" s="35" t="s">
        <v>502</v>
      </c>
      <c r="J310" s="33">
        <v>485</v>
      </c>
    </row>
    <row r="311" spans="1:10" ht="15" customHeight="1" x14ac:dyDescent="0.2">
      <c r="A311" s="27" t="s">
        <v>13</v>
      </c>
      <c r="B311" s="28" t="s">
        <v>1468</v>
      </c>
      <c r="C311" s="29">
        <v>45594</v>
      </c>
      <c r="D311" s="30" t="s">
        <v>1480</v>
      </c>
      <c r="E311" s="31">
        <v>206.8</v>
      </c>
      <c r="F311" s="31">
        <v>0</v>
      </c>
      <c r="G311" s="31">
        <v>206.8</v>
      </c>
      <c r="H311" s="30" t="s">
        <v>50</v>
      </c>
      <c r="I311" s="35" t="s">
        <v>1493</v>
      </c>
      <c r="J311" s="33">
        <v>206.8</v>
      </c>
    </row>
    <row r="312" spans="1:10" ht="15" customHeight="1" x14ac:dyDescent="0.2">
      <c r="A312" s="27" t="s">
        <v>13</v>
      </c>
      <c r="B312" s="28" t="s">
        <v>635</v>
      </c>
      <c r="C312" s="29">
        <v>45341</v>
      </c>
      <c r="D312" s="30" t="s">
        <v>440</v>
      </c>
      <c r="E312" s="31">
        <v>84</v>
      </c>
      <c r="F312" s="31">
        <v>0</v>
      </c>
      <c r="G312" s="31">
        <v>84</v>
      </c>
      <c r="H312" s="30" t="s">
        <v>64</v>
      </c>
      <c r="I312" s="35">
        <v>45364</v>
      </c>
      <c r="J312" s="33">
        <f>42+42-17-17</f>
        <v>50</v>
      </c>
    </row>
    <row r="313" spans="1:10" ht="15" customHeight="1" x14ac:dyDescent="0.2">
      <c r="A313" s="27" t="s">
        <v>13</v>
      </c>
      <c r="B313" s="28" t="s">
        <v>693</v>
      </c>
      <c r="C313" s="29">
        <v>45446</v>
      </c>
      <c r="D313" s="30" t="s">
        <v>131</v>
      </c>
      <c r="E313" s="31">
        <v>136.19999999999999</v>
      </c>
      <c r="F313" s="31">
        <v>28.6</v>
      </c>
      <c r="G313" s="31">
        <v>164.79999999999998</v>
      </c>
      <c r="H313" s="30" t="s">
        <v>37</v>
      </c>
      <c r="I313" s="35" t="s">
        <v>783</v>
      </c>
      <c r="J313" s="33" t="s">
        <v>803</v>
      </c>
    </row>
    <row r="314" spans="1:10" ht="15" customHeight="1" x14ac:dyDescent="0.2">
      <c r="A314" s="27" t="s">
        <v>13</v>
      </c>
      <c r="B314" s="28" t="s">
        <v>1471</v>
      </c>
      <c r="C314" s="29">
        <v>45624</v>
      </c>
      <c r="D314" s="30" t="s">
        <v>131</v>
      </c>
      <c r="E314" s="31">
        <v>198.066</v>
      </c>
      <c r="F314" s="31">
        <v>41.593859999999999</v>
      </c>
      <c r="G314" s="31">
        <v>239.65986000000001</v>
      </c>
      <c r="H314" s="30" t="s">
        <v>37</v>
      </c>
      <c r="I314" s="35" t="s">
        <v>1495</v>
      </c>
      <c r="J314" s="33">
        <v>198.06</v>
      </c>
    </row>
    <row r="315" spans="1:10" ht="15" customHeight="1" x14ac:dyDescent="0.2">
      <c r="A315" s="27" t="s">
        <v>14</v>
      </c>
      <c r="B315" s="28" t="s">
        <v>1201</v>
      </c>
      <c r="C315" s="29">
        <v>45486</v>
      </c>
      <c r="D315" s="30" t="s">
        <v>1202</v>
      </c>
      <c r="E315" s="31">
        <v>245.71</v>
      </c>
      <c r="F315" s="34">
        <v>0</v>
      </c>
      <c r="G315" s="34">
        <v>245.71</v>
      </c>
      <c r="H315" s="30" t="s">
        <v>40</v>
      </c>
      <c r="I315" s="35" t="s">
        <v>1205</v>
      </c>
      <c r="J315" s="33"/>
    </row>
    <row r="316" spans="1:10" ht="15" customHeight="1" x14ac:dyDescent="0.2">
      <c r="A316" s="27" t="s">
        <v>5</v>
      </c>
      <c r="B316" s="28" t="s">
        <v>1305</v>
      </c>
      <c r="C316" s="29">
        <v>45614</v>
      </c>
      <c r="D316" s="30" t="s">
        <v>126</v>
      </c>
      <c r="E316" s="31">
        <v>180</v>
      </c>
      <c r="F316" s="31">
        <v>37.799999999999997</v>
      </c>
      <c r="G316" s="31">
        <v>217.8</v>
      </c>
      <c r="H316" s="30" t="s">
        <v>50</v>
      </c>
      <c r="I316" s="35" t="s">
        <v>1316</v>
      </c>
      <c r="J316" s="33">
        <v>180</v>
      </c>
    </row>
    <row r="317" spans="1:10" ht="15" customHeight="1" x14ac:dyDescent="0.2">
      <c r="A317" s="27" t="s">
        <v>5</v>
      </c>
      <c r="B317" s="28" t="s">
        <v>1306</v>
      </c>
      <c r="C317" s="29">
        <v>45614</v>
      </c>
      <c r="D317" s="30" t="s">
        <v>126</v>
      </c>
      <c r="E317" s="31">
        <v>650</v>
      </c>
      <c r="F317" s="31">
        <v>136.5</v>
      </c>
      <c r="G317" s="31">
        <v>786.5</v>
      </c>
      <c r="H317" s="30" t="s">
        <v>50</v>
      </c>
      <c r="I317" s="35" t="s">
        <v>1317</v>
      </c>
      <c r="J317" s="33">
        <v>650</v>
      </c>
    </row>
    <row r="318" spans="1:10" ht="15" customHeight="1" x14ac:dyDescent="0.2">
      <c r="A318" s="27" t="s">
        <v>13</v>
      </c>
      <c r="B318" s="28" t="s">
        <v>1474</v>
      </c>
      <c r="C318" s="29">
        <v>45635</v>
      </c>
      <c r="D318" s="30" t="s">
        <v>158</v>
      </c>
      <c r="E318" s="31">
        <v>2050</v>
      </c>
      <c r="F318" s="31">
        <v>430.5</v>
      </c>
      <c r="G318" s="31">
        <v>2480.5</v>
      </c>
      <c r="H318" s="30" t="s">
        <v>1484</v>
      </c>
      <c r="I318" s="35">
        <v>45688</v>
      </c>
      <c r="J318" s="33">
        <v>2050</v>
      </c>
    </row>
    <row r="319" spans="1:10" ht="15" customHeight="1" x14ac:dyDescent="0.2">
      <c r="A319" s="27" t="s">
        <v>806</v>
      </c>
      <c r="B319" s="28" t="s">
        <v>820</v>
      </c>
      <c r="C319" s="29">
        <v>45436</v>
      </c>
      <c r="D319" s="30" t="s">
        <v>837</v>
      </c>
      <c r="E319" s="31">
        <v>8100</v>
      </c>
      <c r="F319" s="31">
        <v>810</v>
      </c>
      <c r="G319" s="31">
        <v>8910</v>
      </c>
      <c r="H319" s="30" t="s">
        <v>48</v>
      </c>
      <c r="I319" s="41" t="s">
        <v>840</v>
      </c>
      <c r="J319" s="33">
        <v>8100</v>
      </c>
    </row>
    <row r="320" spans="1:10" ht="15" customHeight="1" x14ac:dyDescent="0.2">
      <c r="A320" s="27" t="s">
        <v>6</v>
      </c>
      <c r="B320" s="28" t="s">
        <v>977</v>
      </c>
      <c r="C320" s="29">
        <v>45462</v>
      </c>
      <c r="D320" s="30" t="s">
        <v>978</v>
      </c>
      <c r="E320" s="31">
        <v>268.16000000000003</v>
      </c>
      <c r="F320" s="34">
        <v>56.313600000000001</v>
      </c>
      <c r="G320" s="34">
        <v>324.47360000000003</v>
      </c>
      <c r="H320" s="42" t="s">
        <v>52</v>
      </c>
      <c r="I320" s="35" t="s">
        <v>985</v>
      </c>
      <c r="J320" s="33">
        <v>233.78</v>
      </c>
    </row>
    <row r="321" spans="1:10" ht="15" customHeight="1" x14ac:dyDescent="0.2">
      <c r="A321" s="27" t="s">
        <v>7</v>
      </c>
      <c r="B321" s="28" t="s">
        <v>1319</v>
      </c>
      <c r="C321" s="29">
        <v>45569</v>
      </c>
      <c r="D321" s="30" t="s">
        <v>978</v>
      </c>
      <c r="E321" s="31">
        <v>310.89999999999998</v>
      </c>
      <c r="F321" s="31">
        <v>65.290000000000006</v>
      </c>
      <c r="G321" s="31">
        <v>376.19</v>
      </c>
      <c r="H321" s="30" t="s">
        <v>52</v>
      </c>
      <c r="I321" s="35" t="s">
        <v>1325</v>
      </c>
      <c r="J321" s="33">
        <v>310.89999999999998</v>
      </c>
    </row>
    <row r="322" spans="1:10" ht="15" customHeight="1" x14ac:dyDescent="0.2">
      <c r="A322" s="27" t="s">
        <v>8</v>
      </c>
      <c r="B322" s="28" t="s">
        <v>658</v>
      </c>
      <c r="C322" s="29">
        <v>45293</v>
      </c>
      <c r="D322" s="30" t="s">
        <v>380</v>
      </c>
      <c r="E322" s="31">
        <v>1440</v>
      </c>
      <c r="F322" s="31">
        <v>302.39999999999998</v>
      </c>
      <c r="G322" s="31">
        <v>1742.4</v>
      </c>
      <c r="H322" s="30" t="s">
        <v>45</v>
      </c>
      <c r="I322" s="32" t="s">
        <v>287</v>
      </c>
      <c r="J322" s="33">
        <f>360*4</f>
        <v>1440</v>
      </c>
    </row>
    <row r="323" spans="1:10" ht="15" customHeight="1" x14ac:dyDescent="0.2">
      <c r="A323" s="27" t="s">
        <v>8</v>
      </c>
      <c r="B323" s="28" t="s">
        <v>660</v>
      </c>
      <c r="C323" s="29">
        <v>45302</v>
      </c>
      <c r="D323" s="30" t="s">
        <v>380</v>
      </c>
      <c r="E323" s="31">
        <v>194.92</v>
      </c>
      <c r="F323" s="31">
        <v>40.93</v>
      </c>
      <c r="G323" s="31">
        <v>235.85</v>
      </c>
      <c r="H323" s="30" t="s">
        <v>61</v>
      </c>
      <c r="I323" s="35" t="s">
        <v>504</v>
      </c>
      <c r="J323" s="33">
        <v>194.92</v>
      </c>
    </row>
    <row r="324" spans="1:10" ht="15" customHeight="1" x14ac:dyDescent="0.2">
      <c r="A324" s="27" t="s">
        <v>4</v>
      </c>
      <c r="B324" s="28" t="s">
        <v>377</v>
      </c>
      <c r="C324" s="29">
        <v>45336</v>
      </c>
      <c r="D324" s="30" t="s">
        <v>380</v>
      </c>
      <c r="E324" s="31">
        <v>602.16999999999996</v>
      </c>
      <c r="F324" s="31">
        <v>126.46</v>
      </c>
      <c r="G324" s="31">
        <v>728.63</v>
      </c>
      <c r="H324" s="30" t="s">
        <v>52</v>
      </c>
      <c r="I324" s="32" t="s">
        <v>382</v>
      </c>
      <c r="J324" s="33">
        <v>602.16999999999996</v>
      </c>
    </row>
    <row r="325" spans="1:10" ht="15" customHeight="1" x14ac:dyDescent="0.2">
      <c r="A325" s="27" t="s">
        <v>8</v>
      </c>
      <c r="B325" s="28" t="s">
        <v>664</v>
      </c>
      <c r="C325" s="29">
        <v>45359</v>
      </c>
      <c r="D325" s="30" t="s">
        <v>380</v>
      </c>
      <c r="E325" s="31">
        <v>21.52</v>
      </c>
      <c r="F325" s="31">
        <v>4.5199999999999996</v>
      </c>
      <c r="G325" s="31">
        <v>26.04</v>
      </c>
      <c r="H325" s="30" t="s">
        <v>61</v>
      </c>
      <c r="I325" s="35" t="s">
        <v>509</v>
      </c>
      <c r="J325" s="33">
        <v>21.52</v>
      </c>
    </row>
    <row r="326" spans="1:10" ht="15" customHeight="1" x14ac:dyDescent="0.2">
      <c r="A326" s="27" t="s">
        <v>13</v>
      </c>
      <c r="B326" s="28" t="s">
        <v>1470</v>
      </c>
      <c r="C326" s="29">
        <v>45624</v>
      </c>
      <c r="D326" s="30" t="s">
        <v>380</v>
      </c>
      <c r="E326" s="31">
        <v>325.10000000000002</v>
      </c>
      <c r="F326" s="31">
        <v>68.271000000000001</v>
      </c>
      <c r="G326" s="31">
        <v>393.37100000000004</v>
      </c>
      <c r="H326" s="30" t="s">
        <v>59</v>
      </c>
      <c r="I326" s="35" t="s">
        <v>1494</v>
      </c>
      <c r="J326" s="33">
        <v>325.10000000000002</v>
      </c>
    </row>
    <row r="327" spans="1:10" ht="15" customHeight="1" x14ac:dyDescent="0.2">
      <c r="A327" s="27" t="s">
        <v>8</v>
      </c>
      <c r="B327" s="28" t="s">
        <v>1328</v>
      </c>
      <c r="C327" s="29">
        <v>45603</v>
      </c>
      <c r="D327" s="30" t="s">
        <v>79</v>
      </c>
      <c r="E327" s="31">
        <v>35.4</v>
      </c>
      <c r="F327" s="31">
        <v>7.43</v>
      </c>
      <c r="G327" s="31">
        <v>42.83</v>
      </c>
      <c r="H327" s="30" t="s">
        <v>59</v>
      </c>
      <c r="I327" s="35" t="s">
        <v>1348</v>
      </c>
      <c r="J327" s="33">
        <v>35.4</v>
      </c>
    </row>
    <row r="328" spans="1:10" x14ac:dyDescent="0.2">
      <c r="A328" s="27" t="s">
        <v>8</v>
      </c>
      <c r="B328" s="28" t="s">
        <v>1341</v>
      </c>
      <c r="C328" s="29">
        <v>45639</v>
      </c>
      <c r="D328" s="30" t="s">
        <v>79</v>
      </c>
      <c r="E328" s="31">
        <v>3342.56</v>
      </c>
      <c r="F328" s="31">
        <v>701.94</v>
      </c>
      <c r="G328" s="31">
        <v>4044.5</v>
      </c>
      <c r="H328" s="30" t="s">
        <v>52</v>
      </c>
      <c r="I328" s="35" t="s">
        <v>1354</v>
      </c>
      <c r="J328" s="33">
        <v>3342.56</v>
      </c>
    </row>
    <row r="329" spans="1:10" x14ac:dyDescent="0.2">
      <c r="A329" s="27" t="s">
        <v>806</v>
      </c>
      <c r="B329" s="28" t="s">
        <v>1105</v>
      </c>
      <c r="C329" s="29">
        <v>45476</v>
      </c>
      <c r="D329" s="30" t="s">
        <v>1106</v>
      </c>
      <c r="E329" s="31">
        <v>142.72999999999999</v>
      </c>
      <c r="F329" s="34">
        <v>14.27</v>
      </c>
      <c r="G329" s="34">
        <v>157</v>
      </c>
      <c r="H329" s="30" t="s">
        <v>141</v>
      </c>
      <c r="I329" s="35" t="s">
        <v>1107</v>
      </c>
      <c r="J329" s="33">
        <v>142.72999999999999</v>
      </c>
    </row>
    <row r="330" spans="1:10" ht="15" customHeight="1" x14ac:dyDescent="0.2">
      <c r="A330" s="27" t="s">
        <v>13</v>
      </c>
      <c r="B330" s="28" t="s">
        <v>1466</v>
      </c>
      <c r="C330" s="29">
        <v>45580</v>
      </c>
      <c r="D330" s="30" t="s">
        <v>1479</v>
      </c>
      <c r="E330" s="31">
        <v>67.2</v>
      </c>
      <c r="F330" s="31">
        <v>14.112</v>
      </c>
      <c r="G330" s="31">
        <v>81.311999999999998</v>
      </c>
      <c r="H330" s="30" t="s">
        <v>291</v>
      </c>
      <c r="I330" s="35" t="s">
        <v>1491</v>
      </c>
      <c r="J330" s="33">
        <v>26.4</v>
      </c>
    </row>
    <row r="331" spans="1:10" ht="15" customHeight="1" x14ac:dyDescent="0.2">
      <c r="A331" s="27" t="s">
        <v>0</v>
      </c>
      <c r="B331" s="28" t="s">
        <v>362</v>
      </c>
      <c r="C331" s="29">
        <v>45292</v>
      </c>
      <c r="D331" s="30" t="s">
        <v>132</v>
      </c>
      <c r="E331" s="31">
        <v>108</v>
      </c>
      <c r="F331" s="31">
        <v>22.68</v>
      </c>
      <c r="G331" s="31">
        <v>130.68</v>
      </c>
      <c r="H331" s="30" t="s">
        <v>291</v>
      </c>
      <c r="I331" s="32" t="s">
        <v>287</v>
      </c>
      <c r="J331" s="33">
        <f>9*10</f>
        <v>90</v>
      </c>
    </row>
    <row r="332" spans="1:10" ht="15" customHeight="1" x14ac:dyDescent="0.2">
      <c r="A332" s="30" t="s">
        <v>6</v>
      </c>
      <c r="B332" s="28" t="s">
        <v>296</v>
      </c>
      <c r="C332" s="29">
        <v>45292</v>
      </c>
      <c r="D332" s="30" t="s">
        <v>132</v>
      </c>
      <c r="E332" s="31">
        <v>180</v>
      </c>
      <c r="F332" s="34">
        <v>37.799999999999997</v>
      </c>
      <c r="G332" s="34">
        <v>217.8</v>
      </c>
      <c r="H332" s="30" t="s">
        <v>291</v>
      </c>
      <c r="I332" s="35" t="s">
        <v>287</v>
      </c>
      <c r="J332" s="33">
        <f>15*11</f>
        <v>165</v>
      </c>
    </row>
    <row r="333" spans="1:10" ht="15" customHeight="1" x14ac:dyDescent="0.2">
      <c r="A333" s="27" t="s">
        <v>0</v>
      </c>
      <c r="B333" s="28" t="s">
        <v>367</v>
      </c>
      <c r="C333" s="29">
        <v>45307</v>
      </c>
      <c r="D333" s="30" t="s">
        <v>374</v>
      </c>
      <c r="E333" s="31">
        <v>330.6</v>
      </c>
      <c r="F333" s="31">
        <v>0</v>
      </c>
      <c r="G333" s="31">
        <v>330.6</v>
      </c>
      <c r="H333" s="30" t="s">
        <v>62</v>
      </c>
      <c r="I333" s="32" t="s">
        <v>376</v>
      </c>
      <c r="J333" s="33">
        <f>110.2+110.2</f>
        <v>220.4</v>
      </c>
    </row>
    <row r="334" spans="1:10" ht="15" customHeight="1" x14ac:dyDescent="0.2">
      <c r="A334" s="27" t="s">
        <v>6</v>
      </c>
      <c r="B334" s="28" t="s">
        <v>744</v>
      </c>
      <c r="C334" s="29">
        <v>45419</v>
      </c>
      <c r="D334" s="30" t="s">
        <v>765</v>
      </c>
      <c r="E334" s="31">
        <v>240</v>
      </c>
      <c r="F334" s="34">
        <v>24</v>
      </c>
      <c r="G334" s="34">
        <v>264</v>
      </c>
      <c r="H334" s="30" t="s">
        <v>64</v>
      </c>
      <c r="I334" s="35">
        <v>45427</v>
      </c>
      <c r="J334" s="33">
        <v>263.18</v>
      </c>
    </row>
    <row r="335" spans="1:10" x14ac:dyDescent="0.2">
      <c r="A335" s="27" t="s">
        <v>6</v>
      </c>
      <c r="B335" s="28" t="s">
        <v>979</v>
      </c>
      <c r="C335" s="29">
        <v>45462</v>
      </c>
      <c r="D335" s="30" t="s">
        <v>983</v>
      </c>
      <c r="E335" s="31">
        <v>986.6</v>
      </c>
      <c r="F335" s="34">
        <v>207.18600000000001</v>
      </c>
      <c r="G335" s="34">
        <v>1193.7860000000001</v>
      </c>
      <c r="H335" s="30" t="s">
        <v>49</v>
      </c>
      <c r="I335" s="35" t="s">
        <v>1001</v>
      </c>
      <c r="J335" s="33">
        <v>986.6</v>
      </c>
    </row>
    <row r="336" spans="1:10" x14ac:dyDescent="0.2">
      <c r="A336" s="27" t="s">
        <v>6</v>
      </c>
      <c r="B336" s="28" t="s">
        <v>1517</v>
      </c>
      <c r="C336" s="29">
        <v>45587</v>
      </c>
      <c r="D336" s="30" t="s">
        <v>1518</v>
      </c>
      <c r="E336" s="31">
        <v>137.30000000000001</v>
      </c>
      <c r="F336" s="31">
        <v>28.833000000000002</v>
      </c>
      <c r="G336" s="31">
        <v>166.13300000000001</v>
      </c>
      <c r="H336" s="30" t="s">
        <v>50</v>
      </c>
      <c r="I336" s="35" t="s">
        <v>1538</v>
      </c>
      <c r="J336" s="33">
        <v>137.30000000000001</v>
      </c>
    </row>
    <row r="337" spans="1:10" ht="15" customHeight="1" x14ac:dyDescent="0.2">
      <c r="A337" s="27" t="s">
        <v>6</v>
      </c>
      <c r="B337" s="28" t="s">
        <v>1528</v>
      </c>
      <c r="C337" s="29">
        <v>45629</v>
      </c>
      <c r="D337" s="30" t="s">
        <v>1518</v>
      </c>
      <c r="E337" s="31">
        <v>143.25</v>
      </c>
      <c r="F337" s="31">
        <v>30.0825</v>
      </c>
      <c r="G337" s="31">
        <v>173.33250000000001</v>
      </c>
      <c r="H337" s="30" t="s">
        <v>50</v>
      </c>
      <c r="I337" s="35" t="s">
        <v>1543</v>
      </c>
      <c r="J337" s="33">
        <v>143.25</v>
      </c>
    </row>
    <row r="338" spans="1:10" ht="15" customHeight="1" x14ac:dyDescent="0.2">
      <c r="A338" s="27" t="s">
        <v>6</v>
      </c>
      <c r="B338" s="28" t="s">
        <v>745</v>
      </c>
      <c r="C338" s="29">
        <v>45421</v>
      </c>
      <c r="D338" s="30" t="s">
        <v>766</v>
      </c>
      <c r="E338" s="31">
        <v>56.38</v>
      </c>
      <c r="F338" s="34">
        <v>11.8398</v>
      </c>
      <c r="G338" s="34">
        <v>68.219800000000006</v>
      </c>
      <c r="H338" s="30" t="s">
        <v>50</v>
      </c>
      <c r="I338" s="35" t="s">
        <v>767</v>
      </c>
      <c r="J338" s="33">
        <v>56.38</v>
      </c>
    </row>
    <row r="339" spans="1:10" ht="15" customHeight="1" x14ac:dyDescent="0.2">
      <c r="A339" s="27" t="s">
        <v>6</v>
      </c>
      <c r="B339" s="28" t="s">
        <v>752</v>
      </c>
      <c r="C339" s="29">
        <v>45440</v>
      </c>
      <c r="D339" s="30" t="s">
        <v>766</v>
      </c>
      <c r="E339" s="31">
        <v>105.75</v>
      </c>
      <c r="F339" s="31">
        <v>22.2075</v>
      </c>
      <c r="G339" s="31">
        <v>127.9575</v>
      </c>
      <c r="H339" s="30" t="s">
        <v>50</v>
      </c>
      <c r="I339" s="32" t="s">
        <v>846</v>
      </c>
      <c r="J339" s="33">
        <v>105.75</v>
      </c>
    </row>
    <row r="340" spans="1:10" ht="15" customHeight="1" x14ac:dyDescent="0.2">
      <c r="A340" s="27" t="s">
        <v>6</v>
      </c>
      <c r="B340" s="28" t="s">
        <v>1155</v>
      </c>
      <c r="C340" s="29">
        <v>45496</v>
      </c>
      <c r="D340" s="30" t="s">
        <v>766</v>
      </c>
      <c r="E340" s="31">
        <v>85</v>
      </c>
      <c r="F340" s="31">
        <v>17.849999999999998</v>
      </c>
      <c r="G340" s="31">
        <v>102.85</v>
      </c>
      <c r="H340" s="30" t="s">
        <v>50</v>
      </c>
      <c r="I340" s="35" t="s">
        <v>1208</v>
      </c>
      <c r="J340" s="33">
        <v>95</v>
      </c>
    </row>
    <row r="341" spans="1:10" ht="15" customHeight="1" x14ac:dyDescent="0.2">
      <c r="A341" s="27" t="s">
        <v>13</v>
      </c>
      <c r="B341" s="28" t="s">
        <v>1467</v>
      </c>
      <c r="C341" s="29">
        <v>45588</v>
      </c>
      <c r="D341" s="30" t="s">
        <v>147</v>
      </c>
      <c r="E341" s="31">
        <v>430</v>
      </c>
      <c r="F341" s="31">
        <v>90.3</v>
      </c>
      <c r="G341" s="31">
        <v>520.29999999999995</v>
      </c>
      <c r="H341" s="30" t="s">
        <v>186</v>
      </c>
      <c r="I341" s="35" t="s">
        <v>1492</v>
      </c>
      <c r="J341" s="33">
        <v>430</v>
      </c>
    </row>
    <row r="342" spans="1:10" ht="15" customHeight="1" x14ac:dyDescent="0.2">
      <c r="A342" s="27" t="s">
        <v>9</v>
      </c>
      <c r="B342" s="28" t="s">
        <v>1585</v>
      </c>
      <c r="C342" s="29">
        <v>45581</v>
      </c>
      <c r="D342" s="30" t="s">
        <v>1586</v>
      </c>
      <c r="E342" s="31">
        <v>42.52</v>
      </c>
      <c r="F342" s="31">
        <v>8.9291999999999998</v>
      </c>
      <c r="G342" s="31">
        <v>51.449200000000005</v>
      </c>
      <c r="H342" s="30" t="s">
        <v>58</v>
      </c>
      <c r="I342" s="35" t="s">
        <v>1587</v>
      </c>
      <c r="J342" s="33">
        <v>42.52</v>
      </c>
    </row>
    <row r="343" spans="1:10" ht="15" customHeight="1" x14ac:dyDescent="0.2">
      <c r="A343" s="27" t="s">
        <v>1415</v>
      </c>
      <c r="B343" s="28" t="s">
        <v>1423</v>
      </c>
      <c r="C343" s="29">
        <v>45575</v>
      </c>
      <c r="D343" s="30" t="s">
        <v>1439</v>
      </c>
      <c r="E343" s="31">
        <v>300</v>
      </c>
      <c r="F343" s="31">
        <v>63</v>
      </c>
      <c r="G343" s="31">
        <v>363</v>
      </c>
      <c r="H343" s="30" t="s">
        <v>63</v>
      </c>
      <c r="I343" s="35" t="s">
        <v>1452</v>
      </c>
      <c r="J343" s="33">
        <v>300</v>
      </c>
    </row>
    <row r="344" spans="1:10" ht="15" customHeight="1" x14ac:dyDescent="0.2">
      <c r="A344" s="27" t="s">
        <v>6</v>
      </c>
      <c r="B344" s="28" t="s">
        <v>974</v>
      </c>
      <c r="C344" s="29">
        <v>45460</v>
      </c>
      <c r="D344" s="30" t="s">
        <v>136</v>
      </c>
      <c r="E344" s="31">
        <v>480</v>
      </c>
      <c r="F344" s="34">
        <v>100.8</v>
      </c>
      <c r="G344" s="34">
        <v>580.79999999999995</v>
      </c>
      <c r="H344" s="30" t="s">
        <v>63</v>
      </c>
      <c r="I344" s="35" t="s">
        <v>984</v>
      </c>
      <c r="J344" s="33">
        <v>480</v>
      </c>
    </row>
    <row r="345" spans="1:10" ht="15" customHeight="1" x14ac:dyDescent="0.2">
      <c r="A345" s="27" t="s">
        <v>1</v>
      </c>
      <c r="B345" s="28" t="s">
        <v>555</v>
      </c>
      <c r="C345" s="29">
        <v>45420</v>
      </c>
      <c r="D345" s="30" t="s">
        <v>602</v>
      </c>
      <c r="E345" s="31">
        <v>329.93</v>
      </c>
      <c r="F345" s="31">
        <v>69.290000000000006</v>
      </c>
      <c r="G345" s="31">
        <v>399.22</v>
      </c>
      <c r="H345" s="30" t="s">
        <v>61</v>
      </c>
      <c r="I345" s="35" t="s">
        <v>599</v>
      </c>
      <c r="J345" s="33">
        <v>329.93</v>
      </c>
    </row>
    <row r="346" spans="1:10" ht="15" customHeight="1" x14ac:dyDescent="0.2">
      <c r="A346" s="27" t="s">
        <v>13</v>
      </c>
      <c r="B346" s="28" t="s">
        <v>1189</v>
      </c>
      <c r="C346" s="29">
        <v>45559</v>
      </c>
      <c r="D346" s="30" t="s">
        <v>1195</v>
      </c>
      <c r="E346" s="31">
        <v>809.93</v>
      </c>
      <c r="F346" s="34">
        <v>170.08529999999999</v>
      </c>
      <c r="G346" s="34">
        <v>980.01529999999991</v>
      </c>
      <c r="H346" s="30" t="s">
        <v>50</v>
      </c>
      <c r="I346" s="35" t="s">
        <v>1199</v>
      </c>
      <c r="J346" s="33">
        <v>809.93</v>
      </c>
    </row>
    <row r="347" spans="1:10" ht="15" customHeight="1" x14ac:dyDescent="0.2">
      <c r="A347" s="27" t="s">
        <v>1</v>
      </c>
      <c r="B347" s="28" t="s">
        <v>212</v>
      </c>
      <c r="C347" s="29">
        <v>45315</v>
      </c>
      <c r="D347" s="30" t="s">
        <v>213</v>
      </c>
      <c r="E347" s="31">
        <v>4600</v>
      </c>
      <c r="F347" s="34">
        <v>460</v>
      </c>
      <c r="G347" s="34">
        <v>5060</v>
      </c>
      <c r="H347" s="30" t="s">
        <v>48</v>
      </c>
      <c r="I347" s="32" t="s">
        <v>251</v>
      </c>
      <c r="J347" s="33">
        <v>4600</v>
      </c>
    </row>
    <row r="348" spans="1:10" x14ac:dyDescent="0.2">
      <c r="A348" s="27" t="s">
        <v>1</v>
      </c>
      <c r="B348" s="28" t="s">
        <v>226</v>
      </c>
      <c r="C348" s="29">
        <v>45336</v>
      </c>
      <c r="D348" s="30" t="s">
        <v>213</v>
      </c>
      <c r="E348" s="31">
        <v>330</v>
      </c>
      <c r="F348" s="31">
        <v>33</v>
      </c>
      <c r="G348" s="31">
        <v>363</v>
      </c>
      <c r="H348" s="30" t="s">
        <v>48</v>
      </c>
      <c r="I348" s="35" t="s">
        <v>242</v>
      </c>
      <c r="J348" s="33">
        <v>330</v>
      </c>
    </row>
    <row r="349" spans="1:10" ht="15" customHeight="1" x14ac:dyDescent="0.2">
      <c r="A349" s="27" t="s">
        <v>9</v>
      </c>
      <c r="B349" s="28" t="s">
        <v>402</v>
      </c>
      <c r="C349" s="29">
        <v>45371</v>
      </c>
      <c r="D349" s="30" t="s">
        <v>213</v>
      </c>
      <c r="E349" s="31">
        <v>795.45</v>
      </c>
      <c r="F349" s="34">
        <v>79.545000000000016</v>
      </c>
      <c r="G349" s="34">
        <v>874.99500000000012</v>
      </c>
      <c r="H349" s="30" t="s">
        <v>48</v>
      </c>
      <c r="I349" s="35" t="s">
        <v>416</v>
      </c>
      <c r="J349" s="33">
        <v>795.45</v>
      </c>
    </row>
    <row r="350" spans="1:10" ht="15" customHeight="1" x14ac:dyDescent="0.2">
      <c r="A350" s="27" t="s">
        <v>0</v>
      </c>
      <c r="B350" s="28" t="s">
        <v>521</v>
      </c>
      <c r="C350" s="29">
        <v>45398</v>
      </c>
      <c r="D350" s="30" t="s">
        <v>213</v>
      </c>
      <c r="E350" s="31">
        <v>536.36</v>
      </c>
      <c r="F350" s="31">
        <v>53.64</v>
      </c>
      <c r="G350" s="31">
        <v>590</v>
      </c>
      <c r="H350" s="30" t="s">
        <v>48</v>
      </c>
      <c r="I350" s="35">
        <v>45402</v>
      </c>
      <c r="J350" s="33">
        <v>536.36</v>
      </c>
    </row>
    <row r="351" spans="1:10" ht="15" customHeight="1" x14ac:dyDescent="0.2">
      <c r="A351" s="27" t="s">
        <v>1</v>
      </c>
      <c r="B351" s="28" t="s">
        <v>552</v>
      </c>
      <c r="C351" s="29">
        <v>45408</v>
      </c>
      <c r="D351" s="30" t="s">
        <v>213</v>
      </c>
      <c r="E351" s="31">
        <v>1000</v>
      </c>
      <c r="F351" s="34">
        <v>100</v>
      </c>
      <c r="G351" s="34">
        <v>1100</v>
      </c>
      <c r="H351" s="30" t="s">
        <v>48</v>
      </c>
      <c r="I351" s="35">
        <v>45465</v>
      </c>
      <c r="J351" s="33">
        <v>1000</v>
      </c>
    </row>
    <row r="352" spans="1:10" x14ac:dyDescent="0.2">
      <c r="A352" s="27" t="s">
        <v>1</v>
      </c>
      <c r="B352" s="28" t="s">
        <v>553</v>
      </c>
      <c r="C352" s="29">
        <v>45412</v>
      </c>
      <c r="D352" s="30" t="s">
        <v>213</v>
      </c>
      <c r="E352" s="31">
        <v>450</v>
      </c>
      <c r="F352" s="31">
        <v>45</v>
      </c>
      <c r="G352" s="31">
        <v>495</v>
      </c>
      <c r="H352" s="30" t="s">
        <v>48</v>
      </c>
      <c r="I352" s="35">
        <v>45427</v>
      </c>
      <c r="J352" s="33">
        <v>450</v>
      </c>
    </row>
    <row r="353" spans="1:10" ht="15" customHeight="1" x14ac:dyDescent="0.2">
      <c r="A353" s="27" t="s">
        <v>16</v>
      </c>
      <c r="B353" s="28" t="s">
        <v>903</v>
      </c>
      <c r="C353" s="29">
        <v>45463</v>
      </c>
      <c r="D353" s="30" t="s">
        <v>213</v>
      </c>
      <c r="E353" s="31">
        <v>14250</v>
      </c>
      <c r="F353" s="31">
        <v>2992.5</v>
      </c>
      <c r="G353" s="31">
        <v>17242.5</v>
      </c>
      <c r="H353" s="42" t="s">
        <v>48</v>
      </c>
      <c r="I353" s="35" t="s">
        <v>929</v>
      </c>
      <c r="J353" s="33">
        <v>14250</v>
      </c>
    </row>
    <row r="354" spans="1:10" ht="15" customHeight="1" x14ac:dyDescent="0.2">
      <c r="A354" s="27" t="s">
        <v>16</v>
      </c>
      <c r="B354" s="28" t="s">
        <v>1065</v>
      </c>
      <c r="C354" s="29">
        <v>45478</v>
      </c>
      <c r="D354" s="30" t="s">
        <v>213</v>
      </c>
      <c r="E354" s="31">
        <v>2435</v>
      </c>
      <c r="F354" s="34">
        <v>243.5</v>
      </c>
      <c r="G354" s="34">
        <v>2678.5</v>
      </c>
      <c r="H354" s="42" t="s">
        <v>48</v>
      </c>
      <c r="I354" s="35" t="s">
        <v>1211</v>
      </c>
      <c r="J354" s="33">
        <v>2435</v>
      </c>
    </row>
    <row r="355" spans="1:10" ht="15" customHeight="1" x14ac:dyDescent="0.2">
      <c r="A355" s="27" t="s">
        <v>1</v>
      </c>
      <c r="B355" s="28" t="s">
        <v>1232</v>
      </c>
      <c r="C355" s="29">
        <v>45579</v>
      </c>
      <c r="D355" s="30" t="s">
        <v>1233</v>
      </c>
      <c r="E355" s="31">
        <v>900</v>
      </c>
      <c r="F355" s="31">
        <v>90</v>
      </c>
      <c r="G355" s="31">
        <v>990</v>
      </c>
      <c r="H355" s="30" t="s">
        <v>48</v>
      </c>
      <c r="I355" s="35">
        <v>45589</v>
      </c>
      <c r="J355" s="33">
        <v>900</v>
      </c>
    </row>
    <row r="356" spans="1:10" ht="15" customHeight="1" x14ac:dyDescent="0.2">
      <c r="A356" s="27" t="s">
        <v>1</v>
      </c>
      <c r="B356" s="28" t="s">
        <v>1285</v>
      </c>
      <c r="C356" s="29">
        <v>45608</v>
      </c>
      <c r="D356" s="30" t="s">
        <v>1233</v>
      </c>
      <c r="E356" s="31">
        <v>1000</v>
      </c>
      <c r="F356" s="31">
        <v>100</v>
      </c>
      <c r="G356" s="31">
        <v>1100</v>
      </c>
      <c r="H356" s="30" t="s">
        <v>48</v>
      </c>
      <c r="I356" s="35">
        <v>45638</v>
      </c>
      <c r="J356" s="33">
        <v>660</v>
      </c>
    </row>
    <row r="357" spans="1:10" ht="15" customHeight="1" x14ac:dyDescent="0.2">
      <c r="A357" s="27" t="s">
        <v>4</v>
      </c>
      <c r="B357" s="28" t="s">
        <v>863</v>
      </c>
      <c r="C357" s="29">
        <v>45453</v>
      </c>
      <c r="D357" s="30" t="s">
        <v>866</v>
      </c>
      <c r="E357" s="31">
        <v>88.15</v>
      </c>
      <c r="F357" s="34">
        <v>18.510000000000002</v>
      </c>
      <c r="G357" s="34">
        <v>106.66</v>
      </c>
      <c r="H357" s="30" t="s">
        <v>145</v>
      </c>
      <c r="I357" s="35">
        <v>45453</v>
      </c>
      <c r="J357" s="33"/>
    </row>
    <row r="358" spans="1:10" ht="15" customHeight="1" x14ac:dyDescent="0.2">
      <c r="A358" s="27" t="s">
        <v>16</v>
      </c>
      <c r="B358" s="28" t="s">
        <v>900</v>
      </c>
      <c r="C358" s="29">
        <v>45461</v>
      </c>
      <c r="D358" s="30" t="s">
        <v>888</v>
      </c>
      <c r="E358" s="31">
        <v>153.4</v>
      </c>
      <c r="F358" s="31">
        <v>32.213999999999999</v>
      </c>
      <c r="G358" s="31">
        <v>185.614</v>
      </c>
      <c r="H358" s="42" t="s">
        <v>145</v>
      </c>
      <c r="I358" s="35">
        <v>45461</v>
      </c>
      <c r="J358" s="33">
        <v>153.4</v>
      </c>
    </row>
    <row r="359" spans="1:10" ht="15" customHeight="1" x14ac:dyDescent="0.2">
      <c r="A359" s="27" t="s">
        <v>16</v>
      </c>
      <c r="B359" s="28" t="s">
        <v>887</v>
      </c>
      <c r="C359" s="29">
        <v>45456</v>
      </c>
      <c r="D359" s="30" t="s">
        <v>950</v>
      </c>
      <c r="E359" s="31">
        <v>45.107438016528924</v>
      </c>
      <c r="F359" s="34">
        <v>9.4725619834710741</v>
      </c>
      <c r="G359" s="34">
        <v>54.58</v>
      </c>
      <c r="H359" s="42" t="s">
        <v>145</v>
      </c>
      <c r="I359" s="35">
        <v>45456</v>
      </c>
      <c r="J359" s="33">
        <v>45.11</v>
      </c>
    </row>
    <row r="360" spans="1:10" ht="15" customHeight="1" x14ac:dyDescent="0.2">
      <c r="A360" s="27" t="s">
        <v>13</v>
      </c>
      <c r="B360" s="28" t="s">
        <v>1462</v>
      </c>
      <c r="C360" s="29">
        <v>45579</v>
      </c>
      <c r="D360" s="30" t="s">
        <v>1312</v>
      </c>
      <c r="E360" s="31">
        <v>1225</v>
      </c>
      <c r="F360" s="31">
        <v>122.5</v>
      </c>
      <c r="G360" s="31">
        <v>1347.5</v>
      </c>
      <c r="H360" s="30" t="s">
        <v>64</v>
      </c>
      <c r="I360" s="35">
        <v>45582</v>
      </c>
      <c r="J360" s="33" t="s">
        <v>803</v>
      </c>
    </row>
    <row r="361" spans="1:10" ht="15" customHeight="1" x14ac:dyDescent="0.2">
      <c r="A361" s="27" t="s">
        <v>5</v>
      </c>
      <c r="B361" s="28" t="s">
        <v>1307</v>
      </c>
      <c r="C361" s="29">
        <v>45626</v>
      </c>
      <c r="D361" s="30" t="s">
        <v>1312</v>
      </c>
      <c r="E361" s="31">
        <v>120</v>
      </c>
      <c r="F361" s="31">
        <v>12</v>
      </c>
      <c r="G361" s="31">
        <v>132</v>
      </c>
      <c r="H361" s="30" t="s">
        <v>64</v>
      </c>
      <c r="I361" s="35">
        <v>45629</v>
      </c>
      <c r="J361" s="33">
        <v>120</v>
      </c>
    </row>
    <row r="362" spans="1:10" ht="15" customHeight="1" x14ac:dyDescent="0.2">
      <c r="A362" s="27" t="s">
        <v>5</v>
      </c>
      <c r="B362" s="28" t="s">
        <v>1309</v>
      </c>
      <c r="C362" s="29">
        <v>45636</v>
      </c>
      <c r="D362" s="30" t="s">
        <v>1312</v>
      </c>
      <c r="E362" s="31">
        <v>240</v>
      </c>
      <c r="F362" s="31">
        <v>24</v>
      </c>
      <c r="G362" s="31">
        <v>264</v>
      </c>
      <c r="H362" s="30" t="s">
        <v>64</v>
      </c>
      <c r="I362" s="35">
        <v>45638</v>
      </c>
      <c r="J362" s="33">
        <v>240</v>
      </c>
    </row>
    <row r="363" spans="1:10" ht="15" customHeight="1" x14ac:dyDescent="0.2">
      <c r="A363" s="27" t="s">
        <v>13</v>
      </c>
      <c r="B363" s="28" t="s">
        <v>637</v>
      </c>
      <c r="C363" s="29">
        <v>45341</v>
      </c>
      <c r="D363" s="30" t="s">
        <v>439</v>
      </c>
      <c r="E363" s="31">
        <v>358.02</v>
      </c>
      <c r="F363" s="31">
        <v>35.799999999999997</v>
      </c>
      <c r="G363" s="31">
        <v>393.82</v>
      </c>
      <c r="H363" s="30" t="s">
        <v>141</v>
      </c>
      <c r="I363" s="32" t="s">
        <v>471</v>
      </c>
      <c r="J363" s="33">
        <f>179.01+179.01</f>
        <v>358.02</v>
      </c>
    </row>
    <row r="364" spans="1:10" ht="15" customHeight="1" x14ac:dyDescent="0.2">
      <c r="A364" s="27" t="s">
        <v>1415</v>
      </c>
      <c r="B364" s="28" t="s">
        <v>1428</v>
      </c>
      <c r="C364" s="29">
        <v>45575</v>
      </c>
      <c r="D364" s="30" t="s">
        <v>1442</v>
      </c>
      <c r="E364" s="31">
        <v>109.09</v>
      </c>
      <c r="F364" s="31">
        <v>10.909000000000001</v>
      </c>
      <c r="G364" s="31">
        <v>119.99900000000001</v>
      </c>
      <c r="H364" s="30" t="s">
        <v>141</v>
      </c>
      <c r="I364" s="35" t="s">
        <v>1454</v>
      </c>
      <c r="J364" s="33">
        <v>109.09</v>
      </c>
    </row>
    <row r="365" spans="1:10" ht="15" customHeight="1" x14ac:dyDescent="0.2">
      <c r="A365" s="27" t="s">
        <v>13</v>
      </c>
      <c r="B365" s="28" t="s">
        <v>689</v>
      </c>
      <c r="C365" s="29">
        <v>45428</v>
      </c>
      <c r="D365" s="30" t="s">
        <v>690</v>
      </c>
      <c r="E365" s="31">
        <v>348.04</v>
      </c>
      <c r="F365" s="34">
        <v>24.36</v>
      </c>
      <c r="G365" s="34">
        <v>372.4</v>
      </c>
      <c r="H365" s="30" t="s">
        <v>141</v>
      </c>
      <c r="I365" s="35" t="s">
        <v>946</v>
      </c>
      <c r="J365" s="33">
        <v>348.04</v>
      </c>
    </row>
    <row r="366" spans="1:10" ht="15" customHeight="1" x14ac:dyDescent="0.2">
      <c r="A366" s="27" t="s">
        <v>6</v>
      </c>
      <c r="B366" s="28" t="s">
        <v>1511</v>
      </c>
      <c r="C366" s="29">
        <v>45575</v>
      </c>
      <c r="D366" s="30" t="s">
        <v>77</v>
      </c>
      <c r="E366" s="31">
        <v>54.55</v>
      </c>
      <c r="F366" s="31">
        <v>5.4550000000000001</v>
      </c>
      <c r="G366" s="31">
        <v>60.004999999999995</v>
      </c>
      <c r="H366" s="30" t="s">
        <v>141</v>
      </c>
      <c r="I366" s="35">
        <v>45580</v>
      </c>
      <c r="J366" s="33">
        <v>54.55</v>
      </c>
    </row>
    <row r="367" spans="1:10" ht="15" customHeight="1" x14ac:dyDescent="0.2">
      <c r="A367" s="27" t="s">
        <v>6</v>
      </c>
      <c r="B367" s="28" t="s">
        <v>1530</v>
      </c>
      <c r="C367" s="29">
        <v>45630</v>
      </c>
      <c r="D367" s="30" t="s">
        <v>77</v>
      </c>
      <c r="E367" s="31">
        <v>54.55</v>
      </c>
      <c r="F367" s="31">
        <v>5.4550000000000001</v>
      </c>
      <c r="G367" s="31">
        <v>60.004999999999995</v>
      </c>
      <c r="H367" s="30" t="s">
        <v>141</v>
      </c>
      <c r="I367" s="35">
        <v>45638</v>
      </c>
      <c r="J367" s="33">
        <v>54.55</v>
      </c>
    </row>
    <row r="368" spans="1:10" ht="15" customHeight="1" x14ac:dyDescent="0.2">
      <c r="A368" s="27" t="s">
        <v>0</v>
      </c>
      <c r="B368" s="28" t="s">
        <v>1220</v>
      </c>
      <c r="C368" s="29">
        <v>45631</v>
      </c>
      <c r="D368" s="30" t="s">
        <v>1221</v>
      </c>
      <c r="E368" s="31">
        <v>390</v>
      </c>
      <c r="F368" s="31">
        <v>50.81</v>
      </c>
      <c r="G368" s="31">
        <v>440.81</v>
      </c>
      <c r="H368" s="30" t="s">
        <v>67</v>
      </c>
      <c r="I368" s="35" t="s">
        <v>1225</v>
      </c>
      <c r="J368" s="33">
        <v>280</v>
      </c>
    </row>
    <row r="369" spans="1:10" ht="15" customHeight="1" x14ac:dyDescent="0.2">
      <c r="A369" s="27" t="s">
        <v>6</v>
      </c>
      <c r="B369" s="28" t="s">
        <v>751</v>
      </c>
      <c r="C369" s="29">
        <v>45439</v>
      </c>
      <c r="D369" s="30" t="s">
        <v>773</v>
      </c>
      <c r="E369" s="31">
        <v>130</v>
      </c>
      <c r="F369" s="34">
        <v>27.3</v>
      </c>
      <c r="G369" s="34">
        <v>157.30000000000001</v>
      </c>
      <c r="H369" s="30" t="s">
        <v>185</v>
      </c>
      <c r="I369" s="35" t="s">
        <v>845</v>
      </c>
      <c r="J369" s="33">
        <v>130</v>
      </c>
    </row>
    <row r="370" spans="1:10" ht="15" customHeight="1" x14ac:dyDescent="0.2">
      <c r="A370" s="27" t="s">
        <v>8</v>
      </c>
      <c r="B370" s="28" t="s">
        <v>666</v>
      </c>
      <c r="C370" s="29">
        <v>45405</v>
      </c>
      <c r="D370" s="30" t="s">
        <v>645</v>
      </c>
      <c r="E370" s="31">
        <v>80.11</v>
      </c>
      <c r="F370" s="34">
        <v>16.829999999999998</v>
      </c>
      <c r="G370" s="34">
        <v>96.94</v>
      </c>
      <c r="H370" s="30" t="s">
        <v>61</v>
      </c>
      <c r="I370" s="35" t="s">
        <v>649</v>
      </c>
      <c r="J370" s="33">
        <v>61.94</v>
      </c>
    </row>
    <row r="371" spans="1:10" ht="15" customHeight="1" x14ac:dyDescent="0.2">
      <c r="A371" s="27" t="s">
        <v>11</v>
      </c>
      <c r="B371" s="28" t="s">
        <v>279</v>
      </c>
      <c r="C371" s="29">
        <v>45320</v>
      </c>
      <c r="D371" s="27" t="s">
        <v>280</v>
      </c>
      <c r="E371" s="31">
        <v>204.86</v>
      </c>
      <c r="F371" s="34">
        <v>43.02</v>
      </c>
      <c r="G371" s="34">
        <v>247.88</v>
      </c>
      <c r="H371" s="30" t="s">
        <v>61</v>
      </c>
      <c r="I371" s="32" t="s">
        <v>292</v>
      </c>
      <c r="J371" s="33">
        <v>171.72</v>
      </c>
    </row>
    <row r="372" spans="1:10" ht="15" customHeight="1" x14ac:dyDescent="0.2">
      <c r="A372" s="27" t="s">
        <v>11</v>
      </c>
      <c r="B372" s="28" t="s">
        <v>798</v>
      </c>
      <c r="C372" s="29">
        <v>45456</v>
      </c>
      <c r="D372" s="30" t="s">
        <v>280</v>
      </c>
      <c r="E372" s="31">
        <v>380.9</v>
      </c>
      <c r="F372" s="31">
        <v>80</v>
      </c>
      <c r="G372" s="31">
        <v>460.9</v>
      </c>
      <c r="H372" s="30" t="s">
        <v>61</v>
      </c>
      <c r="I372" s="35" t="s">
        <v>805</v>
      </c>
      <c r="J372" s="33">
        <v>350.22</v>
      </c>
    </row>
    <row r="373" spans="1:10" ht="15" customHeight="1" x14ac:dyDescent="0.2">
      <c r="A373" s="27" t="s">
        <v>8</v>
      </c>
      <c r="B373" s="28" t="s">
        <v>1333</v>
      </c>
      <c r="C373" s="29">
        <v>45635</v>
      </c>
      <c r="D373" s="30" t="s">
        <v>1334</v>
      </c>
      <c r="E373" s="31">
        <v>274.95</v>
      </c>
      <c r="F373" s="31">
        <v>57.74</v>
      </c>
      <c r="G373" s="31">
        <v>332.69</v>
      </c>
      <c r="H373" s="30" t="s">
        <v>61</v>
      </c>
      <c r="I373" s="35" t="s">
        <v>1350</v>
      </c>
      <c r="J373" s="33">
        <v>270.82</v>
      </c>
    </row>
    <row r="374" spans="1:10" ht="15" customHeight="1" x14ac:dyDescent="0.2">
      <c r="A374" s="27" t="s">
        <v>1</v>
      </c>
      <c r="B374" s="28" t="s">
        <v>1292</v>
      </c>
      <c r="C374" s="29">
        <v>45625</v>
      </c>
      <c r="D374" s="30" t="s">
        <v>1248</v>
      </c>
      <c r="E374" s="31">
        <v>4950</v>
      </c>
      <c r="F374" s="31">
        <v>495</v>
      </c>
      <c r="G374" s="31">
        <v>5445</v>
      </c>
      <c r="H374" s="30" t="s">
        <v>141</v>
      </c>
      <c r="I374" s="35" t="s">
        <v>1264</v>
      </c>
      <c r="J374" s="33">
        <f>1237.5</f>
        <v>1237.5</v>
      </c>
    </row>
    <row r="375" spans="1:10" ht="15" customHeight="1" x14ac:dyDescent="0.2">
      <c r="A375" s="27" t="s">
        <v>12</v>
      </c>
      <c r="B375" s="28" t="s">
        <v>1167</v>
      </c>
      <c r="C375" s="29">
        <v>45551</v>
      </c>
      <c r="D375" s="30" t="s">
        <v>1168</v>
      </c>
      <c r="E375" s="31">
        <v>1221</v>
      </c>
      <c r="F375" s="34">
        <v>256.41000000000003</v>
      </c>
      <c r="G375" s="34">
        <v>1477.41</v>
      </c>
      <c r="H375" s="30" t="s">
        <v>50</v>
      </c>
      <c r="I375" s="35" t="s">
        <v>1176</v>
      </c>
      <c r="J375" s="33">
        <v>1221</v>
      </c>
    </row>
    <row r="376" spans="1:10" ht="15" customHeight="1" x14ac:dyDescent="0.2">
      <c r="A376" s="27" t="s">
        <v>806</v>
      </c>
      <c r="B376" s="28" t="s">
        <v>1115</v>
      </c>
      <c r="C376" s="29">
        <v>45482</v>
      </c>
      <c r="D376" s="30" t="s">
        <v>1116</v>
      </c>
      <c r="E376" s="31">
        <v>198.6</v>
      </c>
      <c r="F376" s="34">
        <v>41.71</v>
      </c>
      <c r="G376" s="34">
        <v>240.31</v>
      </c>
      <c r="H376" s="30" t="s">
        <v>50</v>
      </c>
      <c r="I376" s="35">
        <v>45487</v>
      </c>
      <c r="J376" s="33">
        <v>198.6</v>
      </c>
    </row>
    <row r="377" spans="1:10" ht="15" customHeight="1" x14ac:dyDescent="0.2">
      <c r="A377" s="27" t="s">
        <v>8</v>
      </c>
      <c r="B377" s="28" t="s">
        <v>668</v>
      </c>
      <c r="C377" s="29">
        <v>45406</v>
      </c>
      <c r="D377" s="30" t="s">
        <v>646</v>
      </c>
      <c r="E377" s="31">
        <v>152.86000000000001</v>
      </c>
      <c r="F377" s="31">
        <v>32.1</v>
      </c>
      <c r="G377" s="31">
        <v>184.96</v>
      </c>
      <c r="H377" s="30" t="s">
        <v>53</v>
      </c>
      <c r="I377" s="35" t="s">
        <v>650</v>
      </c>
      <c r="J377" s="33">
        <v>154.18</v>
      </c>
    </row>
    <row r="378" spans="1:10" ht="15" customHeight="1" x14ac:dyDescent="0.2">
      <c r="A378" s="27" t="s">
        <v>12</v>
      </c>
      <c r="B378" s="28" t="s">
        <v>789</v>
      </c>
      <c r="C378" s="29">
        <v>45427</v>
      </c>
      <c r="D378" s="30" t="s">
        <v>790</v>
      </c>
      <c r="E378" s="31">
        <v>91.8</v>
      </c>
      <c r="F378" s="31">
        <v>19.28</v>
      </c>
      <c r="G378" s="31">
        <v>111.08</v>
      </c>
      <c r="H378" s="30" t="s">
        <v>59</v>
      </c>
      <c r="I378" s="32" t="s">
        <v>763</v>
      </c>
      <c r="J378" s="33">
        <v>91.8</v>
      </c>
    </row>
    <row r="379" spans="1:10" ht="15" customHeight="1" x14ac:dyDescent="0.2">
      <c r="A379" s="27" t="s">
        <v>12</v>
      </c>
      <c r="B379" s="28" t="s">
        <v>1544</v>
      </c>
      <c r="C379" s="29">
        <v>45572</v>
      </c>
      <c r="D379" s="30" t="s">
        <v>790</v>
      </c>
      <c r="E379" s="31">
        <v>23.96</v>
      </c>
      <c r="F379" s="31">
        <v>5.03</v>
      </c>
      <c r="G379" s="31">
        <v>28.99</v>
      </c>
      <c r="H379" s="30" t="s">
        <v>59</v>
      </c>
      <c r="I379" s="35">
        <v>45572</v>
      </c>
      <c r="J379" s="33">
        <v>23.96</v>
      </c>
    </row>
    <row r="380" spans="1:10" ht="15" customHeight="1" x14ac:dyDescent="0.2">
      <c r="A380" s="27" t="s">
        <v>12</v>
      </c>
      <c r="B380" s="28" t="s">
        <v>1547</v>
      </c>
      <c r="C380" s="29">
        <v>45586</v>
      </c>
      <c r="D380" s="30" t="s">
        <v>790</v>
      </c>
      <c r="E380" s="31">
        <v>65.760000000000005</v>
      </c>
      <c r="F380" s="31">
        <v>13.81</v>
      </c>
      <c r="G380" s="31">
        <v>79.569999999999993</v>
      </c>
      <c r="H380" s="30" t="s">
        <v>58</v>
      </c>
      <c r="I380" s="35" t="s">
        <v>1562</v>
      </c>
      <c r="J380" s="33">
        <v>65.760000000000005</v>
      </c>
    </row>
    <row r="381" spans="1:10" ht="15" customHeight="1" x14ac:dyDescent="0.2">
      <c r="A381" s="27" t="s">
        <v>12</v>
      </c>
      <c r="B381" s="28" t="s">
        <v>1555</v>
      </c>
      <c r="C381" s="29">
        <v>45616</v>
      </c>
      <c r="D381" s="30" t="s">
        <v>790</v>
      </c>
      <c r="E381" s="31">
        <v>752.85</v>
      </c>
      <c r="F381" s="31">
        <v>158.1</v>
      </c>
      <c r="G381" s="31">
        <v>910.95</v>
      </c>
      <c r="H381" s="30" t="s">
        <v>52</v>
      </c>
      <c r="I381" s="35">
        <v>45616</v>
      </c>
      <c r="J381" s="33">
        <v>726.45</v>
      </c>
    </row>
    <row r="382" spans="1:10" ht="15" customHeight="1" x14ac:dyDescent="0.2">
      <c r="A382" s="27" t="s">
        <v>12</v>
      </c>
      <c r="B382" s="28" t="s">
        <v>1560</v>
      </c>
      <c r="C382" s="29">
        <v>45631</v>
      </c>
      <c r="D382" s="30" t="s">
        <v>790</v>
      </c>
      <c r="E382" s="31">
        <v>107.02</v>
      </c>
      <c r="F382" s="31">
        <v>22.47</v>
      </c>
      <c r="G382" s="31">
        <v>129.49</v>
      </c>
      <c r="H382" s="30" t="s">
        <v>59</v>
      </c>
      <c r="I382" s="35" t="s">
        <v>1564</v>
      </c>
      <c r="J382" s="33">
        <v>107.02</v>
      </c>
    </row>
    <row r="383" spans="1:10" ht="15" customHeight="1" x14ac:dyDescent="0.2">
      <c r="A383" s="27" t="s">
        <v>12</v>
      </c>
      <c r="B383" s="28" t="s">
        <v>491</v>
      </c>
      <c r="C383" s="29">
        <v>45316</v>
      </c>
      <c r="D383" s="30" t="s">
        <v>35</v>
      </c>
      <c r="E383" s="31">
        <v>55</v>
      </c>
      <c r="F383" s="31">
        <v>11.55</v>
      </c>
      <c r="G383" s="31">
        <v>66.55</v>
      </c>
      <c r="H383" s="30" t="s">
        <v>59</v>
      </c>
      <c r="I383" s="35">
        <v>45316</v>
      </c>
      <c r="J383" s="33">
        <v>55</v>
      </c>
    </row>
    <row r="384" spans="1:10" ht="15" customHeight="1" x14ac:dyDescent="0.2">
      <c r="A384" s="27" t="s">
        <v>12</v>
      </c>
      <c r="B384" s="28" t="s">
        <v>492</v>
      </c>
      <c r="C384" s="29">
        <v>45324</v>
      </c>
      <c r="D384" s="30" t="s">
        <v>35</v>
      </c>
      <c r="E384" s="31">
        <v>89</v>
      </c>
      <c r="F384" s="31">
        <v>18.690000000000001</v>
      </c>
      <c r="G384" s="31">
        <v>107.69</v>
      </c>
      <c r="H384" s="30" t="s">
        <v>59</v>
      </c>
      <c r="I384" s="35" t="s">
        <v>499</v>
      </c>
      <c r="J384" s="33">
        <v>89</v>
      </c>
    </row>
    <row r="385" spans="1:10" ht="15" customHeight="1" x14ac:dyDescent="0.2">
      <c r="A385" s="27" t="s">
        <v>12</v>
      </c>
      <c r="B385" s="28" t="s">
        <v>494</v>
      </c>
      <c r="C385" s="29">
        <v>45330</v>
      </c>
      <c r="D385" s="30" t="s">
        <v>35</v>
      </c>
      <c r="E385" s="31">
        <v>441.43</v>
      </c>
      <c r="F385" s="34">
        <v>92.7</v>
      </c>
      <c r="G385" s="34">
        <v>534.13</v>
      </c>
      <c r="H385" s="30" t="s">
        <v>45</v>
      </c>
      <c r="I385" s="35" t="s">
        <v>466</v>
      </c>
      <c r="J385" s="33">
        <v>441.43</v>
      </c>
    </row>
    <row r="386" spans="1:10" ht="15" customHeight="1" x14ac:dyDescent="0.2">
      <c r="A386" s="27" t="s">
        <v>9</v>
      </c>
      <c r="B386" s="28" t="s">
        <v>1592</v>
      </c>
      <c r="C386" s="29">
        <v>45588</v>
      </c>
      <c r="D386" s="30" t="s">
        <v>1593</v>
      </c>
      <c r="E386" s="31">
        <v>462</v>
      </c>
      <c r="F386" s="31">
        <v>97.02</v>
      </c>
      <c r="G386" s="31">
        <v>559.02</v>
      </c>
      <c r="H386" s="30" t="s">
        <v>62</v>
      </c>
      <c r="I386" s="35" t="s">
        <v>1617</v>
      </c>
      <c r="J386" s="33">
        <v>462</v>
      </c>
    </row>
    <row r="387" spans="1:10" ht="15" customHeight="1" x14ac:dyDescent="0.2">
      <c r="A387" s="27" t="s">
        <v>1</v>
      </c>
      <c r="B387" s="28" t="s">
        <v>204</v>
      </c>
      <c r="C387" s="29">
        <v>45301</v>
      </c>
      <c r="D387" s="30" t="s">
        <v>205</v>
      </c>
      <c r="E387" s="31">
        <v>527.6</v>
      </c>
      <c r="F387" s="34">
        <v>52.76</v>
      </c>
      <c r="G387" s="34">
        <v>580.36</v>
      </c>
      <c r="H387" s="30" t="s">
        <v>141</v>
      </c>
      <c r="I387" s="32" t="s">
        <v>242</v>
      </c>
      <c r="J387" s="33">
        <f>80+309.9</f>
        <v>389.9</v>
      </c>
    </row>
    <row r="388" spans="1:10" ht="15" customHeight="1" x14ac:dyDescent="0.2">
      <c r="A388" s="27" t="s">
        <v>7</v>
      </c>
      <c r="B388" s="28" t="s">
        <v>1008</v>
      </c>
      <c r="C388" s="29">
        <v>45497</v>
      </c>
      <c r="D388" s="30" t="s">
        <v>1009</v>
      </c>
      <c r="E388" s="31">
        <v>450</v>
      </c>
      <c r="F388" s="31">
        <v>94.5</v>
      </c>
      <c r="G388" s="31">
        <v>544.5</v>
      </c>
      <c r="H388" s="30" t="s">
        <v>849</v>
      </c>
      <c r="I388" s="35" t="s">
        <v>1042</v>
      </c>
      <c r="J388" s="33">
        <v>450</v>
      </c>
    </row>
    <row r="389" spans="1:10" ht="15" customHeight="1" x14ac:dyDescent="0.2">
      <c r="A389" s="27" t="s">
        <v>7</v>
      </c>
      <c r="B389" s="28" t="s">
        <v>1320</v>
      </c>
      <c r="C389" s="29">
        <v>45608</v>
      </c>
      <c r="D389" s="30" t="s">
        <v>1009</v>
      </c>
      <c r="E389" s="31">
        <v>560</v>
      </c>
      <c r="F389" s="31">
        <v>117.6</v>
      </c>
      <c r="G389" s="31">
        <v>677.6</v>
      </c>
      <c r="H389" s="30" t="s">
        <v>849</v>
      </c>
      <c r="I389" s="35" t="s">
        <v>1324</v>
      </c>
      <c r="J389" s="33">
        <v>560</v>
      </c>
    </row>
    <row r="390" spans="1:10" ht="15" customHeight="1" x14ac:dyDescent="0.2">
      <c r="A390" s="27" t="s">
        <v>7</v>
      </c>
      <c r="B390" s="28" t="s">
        <v>609</v>
      </c>
      <c r="C390" s="29">
        <v>45446</v>
      </c>
      <c r="D390" s="30" t="s">
        <v>610</v>
      </c>
      <c r="E390" s="31">
        <v>1139.75</v>
      </c>
      <c r="F390" s="31">
        <v>68.39</v>
      </c>
      <c r="G390" s="31">
        <v>1208.1400000000001</v>
      </c>
      <c r="H390" s="30" t="s">
        <v>39</v>
      </c>
      <c r="I390" s="32" t="s">
        <v>611</v>
      </c>
      <c r="J390" s="33">
        <v>1507.66</v>
      </c>
    </row>
    <row r="391" spans="1:10" ht="15" customHeight="1" x14ac:dyDescent="0.2">
      <c r="A391" s="27" t="s">
        <v>9</v>
      </c>
      <c r="B391" s="28" t="s">
        <v>335</v>
      </c>
      <c r="C391" s="29">
        <v>45324</v>
      </c>
      <c r="D391" s="30" t="s">
        <v>336</v>
      </c>
      <c r="E391" s="31">
        <v>15.55</v>
      </c>
      <c r="F391" s="31">
        <v>3.2654999999999998</v>
      </c>
      <c r="G391" s="31">
        <v>18.8155</v>
      </c>
      <c r="H391" s="30" t="s">
        <v>53</v>
      </c>
      <c r="I391" s="35" t="s">
        <v>357</v>
      </c>
      <c r="J391" s="33">
        <v>15.55</v>
      </c>
    </row>
    <row r="392" spans="1:10" ht="15" customHeight="1" x14ac:dyDescent="0.2">
      <c r="A392" s="27" t="s">
        <v>9</v>
      </c>
      <c r="B392" s="28" t="s">
        <v>347</v>
      </c>
      <c r="C392" s="29">
        <v>45350</v>
      </c>
      <c r="D392" s="30" t="s">
        <v>348</v>
      </c>
      <c r="E392" s="31">
        <v>67.33</v>
      </c>
      <c r="F392" s="34">
        <v>14.139299999999999</v>
      </c>
      <c r="G392" s="34">
        <v>81.469300000000004</v>
      </c>
      <c r="H392" s="30" t="s">
        <v>53</v>
      </c>
      <c r="I392" s="35" t="s">
        <v>361</v>
      </c>
      <c r="J392" s="33">
        <v>67.33</v>
      </c>
    </row>
    <row r="393" spans="1:10" ht="15" customHeight="1" x14ac:dyDescent="0.2">
      <c r="A393" s="27" t="s">
        <v>1</v>
      </c>
      <c r="B393" s="28" t="s">
        <v>214</v>
      </c>
      <c r="C393" s="29">
        <v>45317</v>
      </c>
      <c r="D393" s="30" t="s">
        <v>215</v>
      </c>
      <c r="E393" s="31">
        <v>110</v>
      </c>
      <c r="F393" s="34">
        <v>0</v>
      </c>
      <c r="G393" s="34">
        <v>110</v>
      </c>
      <c r="H393" s="30" t="s">
        <v>62</v>
      </c>
      <c r="I393" s="35">
        <v>45320</v>
      </c>
      <c r="J393" s="33">
        <v>110</v>
      </c>
    </row>
    <row r="394" spans="1:10" ht="15" customHeight="1" x14ac:dyDescent="0.2">
      <c r="A394" s="27" t="s">
        <v>6</v>
      </c>
      <c r="B394" s="28" t="s">
        <v>976</v>
      </c>
      <c r="C394" s="29">
        <v>45461</v>
      </c>
      <c r="D394" s="30" t="s">
        <v>148</v>
      </c>
      <c r="E394" s="31">
        <v>5400</v>
      </c>
      <c r="F394" s="31">
        <v>1134</v>
      </c>
      <c r="G394" s="31">
        <v>6534</v>
      </c>
      <c r="H394" s="30" t="s">
        <v>43</v>
      </c>
      <c r="I394" s="35" t="s">
        <v>769</v>
      </c>
      <c r="J394" s="33">
        <v>5400</v>
      </c>
    </row>
    <row r="395" spans="1:10" ht="15" customHeight="1" x14ac:dyDescent="0.2">
      <c r="A395" s="27" t="s">
        <v>4</v>
      </c>
      <c r="B395" s="28" t="s">
        <v>859</v>
      </c>
      <c r="C395" s="29">
        <v>45451</v>
      </c>
      <c r="D395" s="30" t="s">
        <v>860</v>
      </c>
      <c r="E395" s="31">
        <v>782</v>
      </c>
      <c r="F395" s="34">
        <v>0</v>
      </c>
      <c r="G395" s="34">
        <v>782</v>
      </c>
      <c r="H395" s="30" t="s">
        <v>67</v>
      </c>
      <c r="I395" s="35" t="s">
        <v>864</v>
      </c>
      <c r="J395" s="33" t="s">
        <v>803</v>
      </c>
    </row>
    <row r="396" spans="1:10" ht="15" customHeight="1" x14ac:dyDescent="0.2">
      <c r="A396" s="27" t="s">
        <v>9</v>
      </c>
      <c r="B396" s="28" t="s">
        <v>330</v>
      </c>
      <c r="C396" s="29">
        <v>45320</v>
      </c>
      <c r="D396" s="30" t="s">
        <v>100</v>
      </c>
      <c r="E396" s="31">
        <v>650</v>
      </c>
      <c r="F396" s="34">
        <v>136.5</v>
      </c>
      <c r="G396" s="34">
        <v>786.5</v>
      </c>
      <c r="H396" s="30" t="s">
        <v>187</v>
      </c>
      <c r="I396" s="35" t="s">
        <v>354</v>
      </c>
      <c r="J396" s="33">
        <f>171.31+3.45</f>
        <v>174.76</v>
      </c>
    </row>
    <row r="397" spans="1:10" ht="15" customHeight="1" x14ac:dyDescent="0.2">
      <c r="A397" s="27" t="s">
        <v>9</v>
      </c>
      <c r="B397" s="28" t="s">
        <v>713</v>
      </c>
      <c r="C397" s="29">
        <v>45441</v>
      </c>
      <c r="D397" s="30" t="s">
        <v>100</v>
      </c>
      <c r="E397" s="31">
        <v>275.59000000000003</v>
      </c>
      <c r="F397" s="31">
        <v>56.410000000000004</v>
      </c>
      <c r="G397" s="31">
        <v>332.00000000000006</v>
      </c>
      <c r="H397" s="42" t="s">
        <v>187</v>
      </c>
      <c r="I397" s="35" t="s">
        <v>939</v>
      </c>
      <c r="J397" s="33">
        <f>353.33+21.65</f>
        <v>374.97999999999996</v>
      </c>
    </row>
    <row r="398" spans="1:10" ht="15" customHeight="1" x14ac:dyDescent="0.2">
      <c r="A398" s="27" t="s">
        <v>9</v>
      </c>
      <c r="B398" s="28" t="s">
        <v>1088</v>
      </c>
      <c r="C398" s="29">
        <v>45553</v>
      </c>
      <c r="D398" s="30" t="s">
        <v>100</v>
      </c>
      <c r="E398" s="31">
        <v>3150</v>
      </c>
      <c r="F398" s="34">
        <v>0</v>
      </c>
      <c r="G398" s="34">
        <v>3150</v>
      </c>
      <c r="H398" s="30" t="s">
        <v>187</v>
      </c>
      <c r="I398" s="35" t="s">
        <v>1096</v>
      </c>
      <c r="J398" s="33">
        <f>12.33+2.59+78.73+6.01+116</f>
        <v>215.66000000000003</v>
      </c>
    </row>
    <row r="399" spans="1:10" ht="15" customHeight="1" x14ac:dyDescent="0.2">
      <c r="A399" s="27" t="s">
        <v>13</v>
      </c>
      <c r="B399" s="28" t="s">
        <v>618</v>
      </c>
      <c r="C399" s="29">
        <v>45306</v>
      </c>
      <c r="D399" s="30" t="s">
        <v>445</v>
      </c>
      <c r="E399" s="31">
        <v>4.9000000000000004</v>
      </c>
      <c r="F399" s="31">
        <v>1.0290000000000001</v>
      </c>
      <c r="G399" s="31">
        <v>5.9290000000000003</v>
      </c>
      <c r="H399" s="30" t="s">
        <v>55</v>
      </c>
      <c r="I399" s="35" t="s">
        <v>451</v>
      </c>
      <c r="J399" s="33">
        <v>4.9000000000000004</v>
      </c>
    </row>
    <row r="400" spans="1:10" ht="15" customHeight="1" x14ac:dyDescent="0.2">
      <c r="A400" s="27" t="s">
        <v>13</v>
      </c>
      <c r="B400" s="28" t="s">
        <v>931</v>
      </c>
      <c r="C400" s="29">
        <v>45447</v>
      </c>
      <c r="D400" s="30" t="s">
        <v>932</v>
      </c>
      <c r="E400" s="31">
        <v>8.3699999999999992</v>
      </c>
      <c r="F400" s="31">
        <v>1.76</v>
      </c>
      <c r="G400" s="31">
        <v>10.130000000000001</v>
      </c>
      <c r="H400" s="30" t="s">
        <v>55</v>
      </c>
      <c r="I400" s="35">
        <v>45447</v>
      </c>
      <c r="J400" s="33">
        <v>8.3699999999999992</v>
      </c>
    </row>
    <row r="401" spans="1:10" ht="15" customHeight="1" x14ac:dyDescent="0.2">
      <c r="A401" s="27" t="s">
        <v>806</v>
      </c>
      <c r="B401" s="28" t="s">
        <v>1394</v>
      </c>
      <c r="C401" s="29">
        <v>45623</v>
      </c>
      <c r="D401" s="30" t="s">
        <v>1395</v>
      </c>
      <c r="E401" s="31">
        <v>5082</v>
      </c>
      <c r="F401" s="31">
        <v>1067.22</v>
      </c>
      <c r="G401" s="31">
        <v>6149.22</v>
      </c>
      <c r="H401" s="30" t="s">
        <v>44</v>
      </c>
      <c r="I401" s="35" t="s">
        <v>1389</v>
      </c>
      <c r="J401" s="33">
        <v>5082</v>
      </c>
    </row>
    <row r="402" spans="1:10" ht="15" customHeight="1" x14ac:dyDescent="0.2">
      <c r="A402" s="27" t="s">
        <v>806</v>
      </c>
      <c r="B402" s="28" t="s">
        <v>818</v>
      </c>
      <c r="C402" s="29">
        <v>45435</v>
      </c>
      <c r="D402" s="30" t="s">
        <v>970</v>
      </c>
      <c r="E402" s="31">
        <v>7505</v>
      </c>
      <c r="F402" s="34">
        <v>1576.05</v>
      </c>
      <c r="G402" s="34">
        <v>9081.0499999999993</v>
      </c>
      <c r="H402" s="30" t="s">
        <v>44</v>
      </c>
      <c r="I402" s="41" t="s">
        <v>844</v>
      </c>
      <c r="J402" s="33">
        <v>7505</v>
      </c>
    </row>
    <row r="403" spans="1:10" ht="15" customHeight="1" x14ac:dyDescent="0.2">
      <c r="A403" s="27" t="s">
        <v>5</v>
      </c>
      <c r="B403" s="28" t="s">
        <v>1303</v>
      </c>
      <c r="C403" s="29">
        <v>45595</v>
      </c>
      <c r="D403" s="30" t="s">
        <v>151</v>
      </c>
      <c r="E403" s="31">
        <v>130</v>
      </c>
      <c r="F403" s="31">
        <v>27.3</v>
      </c>
      <c r="G403" s="31">
        <v>157.30000000000001</v>
      </c>
      <c r="H403" s="30" t="s">
        <v>68</v>
      </c>
      <c r="I403" s="35" t="s">
        <v>1314</v>
      </c>
      <c r="J403" s="33">
        <v>130</v>
      </c>
    </row>
    <row r="404" spans="1:10" ht="15" customHeight="1" x14ac:dyDescent="0.2">
      <c r="A404" s="27" t="s">
        <v>6</v>
      </c>
      <c r="B404" s="28" t="s">
        <v>1146</v>
      </c>
      <c r="C404" s="29">
        <v>45481</v>
      </c>
      <c r="D404" s="30" t="s">
        <v>150</v>
      </c>
      <c r="E404" s="31">
        <v>215.35</v>
      </c>
      <c r="F404" s="34">
        <v>21.535</v>
      </c>
      <c r="G404" s="34">
        <v>236.88499999999999</v>
      </c>
      <c r="H404" s="30" t="s">
        <v>48</v>
      </c>
      <c r="I404" s="35" t="s">
        <v>1121</v>
      </c>
      <c r="J404" s="33">
        <f>109.15+106.2</f>
        <v>215.35000000000002</v>
      </c>
    </row>
    <row r="405" spans="1:10" ht="15" customHeight="1" x14ac:dyDescent="0.2">
      <c r="A405" s="27" t="s">
        <v>6</v>
      </c>
      <c r="B405" s="28" t="s">
        <v>1529</v>
      </c>
      <c r="C405" s="29">
        <v>45630</v>
      </c>
      <c r="D405" s="30" t="s">
        <v>150</v>
      </c>
      <c r="E405" s="31">
        <v>196.47</v>
      </c>
      <c r="F405" s="31">
        <v>19.647000000000002</v>
      </c>
      <c r="G405" s="31">
        <v>216.11699999999999</v>
      </c>
      <c r="H405" s="30" t="s">
        <v>1542</v>
      </c>
      <c r="I405" s="35">
        <v>45635</v>
      </c>
      <c r="J405" s="33">
        <v>196.47</v>
      </c>
    </row>
    <row r="406" spans="1:10" ht="15" customHeight="1" x14ac:dyDescent="0.2">
      <c r="A406" s="27" t="s">
        <v>1415</v>
      </c>
      <c r="B406" s="28" t="s">
        <v>1430</v>
      </c>
      <c r="C406" s="29">
        <v>45581</v>
      </c>
      <c r="D406" s="30" t="s">
        <v>1444</v>
      </c>
      <c r="E406" s="31">
        <v>136.36000000000001</v>
      </c>
      <c r="F406" s="31">
        <v>13.636000000000003</v>
      </c>
      <c r="G406" s="31">
        <v>149.99600000000001</v>
      </c>
      <c r="H406" s="30" t="s">
        <v>141</v>
      </c>
      <c r="I406" s="35">
        <v>45582</v>
      </c>
      <c r="J406" s="33">
        <v>136.36000000000001</v>
      </c>
    </row>
    <row r="407" spans="1:10" ht="15" customHeight="1" x14ac:dyDescent="0.2">
      <c r="A407" s="27" t="s">
        <v>4</v>
      </c>
      <c r="B407" s="28" t="s">
        <v>259</v>
      </c>
      <c r="C407" s="29">
        <v>45317</v>
      </c>
      <c r="D407" s="30" t="s">
        <v>443</v>
      </c>
      <c r="E407" s="31">
        <v>1000</v>
      </c>
      <c r="F407" s="31">
        <v>0</v>
      </c>
      <c r="G407" s="31">
        <v>1000</v>
      </c>
      <c r="H407" s="30" t="s">
        <v>67</v>
      </c>
      <c r="I407" s="35" t="s">
        <v>260</v>
      </c>
      <c r="J407" s="33">
        <v>1000</v>
      </c>
    </row>
    <row r="408" spans="1:10" ht="15" customHeight="1" x14ac:dyDescent="0.2">
      <c r="A408" s="27" t="s">
        <v>1</v>
      </c>
      <c r="B408" s="28" t="s">
        <v>556</v>
      </c>
      <c r="C408" s="29">
        <v>45425</v>
      </c>
      <c r="D408" s="30" t="s">
        <v>557</v>
      </c>
      <c r="E408" s="31">
        <v>960</v>
      </c>
      <c r="F408" s="31">
        <v>201.6</v>
      </c>
      <c r="G408" s="31">
        <v>1161.5999999999999</v>
      </c>
      <c r="H408" s="30" t="s">
        <v>43</v>
      </c>
      <c r="I408" s="32" t="s">
        <v>613</v>
      </c>
      <c r="J408" s="33">
        <v>1036.8</v>
      </c>
    </row>
    <row r="409" spans="1:10" ht="15" customHeight="1" x14ac:dyDescent="0.2">
      <c r="A409" s="27" t="s">
        <v>1</v>
      </c>
      <c r="B409" s="28" t="s">
        <v>569</v>
      </c>
      <c r="C409" s="29">
        <v>45436</v>
      </c>
      <c r="D409" s="30" t="s">
        <v>557</v>
      </c>
      <c r="E409" s="31">
        <v>390</v>
      </c>
      <c r="F409" s="31">
        <v>81.900000000000006</v>
      </c>
      <c r="G409" s="31">
        <v>471.9</v>
      </c>
      <c r="H409" s="30" t="s">
        <v>43</v>
      </c>
      <c r="I409" s="35">
        <v>45459</v>
      </c>
      <c r="J409" s="33">
        <v>390</v>
      </c>
    </row>
    <row r="410" spans="1:10" ht="15" customHeight="1" x14ac:dyDescent="0.2">
      <c r="A410" s="27" t="s">
        <v>4</v>
      </c>
      <c r="B410" s="28" t="s">
        <v>378</v>
      </c>
      <c r="C410" s="29">
        <v>45366</v>
      </c>
      <c r="D410" s="30" t="s">
        <v>442</v>
      </c>
      <c r="E410" s="31">
        <v>400</v>
      </c>
      <c r="F410" s="34">
        <v>84</v>
      </c>
      <c r="G410" s="34">
        <v>484</v>
      </c>
      <c r="H410" s="30" t="s">
        <v>185</v>
      </c>
      <c r="I410" s="35" t="s">
        <v>383</v>
      </c>
      <c r="J410" s="33">
        <v>400</v>
      </c>
    </row>
    <row r="411" spans="1:10" ht="15" customHeight="1" x14ac:dyDescent="0.2">
      <c r="A411" s="27" t="s">
        <v>2</v>
      </c>
      <c r="B411" s="28" t="s">
        <v>1276</v>
      </c>
      <c r="C411" s="29">
        <v>45618</v>
      </c>
      <c r="D411" s="30" t="s">
        <v>1272</v>
      </c>
      <c r="E411" s="31">
        <v>327.76</v>
      </c>
      <c r="F411" s="31">
        <v>0</v>
      </c>
      <c r="G411" s="31">
        <v>327.76</v>
      </c>
      <c r="H411" s="30" t="s">
        <v>46</v>
      </c>
      <c r="I411" s="35">
        <v>45637</v>
      </c>
      <c r="J411" s="33">
        <v>327.76</v>
      </c>
    </row>
    <row r="412" spans="1:10" ht="15" customHeight="1" x14ac:dyDescent="0.2">
      <c r="A412" s="27" t="s">
        <v>1</v>
      </c>
      <c r="B412" s="28" t="s">
        <v>239</v>
      </c>
      <c r="C412" s="29">
        <v>45358</v>
      </c>
      <c r="D412" s="30" t="s">
        <v>449</v>
      </c>
      <c r="E412" s="31">
        <v>22.25</v>
      </c>
      <c r="F412" s="31">
        <v>4.67</v>
      </c>
      <c r="G412" s="31">
        <v>26.92</v>
      </c>
      <c r="H412" s="30" t="s">
        <v>61</v>
      </c>
      <c r="I412" s="35" t="s">
        <v>257</v>
      </c>
      <c r="J412" s="33">
        <v>25.56</v>
      </c>
    </row>
    <row r="413" spans="1:10" ht="15" customHeight="1" x14ac:dyDescent="0.2">
      <c r="A413" s="27" t="s">
        <v>12</v>
      </c>
      <c r="B413" s="28" t="s">
        <v>1169</v>
      </c>
      <c r="C413" s="29">
        <v>45562</v>
      </c>
      <c r="D413" s="30" t="s">
        <v>1170</v>
      </c>
      <c r="E413" s="31">
        <v>619.83000000000004</v>
      </c>
      <c r="F413" s="34">
        <v>130.16</v>
      </c>
      <c r="G413" s="34">
        <v>749.99</v>
      </c>
      <c r="H413" s="30" t="s">
        <v>67</v>
      </c>
      <c r="I413" s="35">
        <v>45545</v>
      </c>
      <c r="J413" s="33" t="s">
        <v>803</v>
      </c>
    </row>
    <row r="414" spans="1:10" ht="15" customHeight="1" x14ac:dyDescent="0.2">
      <c r="A414" s="27" t="s">
        <v>806</v>
      </c>
      <c r="B414" s="28" t="s">
        <v>880</v>
      </c>
      <c r="C414" s="29">
        <v>45472</v>
      </c>
      <c r="D414" s="30" t="s">
        <v>1004</v>
      </c>
      <c r="E414" s="31">
        <v>104.38</v>
      </c>
      <c r="F414" s="34">
        <v>10.44</v>
      </c>
      <c r="G414" s="34">
        <v>114.82</v>
      </c>
      <c r="H414" s="30" t="s">
        <v>64</v>
      </c>
      <c r="I414" s="35">
        <v>45472</v>
      </c>
      <c r="J414" s="33">
        <v>104.38</v>
      </c>
    </row>
    <row r="415" spans="1:10" ht="15" customHeight="1" x14ac:dyDescent="0.2">
      <c r="A415" s="27" t="s">
        <v>7</v>
      </c>
      <c r="B415" s="28" t="s">
        <v>175</v>
      </c>
      <c r="C415" s="29">
        <v>45341</v>
      </c>
      <c r="D415" s="30" t="s">
        <v>182</v>
      </c>
      <c r="E415" s="31">
        <v>823.61</v>
      </c>
      <c r="F415" s="34">
        <v>172.96</v>
      </c>
      <c r="G415" s="34">
        <v>996.57</v>
      </c>
      <c r="H415" s="30" t="s">
        <v>50</v>
      </c>
      <c r="I415" s="35" t="s">
        <v>191</v>
      </c>
      <c r="J415" s="33">
        <v>823.61</v>
      </c>
    </row>
    <row r="416" spans="1:10" ht="15" customHeight="1" x14ac:dyDescent="0.2">
      <c r="A416" s="27" t="s">
        <v>6</v>
      </c>
      <c r="B416" s="28" t="s">
        <v>298</v>
      </c>
      <c r="C416" s="29">
        <v>45299</v>
      </c>
      <c r="D416" s="30" t="s">
        <v>108</v>
      </c>
      <c r="E416" s="31">
        <v>727.28</v>
      </c>
      <c r="F416" s="34">
        <v>72.727999999999994</v>
      </c>
      <c r="G416" s="34">
        <v>800.00799999999992</v>
      </c>
      <c r="H416" s="30" t="s">
        <v>48</v>
      </c>
      <c r="I416" s="35" t="s">
        <v>307</v>
      </c>
      <c r="J416" s="33">
        <v>727.28</v>
      </c>
    </row>
    <row r="417" spans="1:10" ht="15" customHeight="1" x14ac:dyDescent="0.2">
      <c r="A417" s="27" t="s">
        <v>6</v>
      </c>
      <c r="B417" s="28" t="s">
        <v>741</v>
      </c>
      <c r="C417" s="29">
        <v>45405</v>
      </c>
      <c r="D417" s="30" t="s">
        <v>108</v>
      </c>
      <c r="E417" s="31">
        <v>472.73</v>
      </c>
      <c r="F417" s="31">
        <v>47.274000000000001</v>
      </c>
      <c r="G417" s="31">
        <v>520</v>
      </c>
      <c r="H417" s="42" t="s">
        <v>48</v>
      </c>
      <c r="I417" s="35">
        <v>45429</v>
      </c>
      <c r="J417" s="33">
        <v>472.73</v>
      </c>
    </row>
    <row r="418" spans="1:10" ht="15" customHeight="1" x14ac:dyDescent="0.2">
      <c r="A418" s="27" t="s">
        <v>6</v>
      </c>
      <c r="B418" s="28" t="s">
        <v>1127</v>
      </c>
      <c r="C418" s="29">
        <v>45476</v>
      </c>
      <c r="D418" s="30" t="s">
        <v>108</v>
      </c>
      <c r="E418" s="31">
        <v>254.55</v>
      </c>
      <c r="F418" s="34">
        <v>25.455000000000002</v>
      </c>
      <c r="G418" s="34">
        <v>280.005</v>
      </c>
      <c r="H418" s="42" t="s">
        <v>48</v>
      </c>
      <c r="I418" s="35">
        <v>45491</v>
      </c>
      <c r="J418" s="33">
        <v>254.55</v>
      </c>
    </row>
    <row r="419" spans="1:10" x14ac:dyDescent="0.2">
      <c r="A419" s="27" t="s">
        <v>6</v>
      </c>
      <c r="B419" s="28" t="s">
        <v>1513</v>
      </c>
      <c r="C419" s="29">
        <v>45580</v>
      </c>
      <c r="D419" s="30" t="s">
        <v>108</v>
      </c>
      <c r="E419" s="31">
        <v>14450.41</v>
      </c>
      <c r="F419" s="31">
        <v>3034.5861</v>
      </c>
      <c r="G419" s="31">
        <v>17484.9961</v>
      </c>
      <c r="H419" s="30" t="s">
        <v>48</v>
      </c>
      <c r="I419" s="35" t="s">
        <v>1537</v>
      </c>
      <c r="J419" s="33">
        <f>1822.73+672.73+550+381.82+500+409.09+550</f>
        <v>4886.37</v>
      </c>
    </row>
    <row r="420" spans="1:10" ht="15" customHeight="1" x14ac:dyDescent="0.2">
      <c r="A420" s="27" t="s">
        <v>806</v>
      </c>
      <c r="B420" s="28" t="s">
        <v>817</v>
      </c>
      <c r="C420" s="29">
        <v>45435</v>
      </c>
      <c r="D420" s="30" t="s">
        <v>835</v>
      </c>
      <c r="E420" s="31">
        <v>7620</v>
      </c>
      <c r="F420" s="34">
        <v>1600.2</v>
      </c>
      <c r="G420" s="34">
        <v>9220.2000000000007</v>
      </c>
      <c r="H420" s="30" t="s">
        <v>44</v>
      </c>
      <c r="I420" s="35" t="s">
        <v>844</v>
      </c>
      <c r="J420" s="33">
        <v>7960</v>
      </c>
    </row>
    <row r="421" spans="1:10" x14ac:dyDescent="0.2">
      <c r="A421" s="27" t="s">
        <v>6</v>
      </c>
      <c r="B421" s="28" t="s">
        <v>473</v>
      </c>
      <c r="C421" s="29">
        <v>45352</v>
      </c>
      <c r="D421" s="30" t="s">
        <v>478</v>
      </c>
      <c r="E421" s="31">
        <v>42.29</v>
      </c>
      <c r="F421" s="31">
        <v>8.8808999999999987</v>
      </c>
      <c r="G421" s="31">
        <v>51.170899999999996</v>
      </c>
      <c r="H421" s="30" t="s">
        <v>53</v>
      </c>
      <c r="I421" s="35">
        <v>45352</v>
      </c>
      <c r="J421" s="33">
        <v>42.29</v>
      </c>
    </row>
    <row r="422" spans="1:10" ht="15" customHeight="1" x14ac:dyDescent="0.2">
      <c r="A422" s="27" t="s">
        <v>11</v>
      </c>
      <c r="B422" s="28" t="s">
        <v>794</v>
      </c>
      <c r="C422" s="29">
        <v>45406</v>
      </c>
      <c r="D422" s="30" t="s">
        <v>800</v>
      </c>
      <c r="E422" s="31">
        <v>32.97</v>
      </c>
      <c r="F422" s="31">
        <v>6.92</v>
      </c>
      <c r="G422" s="31">
        <v>39.89</v>
      </c>
      <c r="H422" s="30" t="s">
        <v>61</v>
      </c>
      <c r="I422" s="35" t="s">
        <v>802</v>
      </c>
      <c r="J422" s="33" t="s">
        <v>803</v>
      </c>
    </row>
    <row r="423" spans="1:10" ht="15" customHeight="1" x14ac:dyDescent="0.2">
      <c r="A423" s="27" t="s">
        <v>806</v>
      </c>
      <c r="B423" s="28" t="s">
        <v>826</v>
      </c>
      <c r="C423" s="29">
        <v>45446</v>
      </c>
      <c r="D423" s="30" t="s">
        <v>838</v>
      </c>
      <c r="E423" s="31">
        <v>40.86</v>
      </c>
      <c r="F423" s="31">
        <v>8.58</v>
      </c>
      <c r="G423" s="31">
        <v>49.44</v>
      </c>
      <c r="H423" s="30" t="s">
        <v>53</v>
      </c>
      <c r="I423" s="35">
        <v>45446</v>
      </c>
      <c r="J423" s="33">
        <v>40.86</v>
      </c>
    </row>
    <row r="424" spans="1:10" ht="15" customHeight="1" x14ac:dyDescent="0.2">
      <c r="A424" s="27" t="s">
        <v>806</v>
      </c>
      <c r="B424" s="28" t="s">
        <v>1406</v>
      </c>
      <c r="C424" s="29">
        <v>45630</v>
      </c>
      <c r="D424" s="30" t="s">
        <v>1407</v>
      </c>
      <c r="E424" s="31">
        <v>379.91</v>
      </c>
      <c r="F424" s="31">
        <v>37.99</v>
      </c>
      <c r="G424" s="31">
        <v>417.9</v>
      </c>
      <c r="H424" s="30" t="s">
        <v>64</v>
      </c>
      <c r="I424" s="35">
        <v>45630</v>
      </c>
      <c r="J424" s="33">
        <v>379.91</v>
      </c>
    </row>
    <row r="425" spans="1:10" ht="15" customHeight="1" x14ac:dyDescent="0.2">
      <c r="A425" s="27" t="s">
        <v>8</v>
      </c>
      <c r="B425" s="28" t="s">
        <v>1331</v>
      </c>
      <c r="C425" s="29">
        <v>45617</v>
      </c>
      <c r="D425" s="30" t="s">
        <v>1332</v>
      </c>
      <c r="E425" s="31">
        <v>3200.17</v>
      </c>
      <c r="F425" s="31">
        <v>0</v>
      </c>
      <c r="G425" s="31">
        <v>3200.17</v>
      </c>
      <c r="H425" s="30" t="s">
        <v>40</v>
      </c>
      <c r="I425" s="35" t="s">
        <v>1206</v>
      </c>
      <c r="J425" s="33">
        <v>3200.17</v>
      </c>
    </row>
    <row r="426" spans="1:10" ht="15" customHeight="1" x14ac:dyDescent="0.2">
      <c r="A426" s="27" t="s">
        <v>6</v>
      </c>
      <c r="B426" s="28" t="s">
        <v>742</v>
      </c>
      <c r="C426" s="29">
        <v>45406</v>
      </c>
      <c r="D426" s="30" t="s">
        <v>113</v>
      </c>
      <c r="E426" s="31">
        <v>240.11</v>
      </c>
      <c r="F426" s="34">
        <v>0</v>
      </c>
      <c r="G426" s="34">
        <v>240.11</v>
      </c>
      <c r="H426" s="30" t="s">
        <v>40</v>
      </c>
      <c r="I426" s="35" t="s">
        <v>763</v>
      </c>
      <c r="J426" s="33">
        <v>240.11</v>
      </c>
    </row>
    <row r="427" spans="1:10" ht="15" customHeight="1" x14ac:dyDescent="0.2">
      <c r="A427" s="27" t="s">
        <v>12</v>
      </c>
      <c r="B427" s="28" t="s">
        <v>489</v>
      </c>
      <c r="C427" s="29">
        <v>45293</v>
      </c>
      <c r="D427" s="30" t="s">
        <v>1557</v>
      </c>
      <c r="E427" s="31">
        <v>241.5</v>
      </c>
      <c r="F427" s="34">
        <v>0</v>
      </c>
      <c r="G427" s="34">
        <v>241.5</v>
      </c>
      <c r="H427" s="30" t="s">
        <v>40</v>
      </c>
      <c r="I427" s="35" t="s">
        <v>498</v>
      </c>
      <c r="J427" s="33">
        <v>241.5</v>
      </c>
    </row>
    <row r="428" spans="1:10" ht="15" customHeight="1" x14ac:dyDescent="0.2">
      <c r="A428" s="27" t="s">
        <v>12</v>
      </c>
      <c r="B428" s="28" t="s">
        <v>1556</v>
      </c>
      <c r="C428" s="29">
        <v>45617</v>
      </c>
      <c r="D428" s="30" t="s">
        <v>1557</v>
      </c>
      <c r="E428" s="31">
        <v>3862.42</v>
      </c>
      <c r="F428" s="31">
        <v>0</v>
      </c>
      <c r="G428" s="31">
        <v>3862.42</v>
      </c>
      <c r="H428" s="30" t="s">
        <v>40</v>
      </c>
      <c r="I428" s="35" t="s">
        <v>1206</v>
      </c>
      <c r="J428" s="33">
        <v>3862.42</v>
      </c>
    </row>
    <row r="429" spans="1:10" ht="15" customHeight="1" x14ac:dyDescent="0.2">
      <c r="A429" s="27" t="s">
        <v>8</v>
      </c>
      <c r="B429" s="28" t="s">
        <v>1044</v>
      </c>
      <c r="C429" s="29">
        <v>45491</v>
      </c>
      <c r="D429" s="30" t="s">
        <v>1013</v>
      </c>
      <c r="E429" s="31">
        <v>3268.36</v>
      </c>
      <c r="F429" s="31">
        <v>0</v>
      </c>
      <c r="G429" s="31">
        <v>3268.36</v>
      </c>
      <c r="H429" s="30" t="s">
        <v>40</v>
      </c>
      <c r="I429" s="35" t="s">
        <v>1047</v>
      </c>
      <c r="J429" s="33">
        <v>3268.36</v>
      </c>
    </row>
    <row r="430" spans="1:10" ht="15" customHeight="1" x14ac:dyDescent="0.2">
      <c r="A430" s="27" t="s">
        <v>13</v>
      </c>
      <c r="B430" s="28" t="s">
        <v>627</v>
      </c>
      <c r="C430" s="29">
        <v>45327</v>
      </c>
      <c r="D430" s="30" t="s">
        <v>434</v>
      </c>
      <c r="E430" s="31">
        <v>342.6</v>
      </c>
      <c r="F430" s="31">
        <v>71.945999999999998</v>
      </c>
      <c r="G430" s="31">
        <v>414.54600000000005</v>
      </c>
      <c r="H430" s="30" t="s">
        <v>50</v>
      </c>
      <c r="I430" s="35" t="s">
        <v>456</v>
      </c>
      <c r="J430" s="33">
        <v>342.6</v>
      </c>
    </row>
    <row r="431" spans="1:10" ht="15" customHeight="1" x14ac:dyDescent="0.2">
      <c r="A431" s="27" t="s">
        <v>4</v>
      </c>
      <c r="B431" s="28" t="s">
        <v>533</v>
      </c>
      <c r="C431" s="29">
        <v>45415</v>
      </c>
      <c r="D431" s="30" t="s">
        <v>537</v>
      </c>
      <c r="E431" s="31">
        <v>570</v>
      </c>
      <c r="F431" s="31">
        <v>119.7</v>
      </c>
      <c r="G431" s="31">
        <v>689.7</v>
      </c>
      <c r="H431" s="30" t="s">
        <v>44</v>
      </c>
      <c r="I431" s="35" t="s">
        <v>539</v>
      </c>
      <c r="J431" s="33">
        <v>570</v>
      </c>
    </row>
    <row r="432" spans="1:10" ht="15" customHeight="1" x14ac:dyDescent="0.2">
      <c r="A432" s="27" t="s">
        <v>6</v>
      </c>
      <c r="B432" s="28" t="s">
        <v>1135</v>
      </c>
      <c r="C432" s="29">
        <v>45478</v>
      </c>
      <c r="D432" s="30" t="s">
        <v>1136</v>
      </c>
      <c r="E432" s="31">
        <v>1400</v>
      </c>
      <c r="F432" s="34">
        <v>294</v>
      </c>
      <c r="G432" s="34">
        <v>1694</v>
      </c>
      <c r="H432" s="30" t="s">
        <v>41</v>
      </c>
      <c r="I432" s="35">
        <v>45491</v>
      </c>
      <c r="J432" s="33">
        <v>1400</v>
      </c>
    </row>
    <row r="433" spans="1:10" ht="15" customHeight="1" x14ac:dyDescent="0.2">
      <c r="A433" s="27" t="s">
        <v>806</v>
      </c>
      <c r="B433" s="28" t="s">
        <v>1117</v>
      </c>
      <c r="C433" s="29">
        <v>45487</v>
      </c>
      <c r="D433" s="30" t="s">
        <v>1118</v>
      </c>
      <c r="E433" s="31">
        <v>33.270000000000003</v>
      </c>
      <c r="F433" s="31">
        <v>3.33</v>
      </c>
      <c r="G433" s="31">
        <v>36.6</v>
      </c>
      <c r="H433" s="30" t="s">
        <v>64</v>
      </c>
      <c r="I433" s="35">
        <v>45487</v>
      </c>
      <c r="J433" s="33">
        <v>33.270000000000003</v>
      </c>
    </row>
    <row r="434" spans="1:10" ht="15" customHeight="1" x14ac:dyDescent="0.2">
      <c r="A434" s="27" t="s">
        <v>9</v>
      </c>
      <c r="B434" s="28" t="s">
        <v>716</v>
      </c>
      <c r="C434" s="29">
        <v>45442</v>
      </c>
      <c r="D434" s="30" t="s">
        <v>717</v>
      </c>
      <c r="E434" s="31">
        <v>190.18</v>
      </c>
      <c r="F434" s="34">
        <v>19.018000000000001</v>
      </c>
      <c r="G434" s="34">
        <v>209.19800000000001</v>
      </c>
      <c r="H434" s="30" t="s">
        <v>64</v>
      </c>
      <c r="I434" s="35">
        <v>45442</v>
      </c>
      <c r="J434" s="33">
        <v>190.18</v>
      </c>
    </row>
    <row r="435" spans="1:10" ht="15" customHeight="1" x14ac:dyDescent="0.2">
      <c r="A435" s="27" t="s">
        <v>6</v>
      </c>
      <c r="B435" s="28" t="s">
        <v>299</v>
      </c>
      <c r="C435" s="29">
        <v>45306</v>
      </c>
      <c r="D435" s="30" t="s">
        <v>304</v>
      </c>
      <c r="E435" s="31">
        <v>12</v>
      </c>
      <c r="F435" s="31">
        <v>2.52</v>
      </c>
      <c r="G435" s="31">
        <v>14.52</v>
      </c>
      <c r="H435" s="30" t="s">
        <v>55</v>
      </c>
      <c r="I435" s="35">
        <v>45306</v>
      </c>
      <c r="J435" s="33">
        <v>14.51</v>
      </c>
    </row>
    <row r="436" spans="1:10" ht="15" customHeight="1" x14ac:dyDescent="0.2">
      <c r="A436" s="27" t="s">
        <v>6</v>
      </c>
      <c r="B436" s="28" t="s">
        <v>756</v>
      </c>
      <c r="C436" s="29">
        <v>45448</v>
      </c>
      <c r="D436" s="30" t="s">
        <v>304</v>
      </c>
      <c r="E436" s="31">
        <v>40.909999999999997</v>
      </c>
      <c r="F436" s="34">
        <v>8.5910999999999991</v>
      </c>
      <c r="G436" s="34">
        <v>49.501099999999994</v>
      </c>
      <c r="H436" s="30" t="s">
        <v>50</v>
      </c>
      <c r="I436" s="35">
        <v>45448</v>
      </c>
      <c r="J436" s="33">
        <v>40.909999999999997</v>
      </c>
    </row>
    <row r="437" spans="1:10" ht="15" customHeight="1" x14ac:dyDescent="0.2">
      <c r="A437" s="27" t="s">
        <v>1</v>
      </c>
      <c r="B437" s="28" t="s">
        <v>224</v>
      </c>
      <c r="C437" s="29">
        <v>45334</v>
      </c>
      <c r="D437" s="30" t="s">
        <v>225</v>
      </c>
      <c r="E437" s="31">
        <v>1636.36</v>
      </c>
      <c r="F437" s="31">
        <v>163.63999999999999</v>
      </c>
      <c r="G437" s="31">
        <v>1800</v>
      </c>
      <c r="H437" s="30" t="s">
        <v>64</v>
      </c>
      <c r="I437" s="35">
        <v>45354</v>
      </c>
      <c r="J437" s="33">
        <v>1781.82</v>
      </c>
    </row>
    <row r="438" spans="1:10" ht="15" customHeight="1" x14ac:dyDescent="0.2">
      <c r="A438" s="27" t="s">
        <v>1</v>
      </c>
      <c r="B438" s="28" t="s">
        <v>1300</v>
      </c>
      <c r="C438" s="29">
        <v>45637</v>
      </c>
      <c r="D438" s="30" t="s">
        <v>1251</v>
      </c>
      <c r="E438" s="31">
        <v>14.88</v>
      </c>
      <c r="F438" s="31">
        <v>3.12</v>
      </c>
      <c r="G438" s="31">
        <v>18</v>
      </c>
      <c r="H438" s="30" t="s">
        <v>53</v>
      </c>
      <c r="I438" s="35" t="s">
        <v>1268</v>
      </c>
      <c r="J438" s="33">
        <v>14.88</v>
      </c>
    </row>
    <row r="439" spans="1:10" ht="15" customHeight="1" x14ac:dyDescent="0.2">
      <c r="A439" s="27" t="s">
        <v>806</v>
      </c>
      <c r="B439" s="28" t="s">
        <v>1110</v>
      </c>
      <c r="C439" s="29">
        <v>45478</v>
      </c>
      <c r="D439" s="30" t="s">
        <v>1111</v>
      </c>
      <c r="E439" s="31">
        <v>70.78</v>
      </c>
      <c r="F439" s="34">
        <v>4.75</v>
      </c>
      <c r="G439" s="34">
        <v>75.53</v>
      </c>
      <c r="H439" s="30" t="s">
        <v>64</v>
      </c>
      <c r="I439" s="35" t="s">
        <v>1112</v>
      </c>
      <c r="J439" s="33">
        <v>70.78</v>
      </c>
    </row>
    <row r="440" spans="1:10" ht="15" customHeight="1" x14ac:dyDescent="0.2">
      <c r="A440" s="27" t="s">
        <v>806</v>
      </c>
      <c r="B440" s="28" t="s">
        <v>1397</v>
      </c>
      <c r="C440" s="29">
        <v>45628</v>
      </c>
      <c r="D440" s="30" t="s">
        <v>1111</v>
      </c>
      <c r="E440" s="31">
        <v>33.22</v>
      </c>
      <c r="F440" s="31">
        <v>6.98</v>
      </c>
      <c r="G440" s="31">
        <v>40.200000000000003</v>
      </c>
      <c r="H440" s="30" t="s">
        <v>515</v>
      </c>
      <c r="I440" s="35">
        <v>45628</v>
      </c>
      <c r="J440" s="33">
        <v>33.22</v>
      </c>
    </row>
    <row r="441" spans="1:10" ht="15" customHeight="1" x14ac:dyDescent="0.2">
      <c r="A441" s="27" t="s">
        <v>16</v>
      </c>
      <c r="B441" s="28" t="s">
        <v>889</v>
      </c>
      <c r="C441" s="29">
        <v>45456</v>
      </c>
      <c r="D441" s="30" t="s">
        <v>36</v>
      </c>
      <c r="E441" s="31">
        <v>27.55</v>
      </c>
      <c r="F441" s="31">
        <v>2.75</v>
      </c>
      <c r="G441" s="31">
        <v>30.3</v>
      </c>
      <c r="H441" s="42" t="s">
        <v>145</v>
      </c>
      <c r="I441" s="35">
        <v>45456</v>
      </c>
      <c r="J441" s="33">
        <v>27.55</v>
      </c>
    </row>
    <row r="442" spans="1:10" ht="15" customHeight="1" x14ac:dyDescent="0.2">
      <c r="A442" s="27" t="s">
        <v>806</v>
      </c>
      <c r="B442" s="28" t="s">
        <v>879</v>
      </c>
      <c r="C442" s="29">
        <v>45470</v>
      </c>
      <c r="D442" s="27" t="s">
        <v>36</v>
      </c>
      <c r="E442" s="31">
        <v>38.01</v>
      </c>
      <c r="F442" s="34">
        <v>3.09</v>
      </c>
      <c r="G442" s="34">
        <v>41.1</v>
      </c>
      <c r="H442" s="30" t="s">
        <v>64</v>
      </c>
      <c r="I442" s="35">
        <v>45470</v>
      </c>
      <c r="J442" s="33">
        <v>38.01</v>
      </c>
    </row>
    <row r="443" spans="1:10" ht="15" customHeight="1" x14ac:dyDescent="0.2">
      <c r="A443" s="27" t="s">
        <v>16</v>
      </c>
      <c r="B443" s="28" t="s">
        <v>1062</v>
      </c>
      <c r="C443" s="29">
        <v>45474</v>
      </c>
      <c r="D443" s="30" t="s">
        <v>36</v>
      </c>
      <c r="E443" s="31">
        <v>226.91</v>
      </c>
      <c r="F443" s="34">
        <v>22.691000000000003</v>
      </c>
      <c r="G443" s="34">
        <v>249.601</v>
      </c>
      <c r="H443" s="30" t="s">
        <v>69</v>
      </c>
      <c r="I443" s="35" t="s">
        <v>929</v>
      </c>
      <c r="J443" s="33">
        <f>7.09+21.27+21.27</f>
        <v>49.629999999999995</v>
      </c>
    </row>
    <row r="444" spans="1:10" ht="15" customHeight="1" x14ac:dyDescent="0.2">
      <c r="A444" s="27" t="s">
        <v>6</v>
      </c>
      <c r="B444" s="28" t="s">
        <v>1143</v>
      </c>
      <c r="C444" s="29">
        <v>45478</v>
      </c>
      <c r="D444" s="30" t="s">
        <v>1144</v>
      </c>
      <c r="E444" s="31">
        <v>610</v>
      </c>
      <c r="F444" s="34">
        <v>61</v>
      </c>
      <c r="G444" s="34">
        <v>671</v>
      </c>
      <c r="H444" s="30" t="s">
        <v>64</v>
      </c>
      <c r="I444" s="35" t="s">
        <v>769</v>
      </c>
      <c r="J444" s="33">
        <f>192.9+340+84+7.2</f>
        <v>624.1</v>
      </c>
    </row>
    <row r="445" spans="1:10" ht="15" customHeight="1" x14ac:dyDescent="0.2">
      <c r="A445" s="27" t="s">
        <v>806</v>
      </c>
      <c r="B445" s="28" t="s">
        <v>1408</v>
      </c>
      <c r="C445" s="29">
        <v>45631</v>
      </c>
      <c r="D445" s="30" t="s">
        <v>1409</v>
      </c>
      <c r="E445" s="31">
        <v>420.68</v>
      </c>
      <c r="F445" s="31">
        <v>42.07</v>
      </c>
      <c r="G445" s="31">
        <v>462.75</v>
      </c>
      <c r="H445" s="30" t="s">
        <v>64</v>
      </c>
      <c r="I445" s="35">
        <v>45631</v>
      </c>
      <c r="J445" s="33">
        <v>420.68</v>
      </c>
    </row>
    <row r="446" spans="1:10" ht="15" customHeight="1" x14ac:dyDescent="0.2">
      <c r="A446" s="27" t="s">
        <v>7</v>
      </c>
      <c r="B446" s="28" t="s">
        <v>170</v>
      </c>
      <c r="C446" s="29">
        <v>45321</v>
      </c>
      <c r="D446" s="30" t="s">
        <v>125</v>
      </c>
      <c r="E446" s="31">
        <v>30</v>
      </c>
      <c r="F446" s="31">
        <v>0</v>
      </c>
      <c r="G446" s="31">
        <v>30</v>
      </c>
      <c r="H446" s="30" t="s">
        <v>63</v>
      </c>
      <c r="I446" s="35" t="s">
        <v>467</v>
      </c>
      <c r="J446" s="33">
        <f>12.03+12.04</f>
        <v>24.07</v>
      </c>
    </row>
    <row r="447" spans="1:10" ht="15" customHeight="1" x14ac:dyDescent="0.2">
      <c r="A447" s="27" t="s">
        <v>0</v>
      </c>
      <c r="B447" s="28" t="s">
        <v>522</v>
      </c>
      <c r="C447" s="29">
        <v>45400</v>
      </c>
      <c r="D447" s="30" t="s">
        <v>125</v>
      </c>
      <c r="E447" s="31">
        <v>60</v>
      </c>
      <c r="F447" s="31">
        <v>12.6</v>
      </c>
      <c r="G447" s="31">
        <v>72.599999999999994</v>
      </c>
      <c r="H447" s="30" t="s">
        <v>63</v>
      </c>
      <c r="I447" s="35" t="s">
        <v>523</v>
      </c>
      <c r="J447" s="33">
        <v>59.84</v>
      </c>
    </row>
    <row r="448" spans="1:10" ht="15" customHeight="1" x14ac:dyDescent="0.2">
      <c r="A448" s="27" t="s">
        <v>0</v>
      </c>
      <c r="B448" s="28" t="s">
        <v>526</v>
      </c>
      <c r="C448" s="29">
        <v>45426</v>
      </c>
      <c r="D448" s="30" t="s">
        <v>125</v>
      </c>
      <c r="E448" s="31">
        <v>80</v>
      </c>
      <c r="F448" s="31">
        <v>16.8</v>
      </c>
      <c r="G448" s="31">
        <v>96.8</v>
      </c>
      <c r="H448" s="30" t="s">
        <v>63</v>
      </c>
      <c r="I448" s="35" t="s">
        <v>531</v>
      </c>
      <c r="J448" s="33">
        <f>24.33+4.87+2.56+2.44+2.67+2.33+32.05+4.74</f>
        <v>75.989999999999995</v>
      </c>
    </row>
    <row r="449" spans="1:10" ht="15" customHeight="1" x14ac:dyDescent="0.2">
      <c r="A449" s="27" t="s">
        <v>511</v>
      </c>
      <c r="B449" s="28" t="s">
        <v>963</v>
      </c>
      <c r="C449" s="29">
        <v>45447</v>
      </c>
      <c r="D449" s="30" t="s">
        <v>125</v>
      </c>
      <c r="E449" s="31">
        <v>150</v>
      </c>
      <c r="F449" s="34">
        <v>31.5</v>
      </c>
      <c r="G449" s="34">
        <v>181.5</v>
      </c>
      <c r="H449" s="30" t="s">
        <v>63</v>
      </c>
      <c r="I449" s="35" t="s">
        <v>964</v>
      </c>
      <c r="J449" s="33">
        <v>89.99</v>
      </c>
    </row>
    <row r="450" spans="1:10" ht="15" customHeight="1" x14ac:dyDescent="0.2">
      <c r="A450" s="27" t="s">
        <v>1</v>
      </c>
      <c r="B450" s="28" t="s">
        <v>954</v>
      </c>
      <c r="C450" s="29">
        <v>45459</v>
      </c>
      <c r="D450" s="30" t="s">
        <v>125</v>
      </c>
      <c r="E450" s="31">
        <v>150</v>
      </c>
      <c r="F450" s="34">
        <v>0</v>
      </c>
      <c r="G450" s="34">
        <v>150</v>
      </c>
      <c r="H450" s="30" t="s">
        <v>63</v>
      </c>
      <c r="I450" s="35" t="s">
        <v>994</v>
      </c>
      <c r="J450" s="33">
        <f>2.62+10.7+13.03+14.59+16.11+18.53+24.77+23.57+22.36+3.78</f>
        <v>150.05999999999997</v>
      </c>
    </row>
    <row r="451" spans="1:10" ht="15" customHeight="1" x14ac:dyDescent="0.2">
      <c r="A451" s="27" t="s">
        <v>6</v>
      </c>
      <c r="B451" s="28" t="s">
        <v>981</v>
      </c>
      <c r="C451" s="29">
        <v>45469</v>
      </c>
      <c r="D451" s="30" t="s">
        <v>122</v>
      </c>
      <c r="E451" s="31">
        <v>160</v>
      </c>
      <c r="F451" s="34">
        <v>33.6</v>
      </c>
      <c r="G451" s="34">
        <v>193.6</v>
      </c>
      <c r="H451" s="30" t="s">
        <v>63</v>
      </c>
      <c r="I451" s="35" t="s">
        <v>982</v>
      </c>
      <c r="J451" s="33">
        <f>0.45+4.02+8.18+6.16+46+36.5+32.12+13.21+17.64</f>
        <v>164.28000000000003</v>
      </c>
    </row>
    <row r="452" spans="1:10" ht="15" customHeight="1" x14ac:dyDescent="0.2">
      <c r="A452" s="27" t="s">
        <v>0</v>
      </c>
      <c r="B452" s="28" t="s">
        <v>1216</v>
      </c>
      <c r="C452" s="29">
        <v>45593</v>
      </c>
      <c r="D452" s="30" t="s">
        <v>122</v>
      </c>
      <c r="E452" s="31">
        <v>41.32</v>
      </c>
      <c r="F452" s="34">
        <v>8.68</v>
      </c>
      <c r="G452" s="34">
        <v>50</v>
      </c>
      <c r="H452" s="30" t="s">
        <v>63</v>
      </c>
      <c r="I452" s="35" t="s">
        <v>1501</v>
      </c>
      <c r="J452" s="33"/>
    </row>
    <row r="453" spans="1:10" ht="15" customHeight="1" x14ac:dyDescent="0.2">
      <c r="A453" s="27" t="s">
        <v>1415</v>
      </c>
      <c r="B453" s="28" t="s">
        <v>1421</v>
      </c>
      <c r="C453" s="29">
        <v>45575</v>
      </c>
      <c r="D453" s="30" t="s">
        <v>1438</v>
      </c>
      <c r="E453" s="31">
        <v>350</v>
      </c>
      <c r="F453" s="31">
        <v>73.5</v>
      </c>
      <c r="G453" s="31">
        <v>423.5</v>
      </c>
      <c r="H453" s="30" t="s">
        <v>63</v>
      </c>
      <c r="I453" s="35" t="s">
        <v>1452</v>
      </c>
      <c r="J453" s="33">
        <v>311.76</v>
      </c>
    </row>
    <row r="454" spans="1:10" ht="15" customHeight="1" x14ac:dyDescent="0.2">
      <c r="A454" s="27" t="s">
        <v>9</v>
      </c>
      <c r="B454" s="28" t="s">
        <v>699</v>
      </c>
      <c r="C454" s="29">
        <v>45406</v>
      </c>
      <c r="D454" s="30" t="s">
        <v>700</v>
      </c>
      <c r="E454" s="31">
        <v>98</v>
      </c>
      <c r="F454" s="34">
        <v>20.58</v>
      </c>
      <c r="G454" s="34">
        <v>118.58</v>
      </c>
      <c r="H454" s="30" t="s">
        <v>37</v>
      </c>
      <c r="I454" s="35" t="s">
        <v>722</v>
      </c>
      <c r="J454" s="33">
        <v>98</v>
      </c>
    </row>
    <row r="455" spans="1:10" ht="15" customHeight="1" x14ac:dyDescent="0.2">
      <c r="A455" s="27" t="s">
        <v>9</v>
      </c>
      <c r="B455" s="28" t="s">
        <v>942</v>
      </c>
      <c r="C455" s="29">
        <v>45464</v>
      </c>
      <c r="D455" s="30" t="s">
        <v>700</v>
      </c>
      <c r="E455" s="31">
        <v>468</v>
      </c>
      <c r="F455" s="31">
        <v>98.28</v>
      </c>
      <c r="G455" s="31">
        <v>566.28</v>
      </c>
      <c r="H455" s="30" t="s">
        <v>37</v>
      </c>
      <c r="I455" s="35" t="s">
        <v>943</v>
      </c>
      <c r="J455" s="33">
        <f>49+420.63</f>
        <v>469.63</v>
      </c>
    </row>
    <row r="456" spans="1:10" ht="15" customHeight="1" x14ac:dyDescent="0.2">
      <c r="A456" s="27" t="s">
        <v>13</v>
      </c>
      <c r="B456" s="28" t="s">
        <v>933</v>
      </c>
      <c r="C456" s="29">
        <v>45457</v>
      </c>
      <c r="D456" s="30" t="s">
        <v>115</v>
      </c>
      <c r="E456" s="31">
        <v>50.4</v>
      </c>
      <c r="F456" s="34">
        <f>+E456*0.21</f>
        <v>10.584</v>
      </c>
      <c r="G456" s="34">
        <f>+E456+F456</f>
        <v>60.983999999999995</v>
      </c>
      <c r="H456" s="30" t="s">
        <v>37</v>
      </c>
      <c r="I456" s="35" t="s">
        <v>934</v>
      </c>
      <c r="J456" s="33">
        <f>27.75+22.65</f>
        <v>50.4</v>
      </c>
    </row>
    <row r="457" spans="1:10" ht="15" customHeight="1" x14ac:dyDescent="0.2">
      <c r="A457" s="27" t="s">
        <v>1</v>
      </c>
      <c r="B457" s="28" t="s">
        <v>194</v>
      </c>
      <c r="C457" s="29">
        <v>45296</v>
      </c>
      <c r="D457" s="30" t="s">
        <v>195</v>
      </c>
      <c r="E457" s="31">
        <v>20</v>
      </c>
      <c r="F457" s="31">
        <v>4.2</v>
      </c>
      <c r="G457" s="31">
        <v>24.2</v>
      </c>
      <c r="H457" s="30" t="s">
        <v>157</v>
      </c>
      <c r="I457" s="35">
        <v>45296</v>
      </c>
      <c r="J457" s="33">
        <v>20</v>
      </c>
    </row>
    <row r="458" spans="1:10" ht="15" customHeight="1" x14ac:dyDescent="0.2">
      <c r="A458" s="27" t="s">
        <v>7</v>
      </c>
      <c r="B458" s="28" t="s">
        <v>1011</v>
      </c>
      <c r="C458" s="29">
        <v>45546</v>
      </c>
      <c r="D458" s="30" t="s">
        <v>1012</v>
      </c>
      <c r="E458" s="31">
        <v>32.89</v>
      </c>
      <c r="F458" s="34">
        <v>6.91</v>
      </c>
      <c r="G458" s="34">
        <v>39.799999999999997</v>
      </c>
      <c r="H458" s="30" t="s">
        <v>849</v>
      </c>
      <c r="I458" s="35" t="s">
        <v>1043</v>
      </c>
      <c r="J458" s="33">
        <v>32.89</v>
      </c>
    </row>
    <row r="459" spans="1:10" x14ac:dyDescent="0.2">
      <c r="A459" s="27" t="s">
        <v>7</v>
      </c>
      <c r="B459" s="28" t="s">
        <v>174</v>
      </c>
      <c r="C459" s="29">
        <v>45334</v>
      </c>
      <c r="D459" s="30" t="s">
        <v>114</v>
      </c>
      <c r="E459" s="31">
        <v>80</v>
      </c>
      <c r="F459" s="34">
        <v>16.8</v>
      </c>
      <c r="G459" s="34">
        <v>96.8</v>
      </c>
      <c r="H459" s="30" t="s">
        <v>190</v>
      </c>
      <c r="I459" s="35" t="s">
        <v>188</v>
      </c>
      <c r="J459" s="33">
        <v>80</v>
      </c>
    </row>
    <row r="460" spans="1:10" ht="15" customHeight="1" x14ac:dyDescent="0.2">
      <c r="A460" s="27" t="s">
        <v>806</v>
      </c>
      <c r="B460" s="28" t="s">
        <v>816</v>
      </c>
      <c r="C460" s="29">
        <v>45434</v>
      </c>
      <c r="D460" s="30" t="s">
        <v>114</v>
      </c>
      <c r="E460" s="31">
        <v>380</v>
      </c>
      <c r="F460" s="31">
        <v>79.8</v>
      </c>
      <c r="G460" s="31">
        <v>459.8</v>
      </c>
      <c r="H460" s="30" t="s">
        <v>185</v>
      </c>
      <c r="I460" s="35" t="s">
        <v>873</v>
      </c>
      <c r="J460" s="33">
        <v>380</v>
      </c>
    </row>
    <row r="461" spans="1:10" ht="15" customHeight="1" x14ac:dyDescent="0.2">
      <c r="A461" s="27" t="s">
        <v>16</v>
      </c>
      <c r="B461" s="28" t="s">
        <v>884</v>
      </c>
      <c r="C461" s="29">
        <v>45450</v>
      </c>
      <c r="D461" s="30" t="s">
        <v>885</v>
      </c>
      <c r="E461" s="31">
        <v>28.53</v>
      </c>
      <c r="F461" s="34">
        <v>5.9912999999999998</v>
      </c>
      <c r="G461" s="34">
        <v>34.521300000000004</v>
      </c>
      <c r="H461" s="30" t="s">
        <v>53</v>
      </c>
      <c r="I461" s="35" t="s">
        <v>926</v>
      </c>
      <c r="J461" s="33">
        <v>19.079999999999998</v>
      </c>
    </row>
    <row r="462" spans="1:10" ht="15" customHeight="1" x14ac:dyDescent="0.2">
      <c r="A462" s="27" t="s">
        <v>11</v>
      </c>
      <c r="B462" s="28" t="s">
        <v>286</v>
      </c>
      <c r="C462" s="29">
        <v>45323</v>
      </c>
      <c r="D462" s="30" t="s">
        <v>295</v>
      </c>
      <c r="E462" s="31">
        <v>25</v>
      </c>
      <c r="F462" s="34">
        <v>5.25</v>
      </c>
      <c r="G462" s="34">
        <v>30.25</v>
      </c>
      <c r="H462" s="30" t="s">
        <v>63</v>
      </c>
      <c r="I462" s="32" t="s">
        <v>289</v>
      </c>
      <c r="J462" s="33">
        <v>25</v>
      </c>
    </row>
    <row r="463" spans="1:10" ht="15" customHeight="1" x14ac:dyDescent="0.2">
      <c r="A463" s="27" t="s">
        <v>1415</v>
      </c>
      <c r="B463" s="28" t="s">
        <v>1420</v>
      </c>
      <c r="C463" s="29">
        <v>45572</v>
      </c>
      <c r="D463" s="30" t="s">
        <v>1437</v>
      </c>
      <c r="E463" s="31">
        <v>1187.1600000000001</v>
      </c>
      <c r="F463" s="31">
        <v>249.30360000000002</v>
      </c>
      <c r="G463" s="31">
        <v>1436.4636</v>
      </c>
      <c r="H463" s="30" t="s">
        <v>53</v>
      </c>
      <c r="I463" s="35" t="s">
        <v>1451</v>
      </c>
      <c r="J463" s="33">
        <v>1176</v>
      </c>
    </row>
    <row r="464" spans="1:10" ht="15" customHeight="1" x14ac:dyDescent="0.2">
      <c r="A464" s="27" t="s">
        <v>13</v>
      </c>
      <c r="B464" s="28" t="s">
        <v>1183</v>
      </c>
      <c r="C464" s="29">
        <v>45554</v>
      </c>
      <c r="D464" s="30" t="s">
        <v>130</v>
      </c>
      <c r="E464" s="31">
        <v>55.78</v>
      </c>
      <c r="F464" s="34">
        <v>11.713799999999999</v>
      </c>
      <c r="G464" s="34">
        <f>+E464+F464</f>
        <v>67.493799999999993</v>
      </c>
      <c r="H464" s="30" t="s">
        <v>53</v>
      </c>
      <c r="I464" s="35" t="s">
        <v>1196</v>
      </c>
      <c r="J464" s="33">
        <v>55.78</v>
      </c>
    </row>
    <row r="465" spans="1:10" ht="15" customHeight="1" x14ac:dyDescent="0.2">
      <c r="A465" s="27" t="s">
        <v>0</v>
      </c>
      <c r="B465" s="28" t="s">
        <v>1215</v>
      </c>
      <c r="C465" s="29">
        <v>45588</v>
      </c>
      <c r="D465" s="30" t="s">
        <v>130</v>
      </c>
      <c r="E465" s="31">
        <v>192.2</v>
      </c>
      <c r="F465" s="34">
        <v>40.36</v>
      </c>
      <c r="G465" s="34">
        <v>232.56</v>
      </c>
      <c r="H465" s="30" t="s">
        <v>53</v>
      </c>
      <c r="I465" s="35" t="s">
        <v>1217</v>
      </c>
      <c r="J465" s="33">
        <v>192.2</v>
      </c>
    </row>
    <row r="466" spans="1:10" ht="15" customHeight="1" x14ac:dyDescent="0.2">
      <c r="A466" s="27" t="s">
        <v>8</v>
      </c>
      <c r="B466" s="28" t="s">
        <v>665</v>
      </c>
      <c r="C466" s="29">
        <v>45397</v>
      </c>
      <c r="D466" s="30" t="s">
        <v>648</v>
      </c>
      <c r="E466" s="31">
        <v>3990</v>
      </c>
      <c r="F466" s="34">
        <v>837.9</v>
      </c>
      <c r="G466" s="34">
        <v>4827.8999999999996</v>
      </c>
      <c r="H466" s="47" t="s">
        <v>43</v>
      </c>
      <c r="I466" s="48" t="s">
        <v>778</v>
      </c>
      <c r="J466" s="33">
        <v>3860.01</v>
      </c>
    </row>
    <row r="467" spans="1:10" ht="15" customHeight="1" x14ac:dyDescent="0.2">
      <c r="A467" s="27" t="s">
        <v>1</v>
      </c>
      <c r="B467" s="28" t="s">
        <v>206</v>
      </c>
      <c r="C467" s="29">
        <v>45303</v>
      </c>
      <c r="D467" s="30" t="s">
        <v>207</v>
      </c>
      <c r="E467" s="31">
        <v>424.34</v>
      </c>
      <c r="F467" s="34">
        <v>89.11</v>
      </c>
      <c r="G467" s="34">
        <v>513.45000000000005</v>
      </c>
      <c r="H467" s="30" t="s">
        <v>43</v>
      </c>
      <c r="I467" s="32" t="s">
        <v>254</v>
      </c>
      <c r="J467" s="33">
        <v>424.34</v>
      </c>
    </row>
    <row r="468" spans="1:10" ht="15" customHeight="1" x14ac:dyDescent="0.2">
      <c r="A468" s="27" t="s">
        <v>1</v>
      </c>
      <c r="B468" s="28" t="s">
        <v>233</v>
      </c>
      <c r="C468" s="29">
        <v>45344</v>
      </c>
      <c r="D468" s="30" t="s">
        <v>207</v>
      </c>
      <c r="E468" s="31">
        <v>1773.14</v>
      </c>
      <c r="F468" s="31">
        <v>372.36</v>
      </c>
      <c r="G468" s="31">
        <v>2145.5</v>
      </c>
      <c r="H468" s="30" t="s">
        <v>43</v>
      </c>
      <c r="I468" s="35" t="s">
        <v>256</v>
      </c>
      <c r="J468" s="33">
        <v>1849.08</v>
      </c>
    </row>
    <row r="469" spans="1:10" ht="15" customHeight="1" x14ac:dyDescent="0.2">
      <c r="A469" s="27" t="s">
        <v>1</v>
      </c>
      <c r="B469" s="28" t="s">
        <v>1282</v>
      </c>
      <c r="C469" s="29">
        <v>45590</v>
      </c>
      <c r="D469" s="30" t="s">
        <v>207</v>
      </c>
      <c r="E469" s="31">
        <v>442.96</v>
      </c>
      <c r="F469" s="31">
        <v>93.02</v>
      </c>
      <c r="G469" s="31">
        <v>535.98</v>
      </c>
      <c r="H469" s="30" t="s">
        <v>43</v>
      </c>
      <c r="I469" s="35" t="s">
        <v>1261</v>
      </c>
      <c r="J469" s="33"/>
    </row>
    <row r="470" spans="1:10" ht="15" customHeight="1" x14ac:dyDescent="0.2">
      <c r="A470" s="27" t="s">
        <v>1415</v>
      </c>
      <c r="B470" s="28" t="s">
        <v>1424</v>
      </c>
      <c r="C470" s="29">
        <v>45575</v>
      </c>
      <c r="D470" s="30" t="s">
        <v>1440</v>
      </c>
      <c r="E470" s="31">
        <v>250</v>
      </c>
      <c r="F470" s="31">
        <v>52.5</v>
      </c>
      <c r="G470" s="31">
        <v>302.5</v>
      </c>
      <c r="H470" s="30" t="s">
        <v>63</v>
      </c>
      <c r="I470" s="35" t="s">
        <v>1452</v>
      </c>
      <c r="J470" s="33">
        <v>250</v>
      </c>
    </row>
    <row r="471" spans="1:10" ht="15" customHeight="1" x14ac:dyDescent="0.2">
      <c r="A471" s="27" t="s">
        <v>13</v>
      </c>
      <c r="B471" s="28" t="s">
        <v>641</v>
      </c>
      <c r="C471" s="29">
        <v>45348</v>
      </c>
      <c r="D471" s="30" t="s">
        <v>441</v>
      </c>
      <c r="E471" s="31">
        <v>375</v>
      </c>
      <c r="F471" s="34">
        <f>+E471*0.21</f>
        <v>78.75</v>
      </c>
      <c r="G471" s="34">
        <f>+E471+F471</f>
        <v>453.75</v>
      </c>
      <c r="H471" s="30" t="s">
        <v>68</v>
      </c>
      <c r="I471" s="35" t="s">
        <v>462</v>
      </c>
      <c r="J471" s="33">
        <v>375</v>
      </c>
    </row>
    <row r="472" spans="1:10" ht="15" customHeight="1" x14ac:dyDescent="0.2">
      <c r="A472" s="27" t="s">
        <v>13</v>
      </c>
      <c r="B472" s="28" t="s">
        <v>642</v>
      </c>
      <c r="C472" s="29">
        <v>45365</v>
      </c>
      <c r="D472" s="27" t="s">
        <v>441</v>
      </c>
      <c r="E472" s="31">
        <v>2690</v>
      </c>
      <c r="F472" s="34">
        <v>564.9</v>
      </c>
      <c r="G472" s="34">
        <v>3254.9</v>
      </c>
      <c r="H472" s="30" t="s">
        <v>169</v>
      </c>
      <c r="I472" s="41">
        <v>45408</v>
      </c>
      <c r="J472" s="33">
        <v>2690</v>
      </c>
    </row>
    <row r="473" spans="1:10" ht="15" customHeight="1" x14ac:dyDescent="0.2">
      <c r="A473" s="27" t="s">
        <v>16</v>
      </c>
      <c r="B473" s="28" t="s">
        <v>909</v>
      </c>
      <c r="C473" s="29">
        <v>45468</v>
      </c>
      <c r="D473" s="30" t="s">
        <v>923</v>
      </c>
      <c r="E473" s="31">
        <v>390</v>
      </c>
      <c r="F473" s="31">
        <v>0</v>
      </c>
      <c r="G473" s="31">
        <v>390</v>
      </c>
      <c r="H473" s="30" t="s">
        <v>67</v>
      </c>
      <c r="I473" s="35">
        <v>45490</v>
      </c>
      <c r="J473" s="33">
        <v>320</v>
      </c>
    </row>
    <row r="474" spans="1:10" ht="15" customHeight="1" x14ac:dyDescent="0.2">
      <c r="A474" s="27" t="s">
        <v>1</v>
      </c>
      <c r="B474" s="28" t="s">
        <v>548</v>
      </c>
      <c r="C474" s="29">
        <v>45398</v>
      </c>
      <c r="D474" s="30" t="s">
        <v>549</v>
      </c>
      <c r="E474" s="31">
        <v>125</v>
      </c>
      <c r="F474" s="34">
        <v>26.25</v>
      </c>
      <c r="G474" s="34">
        <v>151.25</v>
      </c>
      <c r="H474" s="30" t="s">
        <v>72</v>
      </c>
      <c r="I474" s="35" t="s">
        <v>593</v>
      </c>
      <c r="J474" s="33">
        <v>125</v>
      </c>
    </row>
    <row r="475" spans="1:10" ht="15" customHeight="1" x14ac:dyDescent="0.2">
      <c r="A475" s="27" t="s">
        <v>13</v>
      </c>
      <c r="B475" s="28" t="s">
        <v>626</v>
      </c>
      <c r="C475" s="29">
        <v>45327</v>
      </c>
      <c r="D475" s="30" t="s">
        <v>118</v>
      </c>
      <c r="E475" s="31">
        <v>310</v>
      </c>
      <c r="F475" s="31">
        <v>31</v>
      </c>
      <c r="G475" s="31">
        <v>341</v>
      </c>
      <c r="H475" s="30" t="s">
        <v>41</v>
      </c>
      <c r="I475" s="35">
        <v>45336</v>
      </c>
      <c r="J475" s="33">
        <v>310</v>
      </c>
    </row>
    <row r="476" spans="1:10" ht="15" customHeight="1" x14ac:dyDescent="0.2">
      <c r="A476" s="27" t="s">
        <v>16</v>
      </c>
      <c r="B476" s="28" t="s">
        <v>1063</v>
      </c>
      <c r="C476" s="29">
        <v>45474</v>
      </c>
      <c r="D476" s="30" t="s">
        <v>1064</v>
      </c>
      <c r="E476" s="31">
        <v>936</v>
      </c>
      <c r="F476" s="34">
        <v>196.56</v>
      </c>
      <c r="G476" s="34">
        <v>1132.56</v>
      </c>
      <c r="H476" s="42" t="s">
        <v>62</v>
      </c>
      <c r="I476" s="35">
        <v>45482</v>
      </c>
      <c r="J476" s="33">
        <v>684.3</v>
      </c>
    </row>
    <row r="477" spans="1:10" ht="15" customHeight="1" x14ac:dyDescent="0.2">
      <c r="A477" s="27" t="s">
        <v>8</v>
      </c>
      <c r="B477" s="28" t="s">
        <v>1046</v>
      </c>
      <c r="C477" s="29">
        <v>45538</v>
      </c>
      <c r="D477" s="30" t="s">
        <v>1015</v>
      </c>
      <c r="E477" s="31">
        <v>206.61</v>
      </c>
      <c r="F477" s="31">
        <v>43.39</v>
      </c>
      <c r="G477" s="31">
        <v>250</v>
      </c>
      <c r="H477" s="30" t="s">
        <v>61</v>
      </c>
      <c r="I477" s="35">
        <v>45538</v>
      </c>
      <c r="J477" s="33">
        <v>206.61</v>
      </c>
    </row>
    <row r="478" spans="1:10" ht="15" customHeight="1" x14ac:dyDescent="0.2">
      <c r="A478" s="27" t="s">
        <v>16</v>
      </c>
      <c r="B478" s="28" t="s">
        <v>898</v>
      </c>
      <c r="C478" s="29">
        <v>45461</v>
      </c>
      <c r="D478" s="30" t="s">
        <v>921</v>
      </c>
      <c r="E478" s="31">
        <v>74.991735537190081</v>
      </c>
      <c r="F478" s="31">
        <v>15.748264462809917</v>
      </c>
      <c r="G478" s="31">
        <v>90.74</v>
      </c>
      <c r="H478" s="42" t="s">
        <v>145</v>
      </c>
      <c r="I478" s="35" t="s">
        <v>928</v>
      </c>
      <c r="J478" s="33">
        <v>84.95</v>
      </c>
    </row>
    <row r="479" spans="1:10" ht="15" customHeight="1" x14ac:dyDescent="0.2">
      <c r="A479" s="27" t="s">
        <v>9</v>
      </c>
      <c r="B479" s="28" t="s">
        <v>345</v>
      </c>
      <c r="C479" s="29">
        <v>45349</v>
      </c>
      <c r="D479" s="30" t="s">
        <v>346</v>
      </c>
      <c r="E479" s="31">
        <v>148</v>
      </c>
      <c r="F479" s="34">
        <f>+E479*0.1</f>
        <v>14.8</v>
      </c>
      <c r="G479" s="34">
        <f>+E479+F479</f>
        <v>162.80000000000001</v>
      </c>
      <c r="H479" s="30" t="s">
        <v>141</v>
      </c>
      <c r="I479" s="32" t="s">
        <v>360</v>
      </c>
      <c r="J479" s="33">
        <v>148</v>
      </c>
    </row>
    <row r="480" spans="1:10" ht="15" customHeight="1" x14ac:dyDescent="0.2">
      <c r="A480" s="27" t="s">
        <v>12</v>
      </c>
      <c r="B480" s="28" t="s">
        <v>1549</v>
      </c>
      <c r="C480" s="29">
        <v>45590</v>
      </c>
      <c r="D480" s="30" t="s">
        <v>1550</v>
      </c>
      <c r="E480" s="31">
        <v>636</v>
      </c>
      <c r="F480" s="31">
        <v>133.56</v>
      </c>
      <c r="G480" s="31">
        <v>769.56</v>
      </c>
      <c r="H480" s="30" t="s">
        <v>53</v>
      </c>
      <c r="I480" s="35">
        <v>45590</v>
      </c>
      <c r="J480" s="33">
        <v>636</v>
      </c>
    </row>
    <row r="481" spans="1:10" ht="15" customHeight="1" x14ac:dyDescent="0.2">
      <c r="A481" s="27" t="s">
        <v>4</v>
      </c>
      <c r="B481" s="28" t="s">
        <v>532</v>
      </c>
      <c r="C481" s="29">
        <v>45414</v>
      </c>
      <c r="D481" s="30" t="s">
        <v>536</v>
      </c>
      <c r="E481" s="31">
        <v>350</v>
      </c>
      <c r="F481" s="31">
        <v>0</v>
      </c>
      <c r="G481" s="31">
        <v>350</v>
      </c>
      <c r="H481" s="30" t="s">
        <v>67</v>
      </c>
      <c r="I481" s="35" t="s">
        <v>538</v>
      </c>
      <c r="J481" s="33">
        <v>350</v>
      </c>
    </row>
    <row r="482" spans="1:10" x14ac:dyDescent="0.2">
      <c r="A482" s="27" t="s">
        <v>806</v>
      </c>
      <c r="B482" s="28" t="s">
        <v>810</v>
      </c>
      <c r="C482" s="29">
        <v>45433</v>
      </c>
      <c r="D482" s="30" t="s">
        <v>831</v>
      </c>
      <c r="E482" s="31">
        <v>420</v>
      </c>
      <c r="F482" s="31">
        <v>88.2</v>
      </c>
      <c r="G482" s="31">
        <v>508.2</v>
      </c>
      <c r="H482" s="30" t="s">
        <v>50</v>
      </c>
      <c r="I482" s="35" t="s">
        <v>871</v>
      </c>
      <c r="J482" s="33">
        <v>420</v>
      </c>
    </row>
    <row r="483" spans="1:10" ht="15" customHeight="1" x14ac:dyDescent="0.2">
      <c r="A483" s="27" t="s">
        <v>6</v>
      </c>
      <c r="B483" s="28" t="s">
        <v>758</v>
      </c>
      <c r="C483" s="29">
        <v>45450</v>
      </c>
      <c r="D483" s="30" t="s">
        <v>759</v>
      </c>
      <c r="E483" s="31">
        <v>105.3</v>
      </c>
      <c r="F483" s="34">
        <v>22.11</v>
      </c>
      <c r="G483" s="34">
        <v>127.41</v>
      </c>
      <c r="H483" s="30" t="s">
        <v>849</v>
      </c>
      <c r="I483" s="35">
        <v>45450</v>
      </c>
      <c r="J483" s="33">
        <v>105.3</v>
      </c>
    </row>
    <row r="484" spans="1:10" ht="15" customHeight="1" x14ac:dyDescent="0.2">
      <c r="A484" s="27" t="s">
        <v>6</v>
      </c>
      <c r="B484" s="28" t="s">
        <v>1523</v>
      </c>
      <c r="C484" s="29">
        <v>45607</v>
      </c>
      <c r="D484" s="27" t="s">
        <v>1524</v>
      </c>
      <c r="E484" s="31">
        <v>871.31</v>
      </c>
      <c r="F484" s="31">
        <v>0</v>
      </c>
      <c r="G484" s="31">
        <v>871.31</v>
      </c>
      <c r="H484" s="30" t="s">
        <v>40</v>
      </c>
      <c r="I484" s="35" t="s">
        <v>1540</v>
      </c>
      <c r="J484" s="33">
        <v>871.31</v>
      </c>
    </row>
    <row r="485" spans="1:10" ht="15" customHeight="1" x14ac:dyDescent="0.2">
      <c r="A485" s="27" t="s">
        <v>9</v>
      </c>
      <c r="B485" s="28" t="s">
        <v>399</v>
      </c>
      <c r="C485" s="29">
        <v>45371</v>
      </c>
      <c r="D485" s="30" t="s">
        <v>400</v>
      </c>
      <c r="E485" s="31">
        <v>2878.46</v>
      </c>
      <c r="F485" s="34">
        <v>0</v>
      </c>
      <c r="G485" s="34">
        <v>2878.46</v>
      </c>
      <c r="H485" s="30" t="s">
        <v>40</v>
      </c>
      <c r="I485" s="35" t="s">
        <v>414</v>
      </c>
      <c r="J485" s="33">
        <v>3091.52</v>
      </c>
    </row>
    <row r="486" spans="1:10" ht="15" customHeight="1" x14ac:dyDescent="0.2">
      <c r="A486" s="27" t="s">
        <v>9</v>
      </c>
      <c r="B486" s="28" t="s">
        <v>401</v>
      </c>
      <c r="C486" s="29">
        <v>45371</v>
      </c>
      <c r="D486" s="30" t="s">
        <v>400</v>
      </c>
      <c r="E486" s="31">
        <v>1865.71</v>
      </c>
      <c r="F486" s="34">
        <v>0</v>
      </c>
      <c r="G486" s="34">
        <v>1865.71</v>
      </c>
      <c r="H486" s="30" t="s">
        <v>40</v>
      </c>
      <c r="I486" s="35" t="s">
        <v>415</v>
      </c>
      <c r="J486" s="33">
        <v>1990.97</v>
      </c>
    </row>
    <row r="487" spans="1:10" ht="15" customHeight="1" x14ac:dyDescent="0.2">
      <c r="A487" s="27" t="s">
        <v>8</v>
      </c>
      <c r="B487" s="28" t="s">
        <v>1056</v>
      </c>
      <c r="C487" s="29">
        <v>45484</v>
      </c>
      <c r="D487" s="30" t="s">
        <v>400</v>
      </c>
      <c r="E487" s="31">
        <v>821.18</v>
      </c>
      <c r="F487" s="31">
        <v>0</v>
      </c>
      <c r="G487" s="31">
        <v>821.18</v>
      </c>
      <c r="H487" s="30" t="s">
        <v>40</v>
      </c>
      <c r="I487" s="35" t="s">
        <v>1048</v>
      </c>
      <c r="J487" s="33">
        <v>821.18</v>
      </c>
    </row>
    <row r="488" spans="1:10" ht="15" customHeight="1" x14ac:dyDescent="0.2">
      <c r="A488" s="27" t="s">
        <v>1415</v>
      </c>
      <c r="B488" s="28" t="s">
        <v>1418</v>
      </c>
      <c r="C488" s="29">
        <v>45569</v>
      </c>
      <c r="D488" s="30" t="s">
        <v>1435</v>
      </c>
      <c r="E488" s="31">
        <v>200</v>
      </c>
      <c r="F488" s="31">
        <v>42</v>
      </c>
      <c r="G488" s="31">
        <v>242</v>
      </c>
      <c r="H488" s="30" t="s">
        <v>63</v>
      </c>
      <c r="I488" s="35" t="s">
        <v>1449</v>
      </c>
      <c r="J488" s="33">
        <v>200</v>
      </c>
    </row>
    <row r="489" spans="1:10" ht="15" customHeight="1" x14ac:dyDescent="0.2">
      <c r="A489" s="27" t="s">
        <v>6</v>
      </c>
      <c r="B489" s="28" t="s">
        <v>303</v>
      </c>
      <c r="C489" s="29">
        <v>45337</v>
      </c>
      <c r="D489" s="30" t="s">
        <v>305</v>
      </c>
      <c r="E489" s="31">
        <v>92</v>
      </c>
      <c r="F489" s="31">
        <v>19.32</v>
      </c>
      <c r="G489" s="31">
        <v>111.32</v>
      </c>
      <c r="H489" s="30" t="s">
        <v>44</v>
      </c>
      <c r="I489" s="35">
        <v>45345</v>
      </c>
      <c r="J489" s="33">
        <v>57.5</v>
      </c>
    </row>
    <row r="490" spans="1:10" ht="15" customHeight="1" x14ac:dyDescent="0.2">
      <c r="A490" s="27" t="s">
        <v>6</v>
      </c>
      <c r="B490" s="28" t="s">
        <v>475</v>
      </c>
      <c r="C490" s="29">
        <v>45355</v>
      </c>
      <c r="D490" s="30" t="s">
        <v>305</v>
      </c>
      <c r="E490" s="31">
        <v>150</v>
      </c>
      <c r="F490" s="31">
        <v>31.5</v>
      </c>
      <c r="G490" s="31">
        <v>181.5</v>
      </c>
      <c r="H490" s="30" t="s">
        <v>44</v>
      </c>
      <c r="I490" s="35" t="s">
        <v>460</v>
      </c>
      <c r="J490" s="33">
        <v>150</v>
      </c>
    </row>
    <row r="491" spans="1:10" ht="15" customHeight="1" x14ac:dyDescent="0.2">
      <c r="A491" s="27" t="s">
        <v>6</v>
      </c>
      <c r="B491" s="28" t="s">
        <v>740</v>
      </c>
      <c r="C491" s="29">
        <v>45405</v>
      </c>
      <c r="D491" s="30" t="s">
        <v>305</v>
      </c>
      <c r="E491" s="31">
        <v>250</v>
      </c>
      <c r="F491" s="34">
        <v>52.5</v>
      </c>
      <c r="G491" s="34">
        <v>302.5</v>
      </c>
      <c r="H491" s="30" t="s">
        <v>72</v>
      </c>
      <c r="I491" s="35" t="s">
        <v>762</v>
      </c>
      <c r="J491" s="33">
        <v>250</v>
      </c>
    </row>
    <row r="492" spans="1:10" ht="15" customHeight="1" x14ac:dyDescent="0.2">
      <c r="A492" s="27" t="s">
        <v>6</v>
      </c>
      <c r="B492" s="28" t="s">
        <v>980</v>
      </c>
      <c r="C492" s="29">
        <v>45463</v>
      </c>
      <c r="D492" s="30" t="s">
        <v>305</v>
      </c>
      <c r="E492" s="31">
        <v>1886</v>
      </c>
      <c r="F492" s="34">
        <v>396.06</v>
      </c>
      <c r="G492" s="34">
        <v>2282.06</v>
      </c>
      <c r="H492" s="30" t="s">
        <v>44</v>
      </c>
      <c r="I492" s="35" t="s">
        <v>1000</v>
      </c>
      <c r="J492" s="33">
        <v>1886</v>
      </c>
    </row>
    <row r="493" spans="1:10" ht="15" customHeight="1" x14ac:dyDescent="0.2">
      <c r="A493" s="27" t="s">
        <v>13</v>
      </c>
      <c r="B493" s="28" t="s">
        <v>643</v>
      </c>
      <c r="C493" s="29">
        <v>45373</v>
      </c>
      <c r="D493" s="30" t="s">
        <v>448</v>
      </c>
      <c r="E493" s="31">
        <v>229</v>
      </c>
      <c r="F493" s="34">
        <v>48.09</v>
      </c>
      <c r="G493" s="34">
        <v>277.08999999999997</v>
      </c>
      <c r="H493" s="30" t="s">
        <v>61</v>
      </c>
      <c r="I493" s="41" t="s">
        <v>512</v>
      </c>
      <c r="J493" s="33">
        <v>229</v>
      </c>
    </row>
    <row r="494" spans="1:10" ht="15" customHeight="1" x14ac:dyDescent="0.2">
      <c r="A494" s="27" t="s">
        <v>806</v>
      </c>
      <c r="B494" s="28" t="s">
        <v>1400</v>
      </c>
      <c r="C494" s="29">
        <v>45629</v>
      </c>
      <c r="D494" s="30" t="s">
        <v>1401</v>
      </c>
      <c r="E494" s="31">
        <v>115.06</v>
      </c>
      <c r="F494" s="31">
        <v>0</v>
      </c>
      <c r="G494" s="31">
        <v>115.06</v>
      </c>
      <c r="H494" s="30" t="s">
        <v>40</v>
      </c>
      <c r="I494" s="35" t="s">
        <v>1414</v>
      </c>
      <c r="J494" s="33">
        <v>115.06</v>
      </c>
    </row>
    <row r="495" spans="1:10" ht="15" customHeight="1" x14ac:dyDescent="0.2">
      <c r="A495" s="27" t="s">
        <v>6</v>
      </c>
      <c r="B495" s="28" t="s">
        <v>736</v>
      </c>
      <c r="C495" s="29">
        <v>45399</v>
      </c>
      <c r="D495" s="30" t="s">
        <v>737</v>
      </c>
      <c r="E495" s="31">
        <v>275</v>
      </c>
      <c r="F495" s="34">
        <v>57.75</v>
      </c>
      <c r="G495" s="34">
        <v>332.75</v>
      </c>
      <c r="H495" s="30" t="s">
        <v>143</v>
      </c>
      <c r="I495" s="35">
        <v>45427</v>
      </c>
      <c r="J495" s="33">
        <v>250</v>
      </c>
    </row>
    <row r="496" spans="1:10" ht="15" customHeight="1" x14ac:dyDescent="0.2">
      <c r="A496" s="27" t="s">
        <v>12</v>
      </c>
      <c r="B496" s="28" t="s">
        <v>785</v>
      </c>
      <c r="C496" s="29">
        <v>45397</v>
      </c>
      <c r="D496" s="30" t="s">
        <v>786</v>
      </c>
      <c r="E496" s="31">
        <v>69.989999999999995</v>
      </c>
      <c r="F496" s="34">
        <v>7</v>
      </c>
      <c r="G496" s="34">
        <v>76.989999999999995</v>
      </c>
      <c r="H496" s="30" t="s">
        <v>64</v>
      </c>
      <c r="I496" s="35">
        <v>45398</v>
      </c>
      <c r="J496" s="33">
        <v>69.989999999999995</v>
      </c>
    </row>
    <row r="497" spans="1:10" ht="15" customHeight="1" x14ac:dyDescent="0.2">
      <c r="A497" s="27" t="s">
        <v>6</v>
      </c>
      <c r="B497" s="28" t="s">
        <v>1521</v>
      </c>
      <c r="C497" s="29">
        <v>45587</v>
      </c>
      <c r="D497" s="30" t="s">
        <v>1522</v>
      </c>
      <c r="E497" s="31">
        <v>100</v>
      </c>
      <c r="F497" s="31">
        <v>21</v>
      </c>
      <c r="G497" s="31">
        <v>121</v>
      </c>
      <c r="H497" s="30" t="s">
        <v>50</v>
      </c>
      <c r="I497" s="35" t="s">
        <v>1539</v>
      </c>
      <c r="J497" s="33">
        <v>100</v>
      </c>
    </row>
    <row r="498" spans="1:10" ht="15" customHeight="1" x14ac:dyDescent="0.2">
      <c r="A498" s="27" t="s">
        <v>6</v>
      </c>
      <c r="B498" s="28" t="s">
        <v>972</v>
      </c>
      <c r="C498" s="29">
        <v>45456</v>
      </c>
      <c r="D498" s="30" t="s">
        <v>135</v>
      </c>
      <c r="E498" s="31">
        <v>2624</v>
      </c>
      <c r="F498" s="31">
        <v>262.40000000000003</v>
      </c>
      <c r="G498" s="31">
        <v>2886.4</v>
      </c>
      <c r="H498" s="42" t="s">
        <v>64</v>
      </c>
      <c r="I498" s="35" t="s">
        <v>769</v>
      </c>
      <c r="J498" s="33">
        <v>2960</v>
      </c>
    </row>
    <row r="499" spans="1:10" ht="15" customHeight="1" x14ac:dyDescent="0.2">
      <c r="A499" s="27" t="s">
        <v>806</v>
      </c>
      <c r="B499" s="28" t="s">
        <v>1382</v>
      </c>
      <c r="C499" s="29">
        <v>45575</v>
      </c>
      <c r="D499" s="30" t="s">
        <v>1383</v>
      </c>
      <c r="E499" s="31">
        <v>226.67</v>
      </c>
      <c r="F499" s="31">
        <v>47.6</v>
      </c>
      <c r="G499" s="31">
        <v>274.27</v>
      </c>
      <c r="H499" s="30" t="s">
        <v>59</v>
      </c>
      <c r="I499" s="35">
        <v>45575</v>
      </c>
      <c r="J499" s="33">
        <v>226.67</v>
      </c>
    </row>
    <row r="500" spans="1:10" ht="15" customHeight="1" x14ac:dyDescent="0.2">
      <c r="A500" s="27" t="s">
        <v>9</v>
      </c>
      <c r="B500" s="28" t="s">
        <v>327</v>
      </c>
      <c r="C500" s="29">
        <v>45314</v>
      </c>
      <c r="D500" s="30" t="s">
        <v>26</v>
      </c>
      <c r="E500" s="31">
        <v>512.24</v>
      </c>
      <c r="F500" s="31">
        <v>107.57039999999999</v>
      </c>
      <c r="G500" s="31">
        <v>619.81039999999996</v>
      </c>
      <c r="H500" s="30" t="s">
        <v>52</v>
      </c>
      <c r="I500" s="35" t="s">
        <v>350</v>
      </c>
      <c r="J500" s="33">
        <v>512.24</v>
      </c>
    </row>
    <row r="501" spans="1:10" ht="15" customHeight="1" x14ac:dyDescent="0.2">
      <c r="A501" s="27" t="s">
        <v>9</v>
      </c>
      <c r="B501" s="28" t="s">
        <v>329</v>
      </c>
      <c r="C501" s="29">
        <v>45320</v>
      </c>
      <c r="D501" s="30" t="s">
        <v>26</v>
      </c>
      <c r="E501" s="31">
        <v>56.34</v>
      </c>
      <c r="F501" s="31">
        <v>11.84</v>
      </c>
      <c r="G501" s="31">
        <v>68.180000000000007</v>
      </c>
      <c r="H501" s="30" t="s">
        <v>59</v>
      </c>
      <c r="I501" s="35" t="s">
        <v>240</v>
      </c>
      <c r="J501" s="33">
        <v>56.34</v>
      </c>
    </row>
    <row r="502" spans="1:10" ht="15" customHeight="1" x14ac:dyDescent="0.2">
      <c r="A502" s="27" t="s">
        <v>9</v>
      </c>
      <c r="B502" s="28" t="s">
        <v>334</v>
      </c>
      <c r="C502" s="29">
        <v>45324</v>
      </c>
      <c r="D502" s="30" t="s">
        <v>26</v>
      </c>
      <c r="E502" s="31">
        <v>31.38</v>
      </c>
      <c r="F502" s="31">
        <v>6.5897999999999994</v>
      </c>
      <c r="G502" s="31">
        <v>37.969799999999999</v>
      </c>
      <c r="H502" s="30" t="s">
        <v>59</v>
      </c>
      <c r="I502" s="35" t="s">
        <v>357</v>
      </c>
      <c r="J502" s="33">
        <v>31.38</v>
      </c>
    </row>
    <row r="503" spans="1:10" ht="15" customHeight="1" x14ac:dyDescent="0.2">
      <c r="A503" s="27" t="s">
        <v>9</v>
      </c>
      <c r="B503" s="28" t="s">
        <v>338</v>
      </c>
      <c r="C503" s="29">
        <v>45334</v>
      </c>
      <c r="D503" s="30" t="s">
        <v>26</v>
      </c>
      <c r="E503" s="31">
        <v>74.37</v>
      </c>
      <c r="F503" s="31">
        <v>15.617700000000001</v>
      </c>
      <c r="G503" s="31">
        <v>89.987700000000004</v>
      </c>
      <c r="H503" s="30" t="s">
        <v>61</v>
      </c>
      <c r="I503" s="35" t="s">
        <v>359</v>
      </c>
      <c r="J503" s="33">
        <v>74.37</v>
      </c>
    </row>
    <row r="504" spans="1:10" ht="15" customHeight="1" x14ac:dyDescent="0.2">
      <c r="A504" s="27" t="s">
        <v>9</v>
      </c>
      <c r="B504" s="28" t="s">
        <v>229</v>
      </c>
      <c r="C504" s="29">
        <v>45337</v>
      </c>
      <c r="D504" s="30" t="s">
        <v>26</v>
      </c>
      <c r="E504" s="31">
        <v>86.86</v>
      </c>
      <c r="F504" s="31">
        <v>18.239999999999998</v>
      </c>
      <c r="G504" s="31">
        <v>105.1</v>
      </c>
      <c r="H504" s="30" t="s">
        <v>61</v>
      </c>
      <c r="I504" s="35" t="s">
        <v>249</v>
      </c>
      <c r="J504" s="33">
        <v>86.86</v>
      </c>
    </row>
    <row r="505" spans="1:10" ht="15" customHeight="1" x14ac:dyDescent="0.2">
      <c r="A505" s="27" t="s">
        <v>1</v>
      </c>
      <c r="B505" s="28" t="s">
        <v>545</v>
      </c>
      <c r="C505" s="29">
        <v>45397</v>
      </c>
      <c r="D505" s="30" t="s">
        <v>26</v>
      </c>
      <c r="E505" s="31">
        <v>27.26</v>
      </c>
      <c r="F505" s="34">
        <v>5.72</v>
      </c>
      <c r="G505" s="34">
        <v>32.979999999999997</v>
      </c>
      <c r="H505" s="30" t="s">
        <v>59</v>
      </c>
      <c r="I505" s="35" t="s">
        <v>591</v>
      </c>
      <c r="J505" s="33">
        <v>27.26</v>
      </c>
    </row>
    <row r="506" spans="1:10" ht="15" customHeight="1" x14ac:dyDescent="0.2">
      <c r="A506" s="27" t="s">
        <v>13</v>
      </c>
      <c r="B506" s="28" t="s">
        <v>1177</v>
      </c>
      <c r="C506" s="29">
        <v>45489</v>
      </c>
      <c r="D506" s="30" t="s">
        <v>26</v>
      </c>
      <c r="E506" s="31">
        <v>12.479338842975206</v>
      </c>
      <c r="F506" s="34">
        <v>2.6206611570247933</v>
      </c>
      <c r="G506" s="34">
        <v>15.1</v>
      </c>
      <c r="H506" s="30" t="s">
        <v>59</v>
      </c>
      <c r="I506" s="35" t="s">
        <v>1192</v>
      </c>
      <c r="J506" s="33">
        <v>12.479338842975206</v>
      </c>
    </row>
    <row r="507" spans="1:10" ht="15" customHeight="1" x14ac:dyDescent="0.2">
      <c r="A507" s="27" t="s">
        <v>9</v>
      </c>
      <c r="B507" s="28" t="s">
        <v>1589</v>
      </c>
      <c r="C507" s="29">
        <v>45582</v>
      </c>
      <c r="D507" s="30" t="s">
        <v>26</v>
      </c>
      <c r="E507" s="31">
        <v>56.48</v>
      </c>
      <c r="F507" s="31">
        <v>11.860799999999999</v>
      </c>
      <c r="G507" s="31">
        <v>68.340800000000002</v>
      </c>
      <c r="H507" s="30" t="s">
        <v>59</v>
      </c>
      <c r="I507" s="35" t="s">
        <v>1454</v>
      </c>
      <c r="J507" s="33">
        <v>56.48</v>
      </c>
    </row>
    <row r="508" spans="1:10" ht="15" customHeight="1" x14ac:dyDescent="0.2">
      <c r="A508" s="27" t="s">
        <v>1</v>
      </c>
      <c r="B508" s="28" t="s">
        <v>1288</v>
      </c>
      <c r="C508" s="29">
        <v>45621</v>
      </c>
      <c r="D508" s="30" t="s">
        <v>26</v>
      </c>
      <c r="E508" s="31">
        <v>29.74</v>
      </c>
      <c r="F508" s="31">
        <v>6.24</v>
      </c>
      <c r="G508" s="31">
        <v>35.979999999999997</v>
      </c>
      <c r="H508" s="30" t="s">
        <v>59</v>
      </c>
      <c r="I508" s="35">
        <v>45628</v>
      </c>
      <c r="J508" s="33">
        <v>28.08</v>
      </c>
    </row>
    <row r="509" spans="1:10" ht="15" customHeight="1" x14ac:dyDescent="0.2">
      <c r="A509" s="27" t="s">
        <v>9</v>
      </c>
      <c r="B509" s="28" t="s">
        <v>1590</v>
      </c>
      <c r="C509" s="29">
        <v>45588</v>
      </c>
      <c r="D509" s="30" t="s">
        <v>167</v>
      </c>
      <c r="E509" s="31">
        <v>521.38</v>
      </c>
      <c r="F509" s="31">
        <v>109.48979999999999</v>
      </c>
      <c r="G509" s="31">
        <v>630.86979999999994</v>
      </c>
      <c r="H509" s="30" t="s">
        <v>43</v>
      </c>
      <c r="I509" s="35" t="s">
        <v>1591</v>
      </c>
      <c r="J509" s="33">
        <v>521.38</v>
      </c>
    </row>
    <row r="510" spans="1:10" ht="15" customHeight="1" x14ac:dyDescent="0.2">
      <c r="A510" s="27" t="s">
        <v>6</v>
      </c>
      <c r="B510" s="28" t="s">
        <v>1153</v>
      </c>
      <c r="C510" s="29">
        <v>45488</v>
      </c>
      <c r="D510" s="30" t="s">
        <v>1161</v>
      </c>
      <c r="E510" s="31">
        <v>623.6</v>
      </c>
      <c r="F510" s="31">
        <v>130.96</v>
      </c>
      <c r="G510" s="31">
        <v>754.56</v>
      </c>
      <c r="H510" s="30" t="s">
        <v>62</v>
      </c>
      <c r="I510" s="35">
        <v>45492</v>
      </c>
      <c r="J510" s="33">
        <f>400+223.6</f>
        <v>623.6</v>
      </c>
    </row>
    <row r="511" spans="1:10" ht="15" customHeight="1" x14ac:dyDescent="0.2">
      <c r="A511" s="27" t="s">
        <v>1</v>
      </c>
      <c r="B511" s="28" t="s">
        <v>385</v>
      </c>
      <c r="C511" s="29">
        <v>45376</v>
      </c>
      <c r="D511" s="30" t="s">
        <v>386</v>
      </c>
      <c r="E511" s="31">
        <v>475.92</v>
      </c>
      <c r="F511" s="31">
        <v>99.94</v>
      </c>
      <c r="G511" s="31">
        <v>575.86</v>
      </c>
      <c r="H511" s="30" t="s">
        <v>61</v>
      </c>
      <c r="I511" s="35" t="s">
        <v>389</v>
      </c>
      <c r="J511" s="33" t="s">
        <v>803</v>
      </c>
    </row>
    <row r="512" spans="1:10" ht="15" customHeight="1" x14ac:dyDescent="0.2">
      <c r="A512" s="27" t="s">
        <v>1415</v>
      </c>
      <c r="B512" s="28" t="s">
        <v>1417</v>
      </c>
      <c r="C512" s="29">
        <v>45569</v>
      </c>
      <c r="D512" s="30" t="s">
        <v>1434</v>
      </c>
      <c r="E512" s="31">
        <v>928</v>
      </c>
      <c r="F512" s="31">
        <v>194.88</v>
      </c>
      <c r="G512" s="31">
        <v>1122.8800000000001</v>
      </c>
      <c r="H512" s="30" t="s">
        <v>50</v>
      </c>
      <c r="I512" s="35" t="s">
        <v>1448</v>
      </c>
      <c r="J512" s="33">
        <v>928</v>
      </c>
    </row>
    <row r="513" spans="1:10" ht="15" customHeight="1" x14ac:dyDescent="0.2">
      <c r="A513" s="27" t="s">
        <v>1</v>
      </c>
      <c r="B513" s="28" t="s">
        <v>564</v>
      </c>
      <c r="C513" s="29">
        <v>45436</v>
      </c>
      <c r="D513" s="30" t="s">
        <v>565</v>
      </c>
      <c r="E513" s="31">
        <v>173</v>
      </c>
      <c r="F513" s="34">
        <v>36.33</v>
      </c>
      <c r="G513" s="34">
        <v>209.33</v>
      </c>
      <c r="H513" s="30" t="s">
        <v>50</v>
      </c>
      <c r="I513" s="32" t="s">
        <v>842</v>
      </c>
      <c r="J513" s="33">
        <v>281.8</v>
      </c>
    </row>
    <row r="514" spans="1:10" ht="15" customHeight="1" x14ac:dyDescent="0.2">
      <c r="A514" s="27" t="s">
        <v>806</v>
      </c>
      <c r="B514" s="28" t="s">
        <v>825</v>
      </c>
      <c r="C514" s="29">
        <v>45446</v>
      </c>
      <c r="D514" s="30" t="s">
        <v>565</v>
      </c>
      <c r="E514" s="31">
        <v>32</v>
      </c>
      <c r="F514" s="31">
        <v>6.72</v>
      </c>
      <c r="G514" s="31">
        <v>38.72</v>
      </c>
      <c r="H514" s="30" t="s">
        <v>50</v>
      </c>
      <c r="I514" s="35">
        <v>45446</v>
      </c>
      <c r="J514" s="33">
        <v>32</v>
      </c>
    </row>
    <row r="515" spans="1:10" ht="15" customHeight="1" x14ac:dyDescent="0.2">
      <c r="A515" s="27" t="s">
        <v>13</v>
      </c>
      <c r="B515" s="28" t="s">
        <v>1184</v>
      </c>
      <c r="C515" s="29">
        <v>45558</v>
      </c>
      <c r="D515" s="30" t="s">
        <v>565</v>
      </c>
      <c r="E515" s="31">
        <v>384</v>
      </c>
      <c r="F515" s="34">
        <v>80.64</v>
      </c>
      <c r="G515" s="34">
        <v>464.64</v>
      </c>
      <c r="H515" s="30" t="s">
        <v>50</v>
      </c>
      <c r="I515" s="35" t="s">
        <v>1197</v>
      </c>
      <c r="J515" s="33">
        <v>384</v>
      </c>
    </row>
    <row r="516" spans="1:10" ht="15" customHeight="1" x14ac:dyDescent="0.2">
      <c r="A516" s="27" t="s">
        <v>1</v>
      </c>
      <c r="B516" s="28" t="s">
        <v>222</v>
      </c>
      <c r="C516" s="29">
        <v>45327</v>
      </c>
      <c r="D516" s="30" t="s">
        <v>223</v>
      </c>
      <c r="E516" s="31">
        <v>448.52</v>
      </c>
      <c r="F516" s="31">
        <v>94.19</v>
      </c>
      <c r="G516" s="31">
        <v>542.71</v>
      </c>
      <c r="H516" s="30" t="s">
        <v>43</v>
      </c>
      <c r="I516" s="35" t="s">
        <v>251</v>
      </c>
      <c r="J516" s="33">
        <v>442.55</v>
      </c>
    </row>
    <row r="517" spans="1:10" x14ac:dyDescent="0.2">
      <c r="A517" s="27" t="s">
        <v>9</v>
      </c>
      <c r="B517" s="28" t="s">
        <v>393</v>
      </c>
      <c r="C517" s="29">
        <v>45357</v>
      </c>
      <c r="D517" s="30" t="s">
        <v>394</v>
      </c>
      <c r="E517" s="31">
        <v>850</v>
      </c>
      <c r="F517" s="34">
        <v>178.5</v>
      </c>
      <c r="G517" s="34">
        <v>1028.5</v>
      </c>
      <c r="H517" s="30" t="s">
        <v>37</v>
      </c>
      <c r="I517" s="35" t="s">
        <v>410</v>
      </c>
      <c r="J517" s="33" t="s">
        <v>408</v>
      </c>
    </row>
    <row r="518" spans="1:10" ht="15" customHeight="1" x14ac:dyDescent="0.2">
      <c r="A518" s="27" t="s">
        <v>2</v>
      </c>
      <c r="B518" s="28" t="s">
        <v>1273</v>
      </c>
      <c r="C518" s="29">
        <v>45569</v>
      </c>
      <c r="D518" s="30" t="s">
        <v>1270</v>
      </c>
      <c r="E518" s="31">
        <v>1025</v>
      </c>
      <c r="F518" s="31">
        <v>215.25</v>
      </c>
      <c r="G518" s="31">
        <v>1240.25</v>
      </c>
      <c r="H518" s="30" t="s">
        <v>46</v>
      </c>
      <c r="I518" s="35" t="s">
        <v>1302</v>
      </c>
      <c r="J518" s="33">
        <f>250+250+525</f>
        <v>1025</v>
      </c>
    </row>
    <row r="519" spans="1:10" ht="15" customHeight="1" x14ac:dyDescent="0.2">
      <c r="A519" s="27" t="s">
        <v>2</v>
      </c>
      <c r="B519" s="28" t="s">
        <v>1274</v>
      </c>
      <c r="C519" s="29">
        <v>45582</v>
      </c>
      <c r="D519" s="30" t="s">
        <v>1270</v>
      </c>
      <c r="E519" s="31">
        <v>350</v>
      </c>
      <c r="F519" s="31">
        <v>73.5</v>
      </c>
      <c r="G519" s="31">
        <v>423.5</v>
      </c>
      <c r="H519" s="30" t="s">
        <v>46</v>
      </c>
      <c r="I519" s="35">
        <v>45617</v>
      </c>
      <c r="J519" s="33" t="s">
        <v>803</v>
      </c>
    </row>
    <row r="520" spans="1:10" ht="15" customHeight="1" x14ac:dyDescent="0.2">
      <c r="A520" s="27" t="s">
        <v>6</v>
      </c>
      <c r="B520" s="28" t="s">
        <v>975</v>
      </c>
      <c r="C520" s="29">
        <v>45460</v>
      </c>
      <c r="D520" s="30" t="s">
        <v>142</v>
      </c>
      <c r="E520" s="31">
        <v>360</v>
      </c>
      <c r="F520" s="31">
        <v>75.599999999999994</v>
      </c>
      <c r="G520" s="31">
        <v>435.6</v>
      </c>
      <c r="H520" s="30" t="s">
        <v>63</v>
      </c>
      <c r="I520" s="35" t="s">
        <v>984</v>
      </c>
      <c r="J520" s="33">
        <v>360</v>
      </c>
    </row>
    <row r="521" spans="1:10" ht="15" customHeight="1" x14ac:dyDescent="0.2">
      <c r="A521" s="27" t="s">
        <v>8</v>
      </c>
      <c r="B521" s="28" t="s">
        <v>1339</v>
      </c>
      <c r="C521" s="29">
        <v>45639</v>
      </c>
      <c r="D521" s="30" t="s">
        <v>1340</v>
      </c>
      <c r="E521" s="31">
        <v>178</v>
      </c>
      <c r="F521" s="31">
        <v>37.380000000000003</v>
      </c>
      <c r="G521" s="31">
        <v>215.38</v>
      </c>
      <c r="H521" s="30" t="s">
        <v>67</v>
      </c>
      <c r="I521" s="35" t="s">
        <v>1355</v>
      </c>
      <c r="J521" s="33">
        <v>178</v>
      </c>
    </row>
    <row r="522" spans="1:10" ht="15" customHeight="1" x14ac:dyDescent="0.2">
      <c r="A522" s="27" t="s">
        <v>9</v>
      </c>
      <c r="B522" s="28" t="s">
        <v>322</v>
      </c>
      <c r="C522" s="29">
        <v>45300</v>
      </c>
      <c r="D522" s="27" t="s">
        <v>25</v>
      </c>
      <c r="E522" s="31">
        <v>92.32</v>
      </c>
      <c r="F522" s="34">
        <v>0</v>
      </c>
      <c r="G522" s="34">
        <v>92.32</v>
      </c>
      <c r="H522" s="30" t="s">
        <v>65</v>
      </c>
      <c r="I522" s="32" t="s">
        <v>965</v>
      </c>
      <c r="J522" s="33">
        <v>95.18</v>
      </c>
    </row>
    <row r="523" spans="1:10" ht="15" customHeight="1" x14ac:dyDescent="0.2">
      <c r="A523" s="27" t="s">
        <v>9</v>
      </c>
      <c r="B523" s="28" t="s">
        <v>333</v>
      </c>
      <c r="C523" s="29">
        <v>45323</v>
      </c>
      <c r="D523" s="30" t="s">
        <v>25</v>
      </c>
      <c r="E523" s="31">
        <v>3360.24</v>
      </c>
      <c r="F523" s="31">
        <v>705.65</v>
      </c>
      <c r="G523" s="31">
        <v>4065.89</v>
      </c>
      <c r="H523" s="30" t="s">
        <v>65</v>
      </c>
      <c r="I523" s="35" t="s">
        <v>356</v>
      </c>
      <c r="J523" s="33">
        <f>874.87+866.1+866.1</f>
        <v>2607.0700000000002</v>
      </c>
    </row>
    <row r="524" spans="1:10" ht="15" customHeight="1" x14ac:dyDescent="0.2">
      <c r="A524" s="27" t="s">
        <v>9</v>
      </c>
      <c r="B524" s="28" t="s">
        <v>695</v>
      </c>
      <c r="C524" s="29">
        <v>45394</v>
      </c>
      <c r="D524" s="30" t="s">
        <v>25</v>
      </c>
      <c r="E524" s="31">
        <v>285.54000000000002</v>
      </c>
      <c r="F524" s="31">
        <v>0</v>
      </c>
      <c r="G524" s="31">
        <v>285.54000000000002</v>
      </c>
      <c r="H524" s="30" t="s">
        <v>65</v>
      </c>
      <c r="I524" s="32" t="s">
        <v>721</v>
      </c>
      <c r="J524" s="33">
        <f>47.59+190.36</f>
        <v>237.95000000000002</v>
      </c>
    </row>
    <row r="525" spans="1:10" ht="15" customHeight="1" x14ac:dyDescent="0.2">
      <c r="A525" s="27" t="s">
        <v>9</v>
      </c>
      <c r="B525" s="28" t="s">
        <v>702</v>
      </c>
      <c r="C525" s="29">
        <v>45412</v>
      </c>
      <c r="D525" s="30" t="s">
        <v>25</v>
      </c>
      <c r="E525" s="31">
        <v>3024.15</v>
      </c>
      <c r="F525" s="31">
        <v>0</v>
      </c>
      <c r="G525" s="31">
        <v>3024.15</v>
      </c>
      <c r="H525" s="30" t="s">
        <v>65</v>
      </c>
      <c r="I525" s="35" t="s">
        <v>723</v>
      </c>
      <c r="J525" s="33">
        <f>1903.6+131.25-190.36+618.67</f>
        <v>2463.16</v>
      </c>
    </row>
    <row r="526" spans="1:10" ht="15" customHeight="1" x14ac:dyDescent="0.2">
      <c r="A526" s="27" t="s">
        <v>9</v>
      </c>
      <c r="B526" s="28" t="s">
        <v>703</v>
      </c>
      <c r="C526" s="29">
        <v>45413</v>
      </c>
      <c r="D526" s="30" t="s">
        <v>25</v>
      </c>
      <c r="E526" s="31">
        <v>1675.74</v>
      </c>
      <c r="F526" s="34">
        <v>351.90539999999999</v>
      </c>
      <c r="G526" s="34">
        <v>2027.6353999999999</v>
      </c>
      <c r="H526" s="30" t="s">
        <v>65</v>
      </c>
      <c r="I526" s="41" t="s">
        <v>724</v>
      </c>
      <c r="J526" s="33">
        <f>837.87+821.45</f>
        <v>1659.3200000000002</v>
      </c>
    </row>
    <row r="527" spans="1:10" ht="15" customHeight="1" x14ac:dyDescent="0.2">
      <c r="A527" s="27" t="s">
        <v>9</v>
      </c>
      <c r="B527" s="28" t="s">
        <v>708</v>
      </c>
      <c r="C527" s="29">
        <v>45429</v>
      </c>
      <c r="D527" s="30" t="s">
        <v>25</v>
      </c>
      <c r="E527" s="31">
        <v>389.56</v>
      </c>
      <c r="F527" s="34">
        <v>0</v>
      </c>
      <c r="G527" s="34">
        <v>389.56</v>
      </c>
      <c r="H527" s="30" t="s">
        <v>62</v>
      </c>
      <c r="I527" s="35" t="s">
        <v>728</v>
      </c>
      <c r="J527" s="33">
        <v>389.56</v>
      </c>
    </row>
    <row r="528" spans="1:10" ht="15" customHeight="1" x14ac:dyDescent="0.2">
      <c r="A528" s="27" t="s">
        <v>9</v>
      </c>
      <c r="B528" s="28" t="s">
        <v>1081</v>
      </c>
      <c r="C528" s="29">
        <v>45490</v>
      </c>
      <c r="D528" s="30" t="s">
        <v>25</v>
      </c>
      <c r="E528" s="31">
        <v>237.95000000000002</v>
      </c>
      <c r="F528" s="31">
        <v>0</v>
      </c>
      <c r="G528" s="31">
        <v>237.95000000000002</v>
      </c>
      <c r="H528" s="30" t="s">
        <v>65</v>
      </c>
      <c r="I528" s="35" t="s">
        <v>1092</v>
      </c>
      <c r="J528" s="33">
        <f>190.36+47.59</f>
        <v>237.95000000000002</v>
      </c>
    </row>
    <row r="529" spans="1:10" ht="15" customHeight="1" x14ac:dyDescent="0.2">
      <c r="A529" s="27" t="s">
        <v>9</v>
      </c>
      <c r="B529" s="28" t="s">
        <v>1085</v>
      </c>
      <c r="C529" s="29">
        <v>45545</v>
      </c>
      <c r="D529" s="30" t="s">
        <v>25</v>
      </c>
      <c r="E529" s="31">
        <v>95.18</v>
      </c>
      <c r="F529" s="34">
        <v>0</v>
      </c>
      <c r="G529" s="34">
        <v>95.18</v>
      </c>
      <c r="H529" s="30" t="s">
        <v>65</v>
      </c>
      <c r="I529" s="35" t="s">
        <v>1093</v>
      </c>
      <c r="J529" s="33">
        <f>66.34+18.75+47.59</f>
        <v>132.68</v>
      </c>
    </row>
    <row r="530" spans="1:10" ht="15" customHeight="1" x14ac:dyDescent="0.2">
      <c r="A530" s="27" t="s">
        <v>9</v>
      </c>
      <c r="B530" s="28" t="s">
        <v>404</v>
      </c>
      <c r="C530" s="29">
        <v>45373</v>
      </c>
      <c r="D530" s="30" t="s">
        <v>405</v>
      </c>
      <c r="E530" s="31">
        <v>276.14</v>
      </c>
      <c r="F530" s="34">
        <v>27.614000000000001</v>
      </c>
      <c r="G530" s="34">
        <v>303.75399999999996</v>
      </c>
      <c r="H530" s="30" t="s">
        <v>64</v>
      </c>
      <c r="I530" s="35">
        <v>45373</v>
      </c>
      <c r="J530" s="33">
        <v>276.14</v>
      </c>
    </row>
    <row r="531" spans="1:10" ht="15" customHeight="1" x14ac:dyDescent="0.2">
      <c r="A531" s="27" t="s">
        <v>9</v>
      </c>
      <c r="B531" s="28" t="s">
        <v>714</v>
      </c>
      <c r="C531" s="29">
        <v>45441</v>
      </c>
      <c r="D531" s="30" t="s">
        <v>715</v>
      </c>
      <c r="E531" s="31">
        <v>30</v>
      </c>
      <c r="F531" s="34">
        <v>3</v>
      </c>
      <c r="G531" s="34">
        <v>33</v>
      </c>
      <c r="H531" s="30" t="s">
        <v>48</v>
      </c>
      <c r="I531" s="35" t="s">
        <v>848</v>
      </c>
      <c r="J531" s="33">
        <v>32.590000000000003</v>
      </c>
    </row>
    <row r="532" spans="1:10" ht="15" customHeight="1" x14ac:dyDescent="0.2">
      <c r="A532" s="27" t="s">
        <v>1</v>
      </c>
      <c r="B532" s="28" t="s">
        <v>1299</v>
      </c>
      <c r="C532" s="29">
        <v>45637</v>
      </c>
      <c r="D532" s="30" t="s">
        <v>1250</v>
      </c>
      <c r="E532" s="31">
        <v>104.06</v>
      </c>
      <c r="F532" s="31">
        <v>21.85</v>
      </c>
      <c r="G532" s="31">
        <v>125.91</v>
      </c>
      <c r="H532" s="30" t="s">
        <v>53</v>
      </c>
      <c r="I532" s="35" t="s">
        <v>1267</v>
      </c>
      <c r="J532" s="33">
        <v>98.84</v>
      </c>
    </row>
    <row r="533" spans="1:10" ht="15" customHeight="1" x14ac:dyDescent="0.2">
      <c r="A533" s="27" t="s">
        <v>13</v>
      </c>
      <c r="B533" s="28" t="s">
        <v>621</v>
      </c>
      <c r="C533" s="29">
        <v>45309</v>
      </c>
      <c r="D533" s="30" t="s">
        <v>117</v>
      </c>
      <c r="E533" s="31">
        <v>863.65</v>
      </c>
      <c r="F533" s="34">
        <v>86.37</v>
      </c>
      <c r="G533" s="34">
        <v>950.02</v>
      </c>
      <c r="H533" s="30" t="s">
        <v>64</v>
      </c>
      <c r="I533" s="35" t="s">
        <v>453</v>
      </c>
      <c r="J533" s="33">
        <v>871.83</v>
      </c>
    </row>
    <row r="534" spans="1:10" ht="15" customHeight="1" x14ac:dyDescent="0.2">
      <c r="A534" s="27" t="s">
        <v>9</v>
      </c>
      <c r="B534" s="28" t="s">
        <v>709</v>
      </c>
      <c r="C534" s="29">
        <v>45429</v>
      </c>
      <c r="D534" s="30" t="s">
        <v>28</v>
      </c>
      <c r="E534" s="31">
        <v>85.86363636363636</v>
      </c>
      <c r="F534" s="34">
        <v>8.586363636363636</v>
      </c>
      <c r="G534" s="34">
        <v>94.449999999999989</v>
      </c>
      <c r="H534" s="30" t="s">
        <v>48</v>
      </c>
      <c r="I534" s="35" t="s">
        <v>729</v>
      </c>
      <c r="J534" s="33">
        <f>20.74+19.84+22.74+22.52</f>
        <v>85.839999999999989</v>
      </c>
    </row>
    <row r="535" spans="1:10" ht="15" customHeight="1" x14ac:dyDescent="0.2">
      <c r="A535" s="27" t="s">
        <v>9</v>
      </c>
      <c r="B535" s="28" t="s">
        <v>1091</v>
      </c>
      <c r="C535" s="29">
        <v>45559</v>
      </c>
      <c r="D535" s="30" t="s">
        <v>28</v>
      </c>
      <c r="E535" s="31">
        <v>205.09090909090907</v>
      </c>
      <c r="F535" s="34">
        <v>20.509090909090908</v>
      </c>
      <c r="G535" s="34">
        <v>225.59999999999997</v>
      </c>
      <c r="H535" s="30" t="s">
        <v>48</v>
      </c>
      <c r="I535" s="35" t="s">
        <v>1101</v>
      </c>
      <c r="J535" s="33">
        <v>205.1</v>
      </c>
    </row>
    <row r="536" spans="1:10" ht="15" customHeight="1" x14ac:dyDescent="0.2">
      <c r="A536" s="27" t="s">
        <v>9</v>
      </c>
      <c r="B536" s="28" t="s">
        <v>1600</v>
      </c>
      <c r="C536" s="29">
        <v>45631</v>
      </c>
      <c r="D536" s="30" t="s">
        <v>28</v>
      </c>
      <c r="E536" s="31">
        <v>77.355371900826441</v>
      </c>
      <c r="F536" s="31">
        <v>16.244628099173553</v>
      </c>
      <c r="G536" s="31">
        <v>93.6</v>
      </c>
      <c r="H536" s="30" t="s">
        <v>48</v>
      </c>
      <c r="I536" s="35" t="s">
        <v>1601</v>
      </c>
      <c r="J536" s="33">
        <v>85.09</v>
      </c>
    </row>
    <row r="537" spans="1:10" ht="15" customHeight="1" x14ac:dyDescent="0.2">
      <c r="A537" s="27" t="s">
        <v>1</v>
      </c>
      <c r="B537" s="28" t="s">
        <v>211</v>
      </c>
      <c r="C537" s="29">
        <v>45314</v>
      </c>
      <c r="D537" s="30" t="s">
        <v>163</v>
      </c>
      <c r="E537" s="31">
        <v>46</v>
      </c>
      <c r="F537" s="34">
        <v>9.66</v>
      </c>
      <c r="G537" s="34">
        <v>55.66</v>
      </c>
      <c r="H537" s="30" t="s">
        <v>50</v>
      </c>
      <c r="I537" s="32" t="s">
        <v>468</v>
      </c>
      <c r="J537" s="33">
        <v>46</v>
      </c>
    </row>
    <row r="538" spans="1:10" ht="15" customHeight="1" x14ac:dyDescent="0.2">
      <c r="A538" s="27" t="s">
        <v>8</v>
      </c>
      <c r="B538" s="28" t="s">
        <v>662</v>
      </c>
      <c r="C538" s="29">
        <v>45317</v>
      </c>
      <c r="D538" s="30" t="s">
        <v>163</v>
      </c>
      <c r="E538" s="31">
        <v>548</v>
      </c>
      <c r="F538" s="31">
        <v>115.08</v>
      </c>
      <c r="G538" s="31">
        <v>663.08</v>
      </c>
      <c r="H538" s="30" t="s">
        <v>50</v>
      </c>
      <c r="I538" s="35" t="s">
        <v>507</v>
      </c>
      <c r="J538" s="33">
        <v>548</v>
      </c>
    </row>
    <row r="539" spans="1:10" ht="15" customHeight="1" x14ac:dyDescent="0.2">
      <c r="A539" s="27" t="s">
        <v>0</v>
      </c>
      <c r="B539" s="28" t="s">
        <v>518</v>
      </c>
      <c r="C539" s="29">
        <v>45397</v>
      </c>
      <c r="D539" s="30" t="s">
        <v>163</v>
      </c>
      <c r="E539" s="31">
        <v>168</v>
      </c>
      <c r="F539" s="31">
        <v>35.28</v>
      </c>
      <c r="G539" s="31">
        <v>203.28</v>
      </c>
      <c r="H539" s="30" t="s">
        <v>50</v>
      </c>
      <c r="I539" s="32" t="s">
        <v>519</v>
      </c>
      <c r="J539" s="33">
        <v>168</v>
      </c>
    </row>
    <row r="540" spans="1:10" ht="15" customHeight="1" x14ac:dyDescent="0.2">
      <c r="A540" s="27" t="s">
        <v>1</v>
      </c>
      <c r="B540" s="28" t="s">
        <v>550</v>
      </c>
      <c r="C540" s="29">
        <v>45400</v>
      </c>
      <c r="D540" s="30" t="s">
        <v>163</v>
      </c>
      <c r="E540" s="31">
        <v>72</v>
      </c>
      <c r="F540" s="34">
        <v>15.12</v>
      </c>
      <c r="G540" s="34">
        <v>87.12</v>
      </c>
      <c r="H540" s="30" t="s">
        <v>50</v>
      </c>
      <c r="I540" s="35" t="s">
        <v>594</v>
      </c>
      <c r="J540" s="33">
        <v>72</v>
      </c>
    </row>
    <row r="541" spans="1:10" ht="15" customHeight="1" x14ac:dyDescent="0.2">
      <c r="A541" s="27" t="s">
        <v>4</v>
      </c>
      <c r="B541" s="28" t="s">
        <v>534</v>
      </c>
      <c r="C541" s="29">
        <v>45418</v>
      </c>
      <c r="D541" s="30" t="s">
        <v>163</v>
      </c>
      <c r="E541" s="31">
        <v>152</v>
      </c>
      <c r="F541" s="31">
        <v>31.92</v>
      </c>
      <c r="G541" s="31">
        <v>183.92</v>
      </c>
      <c r="H541" s="30" t="s">
        <v>50</v>
      </c>
      <c r="I541" s="35" t="s">
        <v>540</v>
      </c>
      <c r="J541" s="33">
        <v>152</v>
      </c>
    </row>
    <row r="542" spans="1:10" ht="15" customHeight="1" x14ac:dyDescent="0.2">
      <c r="A542" s="27" t="s">
        <v>1</v>
      </c>
      <c r="B542" s="28" t="s">
        <v>559</v>
      </c>
      <c r="C542" s="29">
        <v>45432</v>
      </c>
      <c r="D542" s="30" t="s">
        <v>163</v>
      </c>
      <c r="E542" s="31">
        <v>228</v>
      </c>
      <c r="F542" s="34">
        <v>47.88</v>
      </c>
      <c r="G542" s="34">
        <v>275.88</v>
      </c>
      <c r="H542" s="30" t="s">
        <v>50</v>
      </c>
      <c r="I542" s="35" t="s">
        <v>596</v>
      </c>
      <c r="J542" s="33">
        <v>228</v>
      </c>
    </row>
    <row r="543" spans="1:10" ht="15" customHeight="1" x14ac:dyDescent="0.2">
      <c r="A543" s="27" t="s">
        <v>1</v>
      </c>
      <c r="B543" s="28" t="s">
        <v>560</v>
      </c>
      <c r="C543" s="29">
        <v>45432</v>
      </c>
      <c r="D543" s="30" t="s">
        <v>163</v>
      </c>
      <c r="E543" s="31">
        <v>210</v>
      </c>
      <c r="F543" s="34">
        <v>44.1</v>
      </c>
      <c r="G543" s="34">
        <v>254.1</v>
      </c>
      <c r="H543" s="30" t="s">
        <v>50</v>
      </c>
      <c r="I543" s="35" t="s">
        <v>596</v>
      </c>
      <c r="J543" s="33">
        <v>210</v>
      </c>
    </row>
    <row r="544" spans="1:10" ht="15" customHeight="1" x14ac:dyDescent="0.2">
      <c r="A544" s="27" t="s">
        <v>1</v>
      </c>
      <c r="B544" s="28" t="s">
        <v>563</v>
      </c>
      <c r="C544" s="29">
        <v>45435</v>
      </c>
      <c r="D544" s="27" t="s">
        <v>163</v>
      </c>
      <c r="E544" s="31">
        <v>2324</v>
      </c>
      <c r="F544" s="34">
        <v>488.04</v>
      </c>
      <c r="G544" s="34">
        <v>2812.04</v>
      </c>
      <c r="H544" s="30" t="s">
        <v>50</v>
      </c>
      <c r="I544" s="43" t="s">
        <v>841</v>
      </c>
      <c r="J544" s="33">
        <v>2324</v>
      </c>
    </row>
    <row r="545" spans="1:10" ht="15" customHeight="1" x14ac:dyDescent="0.2">
      <c r="A545" s="27" t="s">
        <v>806</v>
      </c>
      <c r="B545" s="28" t="s">
        <v>824</v>
      </c>
      <c r="C545" s="29">
        <v>45442</v>
      </c>
      <c r="D545" s="30" t="s">
        <v>163</v>
      </c>
      <c r="E545" s="31">
        <v>182</v>
      </c>
      <c r="F545" s="34">
        <v>38.22</v>
      </c>
      <c r="G545" s="34">
        <v>220.22</v>
      </c>
      <c r="H545" s="30" t="s">
        <v>50</v>
      </c>
      <c r="I545" s="35">
        <v>45442</v>
      </c>
      <c r="J545" s="33">
        <v>182</v>
      </c>
    </row>
    <row r="546" spans="1:10" ht="15" customHeight="1" x14ac:dyDescent="0.2">
      <c r="A546" s="27" t="s">
        <v>1</v>
      </c>
      <c r="B546" s="28" t="s">
        <v>579</v>
      </c>
      <c r="C546" s="29">
        <v>45448</v>
      </c>
      <c r="D546" s="30" t="s">
        <v>163</v>
      </c>
      <c r="E546" s="31">
        <v>72</v>
      </c>
      <c r="F546" s="31">
        <v>15.12</v>
      </c>
      <c r="G546" s="31">
        <v>87.12</v>
      </c>
      <c r="H546" s="30" t="s">
        <v>50</v>
      </c>
      <c r="I546" s="35" t="s">
        <v>850</v>
      </c>
      <c r="J546" s="33">
        <v>72</v>
      </c>
    </row>
    <row r="547" spans="1:10" ht="15" customHeight="1" x14ac:dyDescent="0.2">
      <c r="A547" s="27" t="s">
        <v>1</v>
      </c>
      <c r="B547" s="28" t="s">
        <v>580</v>
      </c>
      <c r="C547" s="29">
        <v>45448</v>
      </c>
      <c r="D547" s="30" t="s">
        <v>163</v>
      </c>
      <c r="E547" s="31">
        <v>162</v>
      </c>
      <c r="F547" s="34">
        <v>34.020000000000003</v>
      </c>
      <c r="G547" s="34">
        <v>196.02</v>
      </c>
      <c r="H547" s="30" t="s">
        <v>50</v>
      </c>
      <c r="I547" s="35" t="s">
        <v>851</v>
      </c>
      <c r="J547" s="33">
        <v>162</v>
      </c>
    </row>
    <row r="548" spans="1:10" ht="15" customHeight="1" x14ac:dyDescent="0.2">
      <c r="A548" s="27" t="s">
        <v>0</v>
      </c>
      <c r="B548" s="28" t="s">
        <v>856</v>
      </c>
      <c r="C548" s="29">
        <v>45471</v>
      </c>
      <c r="D548" s="30" t="s">
        <v>163</v>
      </c>
      <c r="E548" s="31">
        <v>168</v>
      </c>
      <c r="F548" s="34">
        <v>35.28</v>
      </c>
      <c r="G548" s="34">
        <v>203.28</v>
      </c>
      <c r="H548" s="30" t="s">
        <v>50</v>
      </c>
      <c r="I548" s="35" t="s">
        <v>857</v>
      </c>
      <c r="J548" s="33">
        <v>168</v>
      </c>
    </row>
    <row r="549" spans="1:10" ht="15" customHeight="1" x14ac:dyDescent="0.2">
      <c r="A549" s="27" t="s">
        <v>1</v>
      </c>
      <c r="B549" s="28" t="s">
        <v>1019</v>
      </c>
      <c r="C549" s="29">
        <v>45483</v>
      </c>
      <c r="D549" s="30" t="s">
        <v>163</v>
      </c>
      <c r="E549" s="31">
        <v>122</v>
      </c>
      <c r="F549" s="31">
        <v>25.62</v>
      </c>
      <c r="G549" s="31">
        <v>147.62</v>
      </c>
      <c r="H549" s="30" t="s">
        <v>50</v>
      </c>
      <c r="I549" s="35" t="s">
        <v>1051</v>
      </c>
      <c r="J549" s="33">
        <v>122</v>
      </c>
    </row>
    <row r="550" spans="1:10" ht="15" customHeight="1" x14ac:dyDescent="0.2">
      <c r="A550" s="27" t="s">
        <v>1</v>
      </c>
      <c r="B550" s="28" t="s">
        <v>1023</v>
      </c>
      <c r="C550" s="29">
        <v>45547</v>
      </c>
      <c r="D550" s="30" t="s">
        <v>163</v>
      </c>
      <c r="E550" s="31">
        <v>208</v>
      </c>
      <c r="F550" s="34">
        <v>43.68</v>
      </c>
      <c r="G550" s="34">
        <v>251.68</v>
      </c>
      <c r="H550" s="30" t="s">
        <v>50</v>
      </c>
      <c r="I550" s="35" t="s">
        <v>1054</v>
      </c>
      <c r="J550" s="33">
        <v>208</v>
      </c>
    </row>
    <row r="551" spans="1:10" ht="15" customHeight="1" x14ac:dyDescent="0.2">
      <c r="A551" s="27" t="s">
        <v>13</v>
      </c>
      <c r="B551" s="28" t="s">
        <v>1182</v>
      </c>
      <c r="C551" s="29">
        <v>45553</v>
      </c>
      <c r="D551" s="30" t="s">
        <v>163</v>
      </c>
      <c r="E551" s="31">
        <v>294</v>
      </c>
      <c r="F551" s="34">
        <v>61.739999999999995</v>
      </c>
      <c r="G551" s="34">
        <v>355.74</v>
      </c>
      <c r="H551" s="30" t="s">
        <v>50</v>
      </c>
      <c r="I551" s="35" t="s">
        <v>1194</v>
      </c>
      <c r="J551" s="33">
        <v>294</v>
      </c>
    </row>
    <row r="552" spans="1:10" ht="15" customHeight="1" x14ac:dyDescent="0.2">
      <c r="A552" s="27" t="s">
        <v>1</v>
      </c>
      <c r="B552" s="28" t="s">
        <v>1291</v>
      </c>
      <c r="C552" s="29">
        <v>45625</v>
      </c>
      <c r="D552" s="30" t="s">
        <v>163</v>
      </c>
      <c r="E552" s="31">
        <v>392</v>
      </c>
      <c r="F552" s="31">
        <v>82.32</v>
      </c>
      <c r="G552" s="31">
        <v>474.32</v>
      </c>
      <c r="H552" s="30" t="s">
        <v>50</v>
      </c>
      <c r="I552" s="35" t="s">
        <v>1263</v>
      </c>
      <c r="J552" s="33">
        <v>392</v>
      </c>
    </row>
    <row r="553" spans="1:10" ht="15" customHeight="1" x14ac:dyDescent="0.2">
      <c r="A553" s="27" t="s">
        <v>1</v>
      </c>
      <c r="B553" s="28" t="s">
        <v>1281</v>
      </c>
      <c r="C553" s="29">
        <v>45589</v>
      </c>
      <c r="D553" s="30" t="s">
        <v>1246</v>
      </c>
      <c r="E553" s="31">
        <v>674</v>
      </c>
      <c r="F553" s="31">
        <v>141.54</v>
      </c>
      <c r="G553" s="31">
        <v>815.54</v>
      </c>
      <c r="H553" s="30" t="s">
        <v>50</v>
      </c>
      <c r="I553" s="35" t="s">
        <v>1258</v>
      </c>
      <c r="J553" s="33" t="s">
        <v>803</v>
      </c>
    </row>
    <row r="554" spans="1:10" ht="15" customHeight="1" x14ac:dyDescent="0.2">
      <c r="A554" s="27" t="s">
        <v>0</v>
      </c>
      <c r="B554" s="28" t="s">
        <v>1026</v>
      </c>
      <c r="C554" s="29">
        <v>45553</v>
      </c>
      <c r="D554" s="30" t="s">
        <v>96</v>
      </c>
      <c r="E554" s="31">
        <v>168</v>
      </c>
      <c r="F554" s="34">
        <v>35.28</v>
      </c>
      <c r="G554" s="34">
        <v>203.28</v>
      </c>
      <c r="H554" s="30" t="s">
        <v>50</v>
      </c>
      <c r="I554" s="35" t="s">
        <v>1210</v>
      </c>
      <c r="J554" s="33">
        <v>168</v>
      </c>
    </row>
    <row r="555" spans="1:10" ht="15" customHeight="1" x14ac:dyDescent="0.2">
      <c r="A555" s="27" t="s">
        <v>1</v>
      </c>
      <c r="B555" s="28" t="s">
        <v>315</v>
      </c>
      <c r="C555" s="29">
        <v>45292</v>
      </c>
      <c r="D555" s="30" t="s">
        <v>19</v>
      </c>
      <c r="E555" s="31">
        <v>120</v>
      </c>
      <c r="F555" s="31">
        <f>+E555*0.21</f>
        <v>25.2</v>
      </c>
      <c r="G555" s="31">
        <f>+E555+F555</f>
        <v>145.19999999999999</v>
      </c>
      <c r="H555" s="30" t="s">
        <v>55</v>
      </c>
      <c r="I555" s="32" t="s">
        <v>287</v>
      </c>
      <c r="J555" s="33">
        <f>322.2+215.72+59.4+129.03</f>
        <v>726.34999999999991</v>
      </c>
    </row>
    <row r="556" spans="1:10" ht="15" customHeight="1" x14ac:dyDescent="0.2">
      <c r="A556" s="27" t="s">
        <v>2</v>
      </c>
      <c r="B556" s="28" t="s">
        <v>315</v>
      </c>
      <c r="C556" s="29">
        <v>45292</v>
      </c>
      <c r="D556" s="30" t="s">
        <v>19</v>
      </c>
      <c r="E556" s="31">
        <v>0</v>
      </c>
      <c r="F556" s="31">
        <v>0</v>
      </c>
      <c r="G556" s="31">
        <v>0</v>
      </c>
      <c r="H556" s="30" t="s">
        <v>55</v>
      </c>
      <c r="I556" s="32" t="s">
        <v>287</v>
      </c>
      <c r="J556" s="33">
        <f>0.6+0.11</f>
        <v>0.71</v>
      </c>
    </row>
    <row r="557" spans="1:10" ht="15" customHeight="1" x14ac:dyDescent="0.2">
      <c r="A557" s="27" t="s">
        <v>9</v>
      </c>
      <c r="B557" s="28" t="s">
        <v>315</v>
      </c>
      <c r="C557" s="29">
        <v>45292</v>
      </c>
      <c r="D557" s="30" t="s">
        <v>19</v>
      </c>
      <c r="E557" s="31">
        <v>120</v>
      </c>
      <c r="F557" s="31">
        <f>+E557*0.21</f>
        <v>25.2</v>
      </c>
      <c r="G557" s="31">
        <f>+E557+F557</f>
        <v>145.19999999999999</v>
      </c>
      <c r="H557" s="30" t="s">
        <v>55</v>
      </c>
      <c r="I557" s="32" t="s">
        <v>287</v>
      </c>
      <c r="J557" s="33">
        <f>16.55+66.12+7.1+10.02</f>
        <v>99.789999999999992</v>
      </c>
    </row>
    <row r="558" spans="1:10" ht="15" customHeight="1" x14ac:dyDescent="0.2">
      <c r="A558" s="27" t="s">
        <v>13</v>
      </c>
      <c r="B558" s="28" t="s">
        <v>315</v>
      </c>
      <c r="C558" s="29">
        <v>45292</v>
      </c>
      <c r="D558" s="30" t="s">
        <v>19</v>
      </c>
      <c r="E558" s="31">
        <v>120</v>
      </c>
      <c r="F558" s="31">
        <f>+E558*0.21</f>
        <v>25.2</v>
      </c>
      <c r="G558" s="31">
        <f>+E558+F558</f>
        <v>145.19999999999999</v>
      </c>
      <c r="H558" s="30" t="s">
        <v>55</v>
      </c>
      <c r="I558" s="32" t="s">
        <v>287</v>
      </c>
      <c r="J558" s="33">
        <f>33.67+39.66+3.47+11.54</f>
        <v>88.34</v>
      </c>
    </row>
    <row r="559" spans="1:10" ht="15" customHeight="1" x14ac:dyDescent="0.2">
      <c r="A559" s="27" t="s">
        <v>14</v>
      </c>
      <c r="B559" s="28" t="s">
        <v>315</v>
      </c>
      <c r="C559" s="29">
        <v>45292</v>
      </c>
      <c r="D559" s="30" t="s">
        <v>19</v>
      </c>
      <c r="E559" s="31">
        <v>120</v>
      </c>
      <c r="F559" s="31">
        <f>+E559*0.21</f>
        <v>25.2</v>
      </c>
      <c r="G559" s="31">
        <f>+E559+F559</f>
        <v>145.19999999999999</v>
      </c>
      <c r="H559" s="30" t="s">
        <v>55</v>
      </c>
      <c r="I559" s="32" t="s">
        <v>287</v>
      </c>
      <c r="J559" s="33">
        <f>8.39+37.32+9.91+8.51</f>
        <v>64.13000000000001</v>
      </c>
    </row>
    <row r="560" spans="1:10" ht="15" customHeight="1" x14ac:dyDescent="0.2">
      <c r="A560" s="27" t="s">
        <v>1</v>
      </c>
      <c r="B560" s="28" t="s">
        <v>567</v>
      </c>
      <c r="C560" s="29">
        <v>45436</v>
      </c>
      <c r="D560" s="30" t="s">
        <v>568</v>
      </c>
      <c r="E560" s="31">
        <v>546.89</v>
      </c>
      <c r="F560" s="31">
        <v>0</v>
      </c>
      <c r="G560" s="31">
        <v>546.89</v>
      </c>
      <c r="H560" s="30" t="s">
        <v>61</v>
      </c>
      <c r="I560" s="35" t="s">
        <v>842</v>
      </c>
      <c r="J560" s="33">
        <v>546.89</v>
      </c>
    </row>
    <row r="561" spans="1:10" ht="15" customHeight="1" x14ac:dyDescent="0.2">
      <c r="A561" s="27" t="s">
        <v>1415</v>
      </c>
      <c r="B561" s="28" t="s">
        <v>1422</v>
      </c>
      <c r="C561" s="29">
        <v>45575</v>
      </c>
      <c r="D561" s="30" t="s">
        <v>1446</v>
      </c>
      <c r="E561" s="31">
        <v>1235</v>
      </c>
      <c r="F561" s="31">
        <v>259.34999999999997</v>
      </c>
      <c r="G561" s="31">
        <v>1494.35</v>
      </c>
      <c r="H561" s="30" t="s">
        <v>63</v>
      </c>
      <c r="I561" s="35" t="s">
        <v>1453</v>
      </c>
      <c r="J561" s="33">
        <v>1235</v>
      </c>
    </row>
    <row r="562" spans="1:10" ht="15" customHeight="1" x14ac:dyDescent="0.2">
      <c r="A562" s="27" t="s">
        <v>6</v>
      </c>
      <c r="B562" s="28" t="s">
        <v>1147</v>
      </c>
      <c r="C562" s="29">
        <v>45481</v>
      </c>
      <c r="D562" s="30" t="s">
        <v>149</v>
      </c>
      <c r="E562" s="31">
        <v>785.12</v>
      </c>
      <c r="F562" s="34">
        <v>164.88</v>
      </c>
      <c r="G562" s="34">
        <v>950</v>
      </c>
      <c r="H562" s="30" t="s">
        <v>185</v>
      </c>
      <c r="I562" s="32" t="s">
        <v>769</v>
      </c>
      <c r="J562" s="33">
        <v>785.12</v>
      </c>
    </row>
    <row r="563" spans="1:10" ht="15" customHeight="1" x14ac:dyDescent="0.2">
      <c r="A563" s="27" t="s">
        <v>5</v>
      </c>
      <c r="B563" s="28" t="s">
        <v>1308</v>
      </c>
      <c r="C563" s="29">
        <v>45626</v>
      </c>
      <c r="D563" s="30" t="s">
        <v>1313</v>
      </c>
      <c r="E563" s="31">
        <v>1110</v>
      </c>
      <c r="F563" s="31">
        <v>233.1</v>
      </c>
      <c r="G563" s="31">
        <v>1343.1</v>
      </c>
      <c r="H563" s="30" t="s">
        <v>44</v>
      </c>
      <c r="I563" s="35">
        <v>45630</v>
      </c>
      <c r="J563" s="33">
        <v>1110</v>
      </c>
    </row>
    <row r="564" spans="1:10" ht="15" customHeight="1" x14ac:dyDescent="0.2">
      <c r="A564" s="27" t="s">
        <v>1571</v>
      </c>
      <c r="B564" s="28" t="s">
        <v>1572</v>
      </c>
      <c r="C564" s="29">
        <v>45656</v>
      </c>
      <c r="D564" s="30" t="s">
        <v>1620</v>
      </c>
      <c r="E564" s="31">
        <v>7164.34</v>
      </c>
      <c r="F564" s="31">
        <v>0</v>
      </c>
      <c r="G564" s="31">
        <v>7164.34</v>
      </c>
      <c r="H564" s="30" t="s">
        <v>40</v>
      </c>
      <c r="I564" s="35" t="s">
        <v>1573</v>
      </c>
      <c r="J564" s="33"/>
    </row>
    <row r="565" spans="1:10" ht="15" customHeight="1" x14ac:dyDescent="0.2">
      <c r="A565" s="27" t="s">
        <v>4</v>
      </c>
      <c r="B565" s="28" t="s">
        <v>513</v>
      </c>
      <c r="C565" s="29">
        <v>45378</v>
      </c>
      <c r="D565" s="30" t="s">
        <v>514</v>
      </c>
      <c r="E565" s="31">
        <v>3500</v>
      </c>
      <c r="F565" s="31">
        <f>+E565*0.21</f>
        <v>735</v>
      </c>
      <c r="G565" s="31">
        <f>+E565+F565</f>
        <v>4235</v>
      </c>
      <c r="H565" s="30" t="s">
        <v>515</v>
      </c>
      <c r="I565" s="35" t="s">
        <v>516</v>
      </c>
      <c r="J565" s="33">
        <f>1500+2000</f>
        <v>3500</v>
      </c>
    </row>
    <row r="566" spans="1:10" ht="15" customHeight="1" x14ac:dyDescent="0.2">
      <c r="A566" s="27" t="s">
        <v>9</v>
      </c>
      <c r="B566" s="28" t="s">
        <v>318</v>
      </c>
      <c r="C566" s="29">
        <v>45293</v>
      </c>
      <c r="D566" s="30" t="s">
        <v>17</v>
      </c>
      <c r="E566" s="31">
        <v>383.6</v>
      </c>
      <c r="F566" s="31">
        <v>80.555999999999997</v>
      </c>
      <c r="G566" s="31">
        <v>464.15600000000001</v>
      </c>
      <c r="H566" s="30" t="s">
        <v>66</v>
      </c>
      <c r="I566" s="35" t="s">
        <v>776</v>
      </c>
      <c r="J566" s="33">
        <v>383.6</v>
      </c>
    </row>
    <row r="567" spans="1:10" ht="15" customHeight="1" x14ac:dyDescent="0.2">
      <c r="A567" s="27" t="s">
        <v>9</v>
      </c>
      <c r="B567" s="28" t="s">
        <v>341</v>
      </c>
      <c r="C567" s="29">
        <v>45336</v>
      </c>
      <c r="D567" s="30" t="s">
        <v>17</v>
      </c>
      <c r="E567" s="31">
        <v>82.449999999999989</v>
      </c>
      <c r="F567" s="34">
        <v>17.314499999999995</v>
      </c>
      <c r="G567" s="34">
        <v>99.764499999999984</v>
      </c>
      <c r="H567" s="30" t="s">
        <v>66</v>
      </c>
      <c r="I567" s="35">
        <v>45300</v>
      </c>
      <c r="J567" s="33">
        <v>82.449999999999989</v>
      </c>
    </row>
    <row r="568" spans="1:10" ht="15" customHeight="1" x14ac:dyDescent="0.2">
      <c r="A568" s="27" t="s">
        <v>9</v>
      </c>
      <c r="B568" s="28" t="s">
        <v>1082</v>
      </c>
      <c r="C568" s="29">
        <v>45496</v>
      </c>
      <c r="D568" s="30" t="s">
        <v>17</v>
      </c>
      <c r="E568" s="31">
        <v>762.97</v>
      </c>
      <c r="F568" s="34">
        <v>160.22370000000001</v>
      </c>
      <c r="G568" s="34">
        <v>923.19370000000004</v>
      </c>
      <c r="H568" s="30" t="s">
        <v>66</v>
      </c>
      <c r="I568" s="35" t="s">
        <v>1099</v>
      </c>
      <c r="J568" s="33">
        <v>762.97</v>
      </c>
    </row>
    <row r="569" spans="1:10" ht="15" customHeight="1" x14ac:dyDescent="0.2">
      <c r="A569" s="27" t="s">
        <v>9</v>
      </c>
      <c r="B569" s="28" t="s">
        <v>1598</v>
      </c>
      <c r="C569" s="29">
        <v>45626</v>
      </c>
      <c r="D569" s="30" t="s">
        <v>17</v>
      </c>
      <c r="E569" s="31">
        <v>56.25</v>
      </c>
      <c r="F569" s="31">
        <v>11.8125</v>
      </c>
      <c r="G569" s="31">
        <v>68.0625</v>
      </c>
      <c r="H569" s="30" t="s">
        <v>66</v>
      </c>
      <c r="I569" s="35">
        <v>45625</v>
      </c>
      <c r="J569" s="33">
        <v>56.25</v>
      </c>
    </row>
    <row r="570" spans="1:10" ht="15" customHeight="1" x14ac:dyDescent="0.2">
      <c r="A570" s="27" t="s">
        <v>6</v>
      </c>
      <c r="B570" s="28" t="s">
        <v>474</v>
      </c>
      <c r="C570" s="29">
        <v>45352</v>
      </c>
      <c r="D570" s="30" t="s">
        <v>479</v>
      </c>
      <c r="E570" s="31">
        <v>342.98</v>
      </c>
      <c r="F570" s="31">
        <v>72.03</v>
      </c>
      <c r="G570" s="31">
        <v>415</v>
      </c>
      <c r="H570" s="30" t="s">
        <v>42</v>
      </c>
      <c r="I570" s="35">
        <v>45352</v>
      </c>
      <c r="J570" s="33">
        <v>342.98</v>
      </c>
    </row>
    <row r="571" spans="1:10" ht="15" customHeight="1" x14ac:dyDescent="0.2">
      <c r="A571" s="27" t="s">
        <v>6</v>
      </c>
      <c r="B571" s="28" t="s">
        <v>746</v>
      </c>
      <c r="C571" s="29">
        <v>45421</v>
      </c>
      <c r="D571" s="30" t="s">
        <v>479</v>
      </c>
      <c r="E571" s="31">
        <v>1163.5899999999999</v>
      </c>
      <c r="F571" s="34">
        <v>244.35</v>
      </c>
      <c r="G571" s="34">
        <v>1407.94</v>
      </c>
      <c r="H571" s="30" t="s">
        <v>61</v>
      </c>
      <c r="I571" s="35" t="s">
        <v>768</v>
      </c>
      <c r="J571" s="33">
        <v>1163.5899999999999</v>
      </c>
    </row>
    <row r="572" spans="1:10" ht="15" customHeight="1" x14ac:dyDescent="0.2">
      <c r="A572" s="27" t="s">
        <v>13</v>
      </c>
      <c r="B572" s="28" t="s">
        <v>687</v>
      </c>
      <c r="C572" s="29">
        <v>45412</v>
      </c>
      <c r="D572" s="30" t="s">
        <v>969</v>
      </c>
      <c r="E572" s="31">
        <v>156.78</v>
      </c>
      <c r="F572" s="34">
        <v>32.92</v>
      </c>
      <c r="G572" s="34">
        <v>189.7</v>
      </c>
      <c r="H572" s="30" t="s">
        <v>56</v>
      </c>
      <c r="I572" s="35">
        <v>45412</v>
      </c>
      <c r="J572" s="33">
        <v>156.78</v>
      </c>
    </row>
    <row r="573" spans="1:10" ht="15" customHeight="1" x14ac:dyDescent="0.2">
      <c r="A573" s="27" t="s">
        <v>9</v>
      </c>
      <c r="B573" s="28" t="s">
        <v>331</v>
      </c>
      <c r="C573" s="29">
        <v>45322</v>
      </c>
      <c r="D573" s="30" t="s">
        <v>166</v>
      </c>
      <c r="E573" s="31">
        <v>843.14</v>
      </c>
      <c r="F573" s="34">
        <v>177.05939999999998</v>
      </c>
      <c r="G573" s="34">
        <v>1020.1994</v>
      </c>
      <c r="H573" s="30" t="s">
        <v>39</v>
      </c>
      <c r="I573" s="35" t="s">
        <v>966</v>
      </c>
      <c r="J573" s="33">
        <v>843.14</v>
      </c>
    </row>
    <row r="574" spans="1:10" ht="15" customHeight="1" x14ac:dyDescent="0.2">
      <c r="A574" s="27" t="s">
        <v>8</v>
      </c>
      <c r="B574" s="28" t="s">
        <v>667</v>
      </c>
      <c r="C574" s="29">
        <v>45405</v>
      </c>
      <c r="D574" s="30" t="s">
        <v>166</v>
      </c>
      <c r="E574" s="31">
        <v>513.39</v>
      </c>
      <c r="F574" s="31">
        <v>107.81</v>
      </c>
      <c r="G574" s="31">
        <v>621.20000000000005</v>
      </c>
      <c r="H574" s="30" t="s">
        <v>39</v>
      </c>
      <c r="I574" s="35" t="s">
        <v>777</v>
      </c>
      <c r="J574" s="33">
        <v>652</v>
      </c>
    </row>
    <row r="575" spans="1:10" ht="15" customHeight="1" x14ac:dyDescent="0.2">
      <c r="A575" s="27" t="s">
        <v>9</v>
      </c>
      <c r="B575" s="28" t="s">
        <v>941</v>
      </c>
      <c r="C575" s="29">
        <v>45454</v>
      </c>
      <c r="D575" s="30" t="s">
        <v>166</v>
      </c>
      <c r="E575" s="31">
        <v>148.63</v>
      </c>
      <c r="F575" s="31">
        <v>31.212299999999999</v>
      </c>
      <c r="G575" s="31">
        <v>179.84229999999999</v>
      </c>
      <c r="H575" s="30" t="s">
        <v>39</v>
      </c>
      <c r="I575" s="35" t="s">
        <v>912</v>
      </c>
      <c r="J575" s="33">
        <v>148.63</v>
      </c>
    </row>
    <row r="576" spans="1:10" ht="15" customHeight="1" x14ac:dyDescent="0.2">
      <c r="A576" s="27" t="s">
        <v>9</v>
      </c>
      <c r="B576" s="28" t="s">
        <v>1583</v>
      </c>
      <c r="C576" s="29">
        <v>45566</v>
      </c>
      <c r="D576" s="30" t="s">
        <v>166</v>
      </c>
      <c r="E576" s="31">
        <v>51.26</v>
      </c>
      <c r="F576" s="31">
        <v>10.7646</v>
      </c>
      <c r="G576" s="31">
        <v>62.0246</v>
      </c>
      <c r="H576" s="30" t="s">
        <v>39</v>
      </c>
      <c r="I576" s="35" t="s">
        <v>1584</v>
      </c>
      <c r="J576" s="33">
        <v>51.26</v>
      </c>
    </row>
    <row r="577" spans="1:10" ht="15" customHeight="1" x14ac:dyDescent="0.2">
      <c r="A577" s="27" t="s">
        <v>0</v>
      </c>
      <c r="B577" s="28" t="s">
        <v>370</v>
      </c>
      <c r="C577" s="29">
        <v>45376</v>
      </c>
      <c r="D577" s="30" t="s">
        <v>375</v>
      </c>
      <c r="E577" s="31">
        <v>144.4</v>
      </c>
      <c r="F577" s="31">
        <v>30.32</v>
      </c>
      <c r="G577" s="31">
        <v>174.72</v>
      </c>
      <c r="H577" s="30" t="s">
        <v>57</v>
      </c>
      <c r="I577" s="35" t="s">
        <v>371</v>
      </c>
      <c r="J577" s="33">
        <v>144.4</v>
      </c>
    </row>
    <row r="578" spans="1:10" ht="15" customHeight="1" x14ac:dyDescent="0.2">
      <c r="A578" s="27" t="s">
        <v>0</v>
      </c>
      <c r="B578" s="28" t="s">
        <v>853</v>
      </c>
      <c r="C578" s="29">
        <v>45463</v>
      </c>
      <c r="D578" s="30" t="s">
        <v>375</v>
      </c>
      <c r="E578" s="31">
        <v>143.82</v>
      </c>
      <c r="F578" s="34">
        <v>30.202000000000002</v>
      </c>
      <c r="G578" s="34">
        <v>174.02199999999999</v>
      </c>
      <c r="H578" s="30" t="s">
        <v>57</v>
      </c>
      <c r="I578" s="35" t="s">
        <v>854</v>
      </c>
      <c r="J578" s="33">
        <v>143.82</v>
      </c>
    </row>
    <row r="579" spans="1:10" ht="15" customHeight="1" x14ac:dyDescent="0.2">
      <c r="A579" s="27" t="s">
        <v>0</v>
      </c>
      <c r="B579" s="28" t="s">
        <v>1027</v>
      </c>
      <c r="C579" s="29">
        <v>45558</v>
      </c>
      <c r="D579" s="30" t="s">
        <v>1028</v>
      </c>
      <c r="E579" s="31">
        <v>142.78</v>
      </c>
      <c r="F579" s="34">
        <v>29.98</v>
      </c>
      <c r="G579" s="34">
        <v>172.76</v>
      </c>
      <c r="H579" s="30" t="s">
        <v>57</v>
      </c>
      <c r="I579" s="35" t="s">
        <v>1029</v>
      </c>
      <c r="J579" s="33">
        <v>142.78</v>
      </c>
    </row>
    <row r="580" spans="1:10" x14ac:dyDescent="0.2">
      <c r="A580" s="27" t="s">
        <v>0</v>
      </c>
      <c r="B580" s="28" t="s">
        <v>1222</v>
      </c>
      <c r="C580" s="29">
        <v>45645</v>
      </c>
      <c r="D580" s="30" t="s">
        <v>1028</v>
      </c>
      <c r="E580" s="31">
        <v>141.58000000000001</v>
      </c>
      <c r="F580" s="31">
        <v>29.73</v>
      </c>
      <c r="G580" s="31">
        <v>171.31</v>
      </c>
      <c r="H580" s="30" t="s">
        <v>57</v>
      </c>
      <c r="I580" s="35" t="s">
        <v>1223</v>
      </c>
      <c r="J580" s="33">
        <v>141.58000000000001</v>
      </c>
    </row>
    <row r="581" spans="1:10" x14ac:dyDescent="0.2">
      <c r="A581" s="27" t="s">
        <v>1</v>
      </c>
      <c r="B581" s="28" t="s">
        <v>235</v>
      </c>
      <c r="C581" s="29">
        <v>45356</v>
      </c>
      <c r="D581" s="30" t="s">
        <v>236</v>
      </c>
      <c r="E581" s="31">
        <v>94.64</v>
      </c>
      <c r="F581" s="31">
        <v>19.87</v>
      </c>
      <c r="G581" s="31">
        <v>114.51</v>
      </c>
      <c r="H581" s="30" t="s">
        <v>61</v>
      </c>
      <c r="I581" s="35" t="s">
        <v>252</v>
      </c>
      <c r="J581" s="33">
        <v>94.64</v>
      </c>
    </row>
    <row r="582" spans="1:10" ht="15" customHeight="1" x14ac:dyDescent="0.2">
      <c r="A582" s="27" t="s">
        <v>13</v>
      </c>
      <c r="B582" s="28" t="s">
        <v>679</v>
      </c>
      <c r="C582" s="29">
        <v>45392</v>
      </c>
      <c r="D582" s="30" t="s">
        <v>129</v>
      </c>
      <c r="E582" s="31">
        <v>820</v>
      </c>
      <c r="F582" s="31">
        <v>172.2</v>
      </c>
      <c r="G582" s="31">
        <v>992.2</v>
      </c>
      <c r="H582" s="30" t="s">
        <v>505</v>
      </c>
      <c r="I582" s="35" t="s">
        <v>760</v>
      </c>
      <c r="J582" s="33">
        <v>820</v>
      </c>
    </row>
    <row r="583" spans="1:10" ht="15" customHeight="1" x14ac:dyDescent="0.2">
      <c r="A583" s="27" t="s">
        <v>8</v>
      </c>
      <c r="B583" s="28" t="s">
        <v>661</v>
      </c>
      <c r="C583" s="29">
        <v>45303</v>
      </c>
      <c r="D583" s="30" t="s">
        <v>503</v>
      </c>
      <c r="E583" s="31">
        <v>835</v>
      </c>
      <c r="F583" s="31">
        <v>175.35</v>
      </c>
      <c r="G583" s="31">
        <v>1010.35</v>
      </c>
      <c r="H583" s="30" t="s">
        <v>505</v>
      </c>
      <c r="I583" s="35" t="s">
        <v>506</v>
      </c>
      <c r="J583" s="33">
        <v>835</v>
      </c>
    </row>
    <row r="584" spans="1:10" ht="15" customHeight="1" x14ac:dyDescent="0.2">
      <c r="A584" s="27" t="s">
        <v>16</v>
      </c>
      <c r="B584" s="28" t="s">
        <v>893</v>
      </c>
      <c r="C584" s="29">
        <v>45460</v>
      </c>
      <c r="D584" s="30" t="s">
        <v>916</v>
      </c>
      <c r="E584" s="31">
        <v>13.21</v>
      </c>
      <c r="F584" s="34">
        <v>2.7741000000000002</v>
      </c>
      <c r="G584" s="34">
        <v>15.984100000000002</v>
      </c>
      <c r="H584" s="42" t="s">
        <v>145</v>
      </c>
      <c r="I584" s="35" t="s">
        <v>920</v>
      </c>
      <c r="J584" s="33">
        <v>14.28</v>
      </c>
    </row>
    <row r="585" spans="1:10" ht="15" customHeight="1" x14ac:dyDescent="0.2">
      <c r="A585" s="27" t="s">
        <v>11</v>
      </c>
      <c r="B585" s="28" t="s">
        <v>796</v>
      </c>
      <c r="C585" s="29">
        <v>45426</v>
      </c>
      <c r="D585" s="30" t="s">
        <v>799</v>
      </c>
      <c r="E585" s="31">
        <v>33.04</v>
      </c>
      <c r="F585" s="31">
        <v>6.94</v>
      </c>
      <c r="G585" s="31">
        <v>39.979999999999997</v>
      </c>
      <c r="H585" s="30" t="s">
        <v>53</v>
      </c>
      <c r="I585" s="35" t="s">
        <v>804</v>
      </c>
      <c r="J585" s="33">
        <v>33.32</v>
      </c>
    </row>
    <row r="586" spans="1:10" ht="15" customHeight="1" x14ac:dyDescent="0.2">
      <c r="A586" s="27" t="s">
        <v>16</v>
      </c>
      <c r="B586" s="28" t="s">
        <v>892</v>
      </c>
      <c r="C586" s="29">
        <v>45460</v>
      </c>
      <c r="D586" s="30" t="s">
        <v>915</v>
      </c>
      <c r="E586" s="31">
        <v>28.09</v>
      </c>
      <c r="F586" s="34">
        <v>5.8988999999999994</v>
      </c>
      <c r="G586" s="34">
        <v>33.988900000000001</v>
      </c>
      <c r="H586" s="42" t="s">
        <v>145</v>
      </c>
      <c r="I586" s="35" t="s">
        <v>919</v>
      </c>
      <c r="J586" s="33">
        <v>29.39</v>
      </c>
    </row>
    <row r="587" spans="1:10" ht="15" customHeight="1" x14ac:dyDescent="0.2">
      <c r="A587" s="27" t="s">
        <v>13</v>
      </c>
      <c r="B587" s="28" t="s">
        <v>620</v>
      </c>
      <c r="C587" s="29">
        <v>45309</v>
      </c>
      <c r="D587" s="30" t="s">
        <v>430</v>
      </c>
      <c r="E587" s="31">
        <v>496</v>
      </c>
      <c r="F587" s="34">
        <v>104.16</v>
      </c>
      <c r="G587" s="34">
        <v>600.16</v>
      </c>
      <c r="H587" s="30" t="s">
        <v>53</v>
      </c>
      <c r="I587" s="35" t="s">
        <v>452</v>
      </c>
      <c r="J587" s="33">
        <v>496</v>
      </c>
    </row>
    <row r="588" spans="1:10" ht="15" customHeight="1" x14ac:dyDescent="0.2">
      <c r="A588" s="27" t="s">
        <v>13</v>
      </c>
      <c r="B588" s="28" t="s">
        <v>625</v>
      </c>
      <c r="C588" s="29">
        <v>45321</v>
      </c>
      <c r="D588" s="30" t="s">
        <v>447</v>
      </c>
      <c r="E588" s="31">
        <v>37.869999999999997</v>
      </c>
      <c r="F588" s="31">
        <v>7.9526999999999992</v>
      </c>
      <c r="G588" s="31">
        <v>45.822699999999998</v>
      </c>
      <c r="H588" s="30" t="s">
        <v>59</v>
      </c>
      <c r="I588" s="35">
        <v>45321</v>
      </c>
      <c r="J588" s="33">
        <v>37.869999999999997</v>
      </c>
    </row>
    <row r="589" spans="1:10" ht="15" customHeight="1" x14ac:dyDescent="0.2">
      <c r="A589" s="27" t="s">
        <v>13</v>
      </c>
      <c r="B589" s="28" t="s">
        <v>691</v>
      </c>
      <c r="C589" s="29">
        <v>45433</v>
      </c>
      <c r="D589" s="30" t="s">
        <v>692</v>
      </c>
      <c r="E589" s="31">
        <v>21.32</v>
      </c>
      <c r="F589" s="31">
        <v>4.4800000000000004</v>
      </c>
      <c r="G589" s="31">
        <v>25.8</v>
      </c>
      <c r="H589" s="30" t="s">
        <v>59</v>
      </c>
      <c r="I589" s="35">
        <v>45433</v>
      </c>
      <c r="J589" s="33">
        <v>21.32</v>
      </c>
    </row>
    <row r="590" spans="1:10" ht="15" customHeight="1" x14ac:dyDescent="0.2">
      <c r="A590" s="27" t="s">
        <v>9</v>
      </c>
      <c r="B590" s="28" t="s">
        <v>706</v>
      </c>
      <c r="C590" s="29">
        <v>45427</v>
      </c>
      <c r="D590" s="30" t="s">
        <v>707</v>
      </c>
      <c r="E590" s="31">
        <v>164.45454545454547</v>
      </c>
      <c r="F590" s="34">
        <v>34.535454545454549</v>
      </c>
      <c r="G590" s="34">
        <v>198.99</v>
      </c>
      <c r="H590" s="30" t="s">
        <v>61</v>
      </c>
      <c r="I590" s="35" t="s">
        <v>726</v>
      </c>
      <c r="J590" s="33">
        <v>164.45</v>
      </c>
    </row>
    <row r="591" spans="1:10" ht="15" customHeight="1" x14ac:dyDescent="0.2">
      <c r="A591" s="27" t="s">
        <v>1</v>
      </c>
      <c r="B591" s="28" t="s">
        <v>198</v>
      </c>
      <c r="C591" s="29">
        <v>45300</v>
      </c>
      <c r="D591" s="30" t="s">
        <v>199</v>
      </c>
      <c r="E591" s="31">
        <v>196.69</v>
      </c>
      <c r="F591" s="34">
        <v>41.3</v>
      </c>
      <c r="G591" s="34">
        <v>237.99</v>
      </c>
      <c r="H591" s="30" t="s">
        <v>61</v>
      </c>
      <c r="I591" s="32" t="s">
        <v>243</v>
      </c>
      <c r="J591" s="33">
        <v>196.69</v>
      </c>
    </row>
    <row r="592" spans="1:10" ht="15" customHeight="1" x14ac:dyDescent="0.2">
      <c r="A592" s="27" t="s">
        <v>0</v>
      </c>
      <c r="B592" s="28" t="s">
        <v>1030</v>
      </c>
      <c r="C592" s="29">
        <v>45558</v>
      </c>
      <c r="D592" s="30" t="s">
        <v>156</v>
      </c>
      <c r="E592" s="31">
        <v>398.69</v>
      </c>
      <c r="F592" s="31">
        <v>83.72</v>
      </c>
      <c r="G592" s="31">
        <v>482.40999999999997</v>
      </c>
      <c r="H592" s="30" t="s">
        <v>54</v>
      </c>
      <c r="I592" s="35" t="s">
        <v>1029</v>
      </c>
      <c r="J592" s="33">
        <v>398.69</v>
      </c>
    </row>
    <row r="593" spans="1:10" ht="15" customHeight="1" x14ac:dyDescent="0.2">
      <c r="A593" s="27" t="s">
        <v>0</v>
      </c>
      <c r="B593" s="28" t="s">
        <v>1224</v>
      </c>
      <c r="C593" s="29">
        <v>45645</v>
      </c>
      <c r="D593" s="30" t="s">
        <v>156</v>
      </c>
      <c r="E593" s="31">
        <v>399.45</v>
      </c>
      <c r="F593" s="31">
        <v>83.88</v>
      </c>
      <c r="G593" s="31">
        <v>483.33</v>
      </c>
      <c r="H593" s="30" t="s">
        <v>54</v>
      </c>
      <c r="I593" s="35" t="s">
        <v>1223</v>
      </c>
      <c r="J593" s="33">
        <v>399.45</v>
      </c>
    </row>
    <row r="594" spans="1:10" ht="15" customHeight="1" x14ac:dyDescent="0.2">
      <c r="A594" s="27" t="s">
        <v>0</v>
      </c>
      <c r="B594" s="28" t="s">
        <v>855</v>
      </c>
      <c r="C594" s="29">
        <v>45463</v>
      </c>
      <c r="D594" s="30" t="s">
        <v>858</v>
      </c>
      <c r="E594" s="31">
        <v>410.23</v>
      </c>
      <c r="F594" s="34">
        <v>86.15</v>
      </c>
      <c r="G594" s="34">
        <v>496.38</v>
      </c>
      <c r="H594" s="30" t="s">
        <v>54</v>
      </c>
      <c r="I594" s="35" t="s">
        <v>854</v>
      </c>
      <c r="J594" s="33">
        <v>410.23</v>
      </c>
    </row>
    <row r="595" spans="1:10" ht="15" customHeight="1" x14ac:dyDescent="0.2">
      <c r="A595" s="27" t="s">
        <v>11</v>
      </c>
      <c r="B595" s="28" t="s">
        <v>273</v>
      </c>
      <c r="C595" s="29">
        <v>45292</v>
      </c>
      <c r="D595" s="30" t="s">
        <v>119</v>
      </c>
      <c r="E595" s="31">
        <v>100</v>
      </c>
      <c r="F595" s="31">
        <v>21</v>
      </c>
      <c r="G595" s="31">
        <v>121</v>
      </c>
      <c r="H595" s="30" t="s">
        <v>60</v>
      </c>
      <c r="I595" s="35" t="s">
        <v>288</v>
      </c>
      <c r="J595" s="33">
        <f>17.38+45.43</f>
        <v>62.81</v>
      </c>
    </row>
    <row r="596" spans="1:10" ht="15" customHeight="1" x14ac:dyDescent="0.2">
      <c r="A596" s="36" t="s">
        <v>11</v>
      </c>
      <c r="B596" s="37" t="s">
        <v>283</v>
      </c>
      <c r="C596" s="38">
        <v>45323</v>
      </c>
      <c r="D596" s="30" t="s">
        <v>119</v>
      </c>
      <c r="E596" s="39">
        <v>100</v>
      </c>
      <c r="F596" s="39">
        <v>21</v>
      </c>
      <c r="G596" s="39">
        <v>121</v>
      </c>
      <c r="H596" s="30" t="s">
        <v>60</v>
      </c>
      <c r="I596" s="32" t="s">
        <v>289</v>
      </c>
      <c r="J596" s="40">
        <v>118.19</v>
      </c>
    </row>
    <row r="597" spans="1:10" ht="15" customHeight="1" x14ac:dyDescent="0.2">
      <c r="A597" s="27" t="s">
        <v>9</v>
      </c>
      <c r="B597" s="28" t="s">
        <v>344</v>
      </c>
      <c r="C597" s="29">
        <v>45341</v>
      </c>
      <c r="D597" s="30" t="s">
        <v>119</v>
      </c>
      <c r="E597" s="31">
        <v>7.86</v>
      </c>
      <c r="F597" s="34">
        <v>0.19</v>
      </c>
      <c r="G597" s="34">
        <v>8.0500000000000007</v>
      </c>
      <c r="H597" s="30" t="s">
        <v>54</v>
      </c>
      <c r="I597" s="35">
        <v>45341</v>
      </c>
      <c r="J597" s="33">
        <v>7.86</v>
      </c>
    </row>
    <row r="598" spans="1:10" ht="15" customHeight="1" x14ac:dyDescent="0.2">
      <c r="A598" s="27" t="s">
        <v>11</v>
      </c>
      <c r="B598" s="28" t="s">
        <v>482</v>
      </c>
      <c r="C598" s="29">
        <v>45352</v>
      </c>
      <c r="D598" s="30" t="s">
        <v>119</v>
      </c>
      <c r="E598" s="31">
        <v>600</v>
      </c>
      <c r="F598" s="34">
        <v>126</v>
      </c>
      <c r="G598" s="34">
        <v>726</v>
      </c>
      <c r="H598" s="30" t="s">
        <v>60</v>
      </c>
      <c r="I598" s="32" t="s">
        <v>485</v>
      </c>
      <c r="J598" s="33">
        <f>41.12+39.06+4.47+14.06+56.35+58.16+72.94+6.48+125.66+104.73+34.31+81.67+43.98+98.98+23.22</f>
        <v>805.18999999999994</v>
      </c>
    </row>
    <row r="599" spans="1:10" ht="15" customHeight="1" x14ac:dyDescent="0.2">
      <c r="A599" s="27" t="s">
        <v>0</v>
      </c>
      <c r="B599" s="28" t="s">
        <v>372</v>
      </c>
      <c r="C599" s="29">
        <v>45376</v>
      </c>
      <c r="D599" s="30" t="s">
        <v>119</v>
      </c>
      <c r="E599" s="31">
        <v>503.18</v>
      </c>
      <c r="F599" s="31">
        <v>105.67</v>
      </c>
      <c r="G599" s="31">
        <v>608.85</v>
      </c>
      <c r="H599" s="30" t="s">
        <v>54</v>
      </c>
      <c r="I599" s="35" t="s">
        <v>373</v>
      </c>
      <c r="J599" s="33">
        <v>503.18</v>
      </c>
    </row>
    <row r="600" spans="1:10" ht="15" customHeight="1" x14ac:dyDescent="0.2">
      <c r="A600" s="27" t="s">
        <v>9</v>
      </c>
      <c r="B600" s="28" t="s">
        <v>694</v>
      </c>
      <c r="C600" s="29">
        <v>45394</v>
      </c>
      <c r="D600" s="30" t="s">
        <v>119</v>
      </c>
      <c r="E600" s="31">
        <v>99.22</v>
      </c>
      <c r="F600" s="31">
        <v>0</v>
      </c>
      <c r="G600" s="31">
        <v>99.22</v>
      </c>
      <c r="H600" s="30" t="s">
        <v>54</v>
      </c>
      <c r="I600" s="35">
        <v>45394</v>
      </c>
      <c r="J600" s="33">
        <v>99.22</v>
      </c>
    </row>
    <row r="601" spans="1:10" ht="15" customHeight="1" x14ac:dyDescent="0.2">
      <c r="A601" s="27" t="s">
        <v>6</v>
      </c>
      <c r="B601" s="28" t="s">
        <v>1130</v>
      </c>
      <c r="C601" s="29">
        <v>45478</v>
      </c>
      <c r="D601" s="30" t="s">
        <v>134</v>
      </c>
      <c r="E601" s="31">
        <v>847.87</v>
      </c>
      <c r="F601" s="34">
        <v>178.05</v>
      </c>
      <c r="G601" s="34">
        <v>1025.92</v>
      </c>
      <c r="H601" s="30" t="s">
        <v>46</v>
      </c>
      <c r="I601" s="35" t="s">
        <v>769</v>
      </c>
      <c r="J601" s="33">
        <v>847.87</v>
      </c>
    </row>
    <row r="602" spans="1:10" ht="15" customHeight="1" x14ac:dyDescent="0.2">
      <c r="A602" s="27" t="s">
        <v>1</v>
      </c>
      <c r="B602" s="28" t="s">
        <v>1279</v>
      </c>
      <c r="C602" s="29">
        <v>45588</v>
      </c>
      <c r="D602" s="30" t="s">
        <v>1245</v>
      </c>
      <c r="E602" s="31">
        <v>97.87</v>
      </c>
      <c r="F602" s="31">
        <v>20.55</v>
      </c>
      <c r="G602" s="31">
        <v>118.42</v>
      </c>
      <c r="H602" s="30" t="s">
        <v>46</v>
      </c>
      <c r="I602" s="35">
        <v>45605</v>
      </c>
      <c r="J602" s="33" t="s">
        <v>803</v>
      </c>
    </row>
    <row r="603" spans="1:10" ht="15" customHeight="1" x14ac:dyDescent="0.2">
      <c r="A603" s="27" t="s">
        <v>1415</v>
      </c>
      <c r="B603" s="28" t="s">
        <v>1426</v>
      </c>
      <c r="C603" s="29">
        <v>45575</v>
      </c>
      <c r="D603" s="30" t="s">
        <v>1427</v>
      </c>
      <c r="E603" s="31">
        <v>120</v>
      </c>
      <c r="F603" s="31">
        <v>25.2</v>
      </c>
      <c r="G603" s="31">
        <v>145.19999999999999</v>
      </c>
      <c r="H603" s="30" t="s">
        <v>63</v>
      </c>
      <c r="I603" s="35" t="s">
        <v>1452</v>
      </c>
      <c r="J603" s="33">
        <v>120</v>
      </c>
    </row>
    <row r="604" spans="1:10" ht="15" customHeight="1" x14ac:dyDescent="0.2">
      <c r="A604" s="27" t="s">
        <v>6</v>
      </c>
      <c r="B604" s="28" t="s">
        <v>472</v>
      </c>
      <c r="C604" s="29">
        <v>45337</v>
      </c>
      <c r="D604" s="30" t="s">
        <v>477</v>
      </c>
      <c r="E604" s="31">
        <v>191.4</v>
      </c>
      <c r="F604" s="31">
        <v>40.19</v>
      </c>
      <c r="G604" s="31">
        <v>231.59</v>
      </c>
      <c r="H604" s="30" t="s">
        <v>44</v>
      </c>
      <c r="I604" s="35">
        <v>45338</v>
      </c>
      <c r="J604" s="33">
        <v>143.55000000000001</v>
      </c>
    </row>
    <row r="605" spans="1:10" ht="15" customHeight="1" x14ac:dyDescent="0.2">
      <c r="A605" s="27" t="s">
        <v>6</v>
      </c>
      <c r="B605" s="28" t="s">
        <v>748</v>
      </c>
      <c r="C605" s="29">
        <v>45425</v>
      </c>
      <c r="D605" s="30" t="s">
        <v>477</v>
      </c>
      <c r="E605" s="31">
        <v>1200</v>
      </c>
      <c r="F605" s="34">
        <v>252</v>
      </c>
      <c r="G605" s="34">
        <v>1452</v>
      </c>
      <c r="H605" s="30" t="s">
        <v>44</v>
      </c>
      <c r="I605" s="35" t="s">
        <v>771</v>
      </c>
      <c r="J605" s="33">
        <v>1164.3499999999999</v>
      </c>
    </row>
    <row r="606" spans="1:10" ht="15" customHeight="1" x14ac:dyDescent="0.2">
      <c r="A606" s="27" t="s">
        <v>6</v>
      </c>
      <c r="B606" s="28" t="s">
        <v>1506</v>
      </c>
      <c r="C606" s="29">
        <v>45572</v>
      </c>
      <c r="D606" s="30" t="s">
        <v>477</v>
      </c>
      <c r="E606" s="31">
        <v>800</v>
      </c>
      <c r="F606" s="31">
        <v>168</v>
      </c>
      <c r="G606" s="31">
        <v>968</v>
      </c>
      <c r="H606" s="30" t="s">
        <v>44</v>
      </c>
      <c r="I606" s="35" t="s">
        <v>1535</v>
      </c>
      <c r="J606" s="33">
        <f>334.95+470.53</f>
        <v>805.48</v>
      </c>
    </row>
    <row r="607" spans="1:10" ht="15" customHeight="1" x14ac:dyDescent="0.2">
      <c r="A607" s="27" t="s">
        <v>6</v>
      </c>
      <c r="B607" s="28" t="s">
        <v>1520</v>
      </c>
      <c r="C607" s="29">
        <v>45587</v>
      </c>
      <c r="D607" s="30" t="s">
        <v>477</v>
      </c>
      <c r="E607" s="31">
        <v>150</v>
      </c>
      <c r="F607" s="31">
        <v>31.5</v>
      </c>
      <c r="G607" s="31">
        <v>181.5</v>
      </c>
      <c r="H607" s="30" t="s">
        <v>44</v>
      </c>
      <c r="I607" s="35">
        <v>45672</v>
      </c>
      <c r="J607" s="33"/>
    </row>
    <row r="608" spans="1:10" ht="15" customHeight="1" x14ac:dyDescent="0.2">
      <c r="A608" s="27" t="s">
        <v>806</v>
      </c>
      <c r="B608" s="28" t="s">
        <v>830</v>
      </c>
      <c r="C608" s="29">
        <v>45452</v>
      </c>
      <c r="D608" s="30" t="s">
        <v>1003</v>
      </c>
      <c r="E608" s="31">
        <v>34.549999999999997</v>
      </c>
      <c r="F608" s="34">
        <v>3.45</v>
      </c>
      <c r="G608" s="34">
        <v>38</v>
      </c>
      <c r="H608" s="30" t="s">
        <v>64</v>
      </c>
      <c r="I608" s="35">
        <v>45452</v>
      </c>
      <c r="J608" s="33">
        <v>34.549999999999997</v>
      </c>
    </row>
    <row r="609" spans="1:10" ht="15" customHeight="1" x14ac:dyDescent="0.2">
      <c r="A609" s="27" t="s">
        <v>9</v>
      </c>
      <c r="B609" s="28" t="s">
        <v>1594</v>
      </c>
      <c r="C609" s="29">
        <v>45622</v>
      </c>
      <c r="D609" s="30" t="s">
        <v>1595</v>
      </c>
      <c r="E609" s="31">
        <v>14621.04</v>
      </c>
      <c r="F609" s="31">
        <v>3070.4184</v>
      </c>
      <c r="G609" s="31">
        <v>17691.4584</v>
      </c>
      <c r="H609" s="30" t="s">
        <v>67</v>
      </c>
      <c r="I609" s="35" t="s">
        <v>1615</v>
      </c>
      <c r="J609" s="33">
        <f>7310.52+7310.52</f>
        <v>14621.04</v>
      </c>
    </row>
    <row r="610" spans="1:10" ht="15" customHeight="1" x14ac:dyDescent="0.2">
      <c r="A610" s="27" t="s">
        <v>1</v>
      </c>
      <c r="B610" s="28" t="s">
        <v>582</v>
      </c>
      <c r="C610" s="29">
        <v>45450</v>
      </c>
      <c r="D610" s="30" t="s">
        <v>583</v>
      </c>
      <c r="E610" s="31">
        <v>131.32</v>
      </c>
      <c r="F610" s="34">
        <v>27.58</v>
      </c>
      <c r="G610" s="34">
        <v>158.9</v>
      </c>
      <c r="H610" s="30" t="s">
        <v>145</v>
      </c>
      <c r="I610" s="35">
        <v>45450</v>
      </c>
      <c r="J610" s="33">
        <v>142.80000000000001</v>
      </c>
    </row>
    <row r="611" spans="1:10" ht="15" customHeight="1" x14ac:dyDescent="0.2">
      <c r="A611" s="27" t="s">
        <v>11</v>
      </c>
      <c r="B611" s="28" t="s">
        <v>275</v>
      </c>
      <c r="C611" s="29">
        <v>45292</v>
      </c>
      <c r="D611" s="30" t="s">
        <v>74</v>
      </c>
      <c r="E611" s="31">
        <v>3</v>
      </c>
      <c r="F611" s="34">
        <v>0.63</v>
      </c>
      <c r="G611" s="34">
        <v>3.63</v>
      </c>
      <c r="H611" s="30" t="s">
        <v>67</v>
      </c>
      <c r="I611" s="35" t="s">
        <v>288</v>
      </c>
      <c r="J611" s="33">
        <v>1.24</v>
      </c>
    </row>
    <row r="612" spans="1:10" ht="15" customHeight="1" x14ac:dyDescent="0.2">
      <c r="A612" s="27" t="s">
        <v>11</v>
      </c>
      <c r="B612" s="28" t="s">
        <v>285</v>
      </c>
      <c r="C612" s="29">
        <v>45323</v>
      </c>
      <c r="D612" s="30" t="s">
        <v>74</v>
      </c>
      <c r="E612" s="31">
        <v>3</v>
      </c>
      <c r="F612" s="34">
        <v>0.63</v>
      </c>
      <c r="G612" s="34">
        <v>3.63</v>
      </c>
      <c r="H612" s="30" t="s">
        <v>67</v>
      </c>
      <c r="I612" s="32" t="s">
        <v>289</v>
      </c>
      <c r="J612" s="33">
        <v>0.44</v>
      </c>
    </row>
    <row r="613" spans="1:10" ht="15" customHeight="1" x14ac:dyDescent="0.2">
      <c r="A613" s="27" t="s">
        <v>11</v>
      </c>
      <c r="B613" s="28" t="s">
        <v>517</v>
      </c>
      <c r="C613" s="29">
        <v>45352</v>
      </c>
      <c r="D613" s="30" t="s">
        <v>74</v>
      </c>
      <c r="E613" s="31">
        <v>15</v>
      </c>
      <c r="F613" s="34">
        <v>0</v>
      </c>
      <c r="G613" s="34">
        <v>15</v>
      </c>
      <c r="H613" s="30" t="s">
        <v>67</v>
      </c>
      <c r="I613" s="32" t="s">
        <v>485</v>
      </c>
      <c r="J613" s="33">
        <f>0.49+1.44</f>
        <v>1.93</v>
      </c>
    </row>
    <row r="614" spans="1:10" ht="15" customHeight="1" x14ac:dyDescent="0.2">
      <c r="A614" s="27" t="s">
        <v>1</v>
      </c>
      <c r="B614" s="28" t="s">
        <v>1021</v>
      </c>
      <c r="C614" s="29">
        <v>45546</v>
      </c>
      <c r="D614" s="30" t="s">
        <v>1022</v>
      </c>
      <c r="E614" s="31">
        <v>16.5</v>
      </c>
      <c r="F614" s="31">
        <v>3.47</v>
      </c>
      <c r="G614" s="31">
        <v>19.97</v>
      </c>
      <c r="H614" s="30" t="s">
        <v>55</v>
      </c>
      <c r="I614" s="35" t="s">
        <v>1053</v>
      </c>
      <c r="J614" s="33">
        <v>16.5</v>
      </c>
    </row>
    <row r="615" spans="1:10" ht="15" customHeight="1" x14ac:dyDescent="0.2">
      <c r="A615" s="27" t="s">
        <v>1</v>
      </c>
      <c r="B615" s="28" t="s">
        <v>227</v>
      </c>
      <c r="C615" s="29">
        <v>45336</v>
      </c>
      <c r="D615" s="30" t="s">
        <v>228</v>
      </c>
      <c r="E615" s="31">
        <v>311.33999999999997</v>
      </c>
      <c r="F615" s="31">
        <v>65.38</v>
      </c>
      <c r="G615" s="31">
        <v>376.72</v>
      </c>
      <c r="H615" s="30" t="s">
        <v>157</v>
      </c>
      <c r="I615" s="35" t="s">
        <v>248</v>
      </c>
      <c r="J615" s="33">
        <v>311.33999999999997</v>
      </c>
    </row>
    <row r="616" spans="1:10" ht="15" customHeight="1" x14ac:dyDescent="0.2">
      <c r="A616" s="27" t="s">
        <v>1</v>
      </c>
      <c r="B616" s="28" t="s">
        <v>237</v>
      </c>
      <c r="C616" s="29">
        <v>45356</v>
      </c>
      <c r="D616" s="30" t="s">
        <v>228</v>
      </c>
      <c r="E616" s="31">
        <v>747.79</v>
      </c>
      <c r="F616" s="31">
        <v>157.04</v>
      </c>
      <c r="G616" s="31">
        <v>904.83</v>
      </c>
      <c r="H616" s="30" t="s">
        <v>61</v>
      </c>
      <c r="I616" s="35" t="s">
        <v>253</v>
      </c>
      <c r="J616" s="33">
        <f>148.76+599.03</f>
        <v>747.79</v>
      </c>
    </row>
    <row r="617" spans="1:10" ht="15" customHeight="1" x14ac:dyDescent="0.2">
      <c r="A617" s="27" t="s">
        <v>1</v>
      </c>
      <c r="B617" s="28" t="s">
        <v>1283</v>
      </c>
      <c r="C617" s="29">
        <v>45602</v>
      </c>
      <c r="D617" s="30" t="s">
        <v>228</v>
      </c>
      <c r="E617" s="31">
        <v>1900</v>
      </c>
      <c r="F617" s="31">
        <v>399</v>
      </c>
      <c r="G617" s="31">
        <v>2299</v>
      </c>
      <c r="H617" s="30" t="s">
        <v>39</v>
      </c>
      <c r="I617" s="35" t="s">
        <v>1262</v>
      </c>
      <c r="J617" s="33">
        <v>1900</v>
      </c>
    </row>
    <row r="618" spans="1:10" ht="15" customHeight="1" x14ac:dyDescent="0.2">
      <c r="A618" s="27" t="s">
        <v>16</v>
      </c>
      <c r="B618" s="28" t="s">
        <v>910</v>
      </c>
      <c r="C618" s="29">
        <v>45468</v>
      </c>
      <c r="D618" s="30" t="s">
        <v>924</v>
      </c>
      <c r="E618" s="31">
        <v>714.55</v>
      </c>
      <c r="F618" s="34">
        <v>71.454999999999998</v>
      </c>
      <c r="G618" s="34">
        <v>786.005</v>
      </c>
      <c r="H618" s="30" t="s">
        <v>67</v>
      </c>
      <c r="I618" s="35">
        <v>45492</v>
      </c>
      <c r="J618" s="33">
        <v>610.91</v>
      </c>
    </row>
    <row r="619" spans="1:10" ht="15" customHeight="1" x14ac:dyDescent="0.2">
      <c r="A619" s="30" t="s">
        <v>6</v>
      </c>
      <c r="B619" s="28" t="s">
        <v>300</v>
      </c>
      <c r="C619" s="29">
        <v>45308</v>
      </c>
      <c r="D619" s="30" t="s">
        <v>306</v>
      </c>
      <c r="E619" s="31">
        <v>2160</v>
      </c>
      <c r="F619" s="34">
        <v>453.6</v>
      </c>
      <c r="G619" s="34">
        <v>2613.6</v>
      </c>
      <c r="H619" s="30" t="s">
        <v>71</v>
      </c>
      <c r="I619" s="35" t="s">
        <v>309</v>
      </c>
      <c r="J619" s="33">
        <f>180*3+180.38+185.48+190.03+187.48+184-531.55</f>
        <v>935.82000000000016</v>
      </c>
    </row>
    <row r="620" spans="1:10" ht="15" customHeight="1" x14ac:dyDescent="0.2">
      <c r="A620" s="27" t="s">
        <v>16</v>
      </c>
      <c r="B620" s="28" t="s">
        <v>890</v>
      </c>
      <c r="C620" s="29">
        <v>45456</v>
      </c>
      <c r="D620" s="30" t="s">
        <v>913</v>
      </c>
      <c r="E620" s="31">
        <v>1421.27</v>
      </c>
      <c r="F620" s="31">
        <v>298.4667</v>
      </c>
      <c r="G620" s="31">
        <v>1719.7366999999999</v>
      </c>
      <c r="H620" s="30" t="s">
        <v>53</v>
      </c>
      <c r="I620" s="35">
        <v>45456</v>
      </c>
      <c r="J620" s="33">
        <v>1421.27</v>
      </c>
    </row>
    <row r="621" spans="1:10" ht="15" customHeight="1" x14ac:dyDescent="0.2">
      <c r="A621" s="27" t="s">
        <v>16</v>
      </c>
      <c r="B621" s="28" t="s">
        <v>908</v>
      </c>
      <c r="C621" s="29">
        <v>45468</v>
      </c>
      <c r="D621" s="30" t="s">
        <v>913</v>
      </c>
      <c r="E621" s="31">
        <v>190.3</v>
      </c>
      <c r="F621" s="31">
        <v>39.963000000000001</v>
      </c>
      <c r="G621" s="31">
        <v>230.26300000000001</v>
      </c>
      <c r="H621" s="30" t="s">
        <v>53</v>
      </c>
      <c r="I621" s="35" t="s">
        <v>930</v>
      </c>
      <c r="J621" s="33">
        <v>190.3</v>
      </c>
    </row>
    <row r="622" spans="1:10" ht="15" customHeight="1" x14ac:dyDescent="0.2">
      <c r="A622" s="27" t="s">
        <v>5</v>
      </c>
      <c r="B622" s="28" t="s">
        <v>418</v>
      </c>
      <c r="C622" s="29">
        <v>45301</v>
      </c>
      <c r="D622" s="30" t="s">
        <v>159</v>
      </c>
      <c r="E622" s="31">
        <v>146.04</v>
      </c>
      <c r="F622" s="31">
        <v>0</v>
      </c>
      <c r="G622" s="31">
        <v>146.04</v>
      </c>
      <c r="H622" s="30" t="s">
        <v>60</v>
      </c>
      <c r="I622" s="35" t="s">
        <v>287</v>
      </c>
      <c r="J622" s="33">
        <f>11.96+12.17+11.97+12.05+12.19+12.1+12.09+11.98+11.81+11.95+12.2+12.41</f>
        <v>144.88</v>
      </c>
    </row>
    <row r="623" spans="1:10" ht="15" customHeight="1" x14ac:dyDescent="0.2">
      <c r="A623" s="27" t="s">
        <v>16</v>
      </c>
      <c r="B623" s="28" t="s">
        <v>886</v>
      </c>
      <c r="C623" s="29">
        <v>45454</v>
      </c>
      <c r="D623" s="30" t="s">
        <v>144</v>
      </c>
      <c r="E623" s="31">
        <v>144.25</v>
      </c>
      <c r="F623" s="34">
        <v>30.2925</v>
      </c>
      <c r="G623" s="34">
        <v>174.54249999999999</v>
      </c>
      <c r="H623" s="30" t="s">
        <v>53</v>
      </c>
      <c r="I623" s="35" t="s">
        <v>912</v>
      </c>
      <c r="J623" s="33">
        <v>144.25</v>
      </c>
    </row>
    <row r="624" spans="1:10" ht="15" customHeight="1" x14ac:dyDescent="0.2">
      <c r="A624" s="27" t="s">
        <v>11</v>
      </c>
      <c r="B624" s="28" t="s">
        <v>1576</v>
      </c>
      <c r="C624" s="29">
        <v>45617</v>
      </c>
      <c r="D624" s="30" t="s">
        <v>1481</v>
      </c>
      <c r="E624" s="31">
        <v>24.77</v>
      </c>
      <c r="F624" s="31">
        <v>5.2</v>
      </c>
      <c r="G624" s="31">
        <v>29.97</v>
      </c>
      <c r="H624" s="30" t="s">
        <v>59</v>
      </c>
      <c r="I624" s="35" t="s">
        <v>1581</v>
      </c>
      <c r="J624" s="33">
        <v>24.77</v>
      </c>
    </row>
    <row r="625" spans="1:10" ht="15" customHeight="1" x14ac:dyDescent="0.2">
      <c r="A625" s="27" t="s">
        <v>13</v>
      </c>
      <c r="B625" s="28" t="s">
        <v>1469</v>
      </c>
      <c r="C625" s="29">
        <v>45622</v>
      </c>
      <c r="D625" s="30" t="s">
        <v>1481</v>
      </c>
      <c r="E625" s="31">
        <v>74.45</v>
      </c>
      <c r="F625" s="31">
        <v>15.64</v>
      </c>
      <c r="G625" s="31">
        <v>90.09</v>
      </c>
      <c r="H625" s="30" t="s">
        <v>61</v>
      </c>
      <c r="I625" s="35">
        <v>45622</v>
      </c>
      <c r="J625" s="33">
        <v>74.459999999999994</v>
      </c>
    </row>
    <row r="626" spans="1:10" ht="15" customHeight="1" x14ac:dyDescent="0.2">
      <c r="A626" s="27" t="s">
        <v>1</v>
      </c>
      <c r="B626" s="28" t="s">
        <v>1293</v>
      </c>
      <c r="C626" s="29">
        <v>45625</v>
      </c>
      <c r="D626" s="30" t="s">
        <v>1249</v>
      </c>
      <c r="E626" s="31">
        <v>800</v>
      </c>
      <c r="F626" s="31">
        <v>168</v>
      </c>
      <c r="G626" s="31">
        <v>968</v>
      </c>
      <c r="H626" s="30" t="s">
        <v>72</v>
      </c>
      <c r="I626" s="35">
        <v>45646</v>
      </c>
      <c r="J626" s="33">
        <v>800</v>
      </c>
    </row>
    <row r="627" spans="1:10" ht="15" customHeight="1" x14ac:dyDescent="0.2">
      <c r="A627" s="27" t="s">
        <v>1</v>
      </c>
      <c r="B627" s="28" t="s">
        <v>1238</v>
      </c>
      <c r="C627" s="29">
        <v>45582</v>
      </c>
      <c r="D627" s="30" t="s">
        <v>1239</v>
      </c>
      <c r="E627" s="31">
        <v>1400</v>
      </c>
      <c r="F627" s="31">
        <v>294</v>
      </c>
      <c r="G627" s="31">
        <v>1694</v>
      </c>
      <c r="H627" s="30" t="s">
        <v>72</v>
      </c>
      <c r="I627" s="35" t="s">
        <v>1258</v>
      </c>
      <c r="J627" s="33">
        <v>800</v>
      </c>
    </row>
    <row r="628" spans="1:10" ht="15" customHeight="1" x14ac:dyDescent="0.2">
      <c r="A628" s="27" t="s">
        <v>1</v>
      </c>
      <c r="B628" s="28" t="s">
        <v>1295</v>
      </c>
      <c r="C628" s="29">
        <v>45628</v>
      </c>
      <c r="D628" s="30" t="s">
        <v>1239</v>
      </c>
      <c r="E628" s="31">
        <v>1100</v>
      </c>
      <c r="F628" s="31">
        <v>231</v>
      </c>
      <c r="G628" s="31">
        <v>1331</v>
      </c>
      <c r="H628" s="30" t="s">
        <v>72</v>
      </c>
      <c r="I628" s="35" t="s">
        <v>1265</v>
      </c>
      <c r="J628" s="33">
        <v>1000</v>
      </c>
    </row>
    <row r="629" spans="1:10" ht="15" customHeight="1" x14ac:dyDescent="0.2">
      <c r="A629" s="27" t="s">
        <v>11</v>
      </c>
      <c r="B629" s="28" t="s">
        <v>795</v>
      </c>
      <c r="C629" s="29">
        <v>45413</v>
      </c>
      <c r="D629" s="30" t="s">
        <v>123</v>
      </c>
      <c r="E629" s="31">
        <v>137</v>
      </c>
      <c r="F629" s="31">
        <v>28.77</v>
      </c>
      <c r="G629" s="31">
        <v>165.77</v>
      </c>
      <c r="H629" s="30" t="s">
        <v>39</v>
      </c>
      <c r="I629" s="35" t="s">
        <v>988</v>
      </c>
      <c r="J629" s="33">
        <v>137</v>
      </c>
    </row>
    <row r="630" spans="1:10" ht="15" customHeight="1" x14ac:dyDescent="0.2">
      <c r="A630" s="27" t="s">
        <v>11</v>
      </c>
      <c r="B630" s="28" t="s">
        <v>1075</v>
      </c>
      <c r="C630" s="29">
        <v>45474</v>
      </c>
      <c r="D630" s="30" t="s">
        <v>123</v>
      </c>
      <c r="E630" s="31">
        <v>1429</v>
      </c>
      <c r="F630" s="34">
        <v>300.08999999999997</v>
      </c>
      <c r="G630" s="34">
        <v>1729.09</v>
      </c>
      <c r="H630" s="30" t="s">
        <v>39</v>
      </c>
      <c r="I630" s="35" t="s">
        <v>1077</v>
      </c>
      <c r="J630" s="33">
        <v>1429</v>
      </c>
    </row>
    <row r="631" spans="1:10" ht="15" customHeight="1" x14ac:dyDescent="0.2">
      <c r="A631" s="27" t="s">
        <v>11</v>
      </c>
      <c r="B631" s="28" t="s">
        <v>1574</v>
      </c>
      <c r="C631" s="29">
        <v>45568</v>
      </c>
      <c r="D631" s="30" t="s">
        <v>123</v>
      </c>
      <c r="E631" s="31">
        <v>1011</v>
      </c>
      <c r="F631" s="31">
        <v>212.31</v>
      </c>
      <c r="G631" s="31">
        <v>1223.31</v>
      </c>
      <c r="H631" s="30" t="s">
        <v>39</v>
      </c>
      <c r="I631" s="35">
        <v>45657</v>
      </c>
      <c r="J631" s="33">
        <v>1627</v>
      </c>
    </row>
    <row r="632" spans="1:10" ht="15" customHeight="1" x14ac:dyDescent="0.2">
      <c r="A632" s="27" t="s">
        <v>11</v>
      </c>
      <c r="B632" s="28" t="s">
        <v>1575</v>
      </c>
      <c r="C632" s="29">
        <v>45569</v>
      </c>
      <c r="D632" s="30" t="s">
        <v>123</v>
      </c>
      <c r="E632" s="31">
        <v>30</v>
      </c>
      <c r="F632" s="31">
        <v>6.3</v>
      </c>
      <c r="G632" s="31">
        <v>36.299999999999997</v>
      </c>
      <c r="H632" s="30" t="s">
        <v>68</v>
      </c>
      <c r="I632" s="35" t="s">
        <v>1580</v>
      </c>
      <c r="J632" s="33">
        <v>30</v>
      </c>
    </row>
    <row r="633" spans="1:10" ht="15" customHeight="1" x14ac:dyDescent="0.2">
      <c r="A633" s="27" t="s">
        <v>11</v>
      </c>
      <c r="B633" s="28" t="s">
        <v>1577</v>
      </c>
      <c r="C633" s="29">
        <v>45627</v>
      </c>
      <c r="D633" s="30" t="s">
        <v>123</v>
      </c>
      <c r="E633" s="31">
        <v>469.2</v>
      </c>
      <c r="F633" s="31">
        <v>98.53</v>
      </c>
      <c r="G633" s="31">
        <v>567.73</v>
      </c>
      <c r="H633" s="30" t="s">
        <v>39</v>
      </c>
      <c r="I633" s="35" t="s">
        <v>1579</v>
      </c>
      <c r="J633" s="33">
        <v>469.2</v>
      </c>
    </row>
    <row r="634" spans="1:10" ht="15" customHeight="1" x14ac:dyDescent="0.2">
      <c r="A634" s="27" t="s">
        <v>11</v>
      </c>
      <c r="B634" s="28" t="s">
        <v>480</v>
      </c>
      <c r="C634" s="29">
        <v>45337</v>
      </c>
      <c r="D634" s="30" t="s">
        <v>484</v>
      </c>
      <c r="E634" s="31">
        <v>144</v>
      </c>
      <c r="F634" s="34">
        <v>30.24</v>
      </c>
      <c r="G634" s="34">
        <v>174.24</v>
      </c>
      <c r="H634" s="30" t="s">
        <v>45</v>
      </c>
      <c r="I634" s="32" t="s">
        <v>486</v>
      </c>
      <c r="J634" s="33">
        <v>144</v>
      </c>
    </row>
    <row r="635" spans="1:10" ht="15" customHeight="1" x14ac:dyDescent="0.2">
      <c r="A635" s="27" t="s">
        <v>1</v>
      </c>
      <c r="B635" s="28" t="s">
        <v>584</v>
      </c>
      <c r="C635" s="29">
        <v>45450</v>
      </c>
      <c r="D635" s="30" t="s">
        <v>960</v>
      </c>
      <c r="E635" s="31">
        <v>19.71</v>
      </c>
      <c r="F635" s="31">
        <f>+E635*0.04</f>
        <v>0.7884000000000001</v>
      </c>
      <c r="G635" s="31">
        <f>+E635+F635</f>
        <v>20.4984</v>
      </c>
      <c r="H635" s="30" t="s">
        <v>145</v>
      </c>
      <c r="I635" s="35" t="s">
        <v>961</v>
      </c>
      <c r="J635" s="33">
        <v>19.71</v>
      </c>
    </row>
    <row r="636" spans="1:10" ht="15" customHeight="1" x14ac:dyDescent="0.2">
      <c r="A636" s="27" t="s">
        <v>1</v>
      </c>
      <c r="B636" s="28" t="s">
        <v>958</v>
      </c>
      <c r="C636" s="29">
        <v>45470</v>
      </c>
      <c r="D636" s="30" t="s">
        <v>959</v>
      </c>
      <c r="E636" s="31">
        <v>868.74</v>
      </c>
      <c r="F636" s="31">
        <v>182.44</v>
      </c>
      <c r="G636" s="31">
        <v>1051.18</v>
      </c>
      <c r="H636" s="30" t="s">
        <v>43</v>
      </c>
      <c r="I636" s="35" t="s">
        <v>995</v>
      </c>
      <c r="J636" s="33">
        <f>434.37+434.37-434.37</f>
        <v>434.37</v>
      </c>
    </row>
    <row r="637" spans="1:10" ht="15" customHeight="1" x14ac:dyDescent="0.2">
      <c r="A637" s="27" t="s">
        <v>806</v>
      </c>
      <c r="B637" s="28" t="s">
        <v>1390</v>
      </c>
      <c r="C637" s="29">
        <v>45622</v>
      </c>
      <c r="D637" s="30" t="s">
        <v>1391</v>
      </c>
      <c r="E637" s="31">
        <v>646.79999999999995</v>
      </c>
      <c r="F637" s="31">
        <v>135.83000000000001</v>
      </c>
      <c r="G637" s="31">
        <v>782.63</v>
      </c>
      <c r="H637" s="30" t="s">
        <v>43</v>
      </c>
      <c r="I637" s="35" t="s">
        <v>1389</v>
      </c>
      <c r="J637" s="33">
        <v>646.79999999999995</v>
      </c>
    </row>
    <row r="638" spans="1:10" ht="15" customHeight="1" x14ac:dyDescent="0.2">
      <c r="A638" s="27" t="s">
        <v>806</v>
      </c>
      <c r="B638" s="28" t="s">
        <v>823</v>
      </c>
      <c r="C638" s="29">
        <v>45440</v>
      </c>
      <c r="D638" s="30" t="s">
        <v>847</v>
      </c>
      <c r="E638" s="31">
        <v>175</v>
      </c>
      <c r="F638" s="34">
        <v>36.75</v>
      </c>
      <c r="G638" s="34">
        <v>211.75</v>
      </c>
      <c r="H638" s="42" t="s">
        <v>50</v>
      </c>
      <c r="I638" s="35">
        <v>45440</v>
      </c>
      <c r="J638" s="33">
        <v>175</v>
      </c>
    </row>
    <row r="639" spans="1:10" ht="15" customHeight="1" x14ac:dyDescent="0.2">
      <c r="A639" s="27" t="s">
        <v>6</v>
      </c>
      <c r="B639" s="28" t="s">
        <v>1514</v>
      </c>
      <c r="C639" s="29">
        <v>45582</v>
      </c>
      <c r="D639" s="30" t="s">
        <v>1515</v>
      </c>
      <c r="E639" s="31">
        <v>54</v>
      </c>
      <c r="F639" s="31">
        <v>11.34</v>
      </c>
      <c r="G639" s="31">
        <v>65.34</v>
      </c>
      <c r="H639" s="30" t="s">
        <v>46</v>
      </c>
      <c r="I639" s="35">
        <v>45582</v>
      </c>
      <c r="J639" s="33">
        <v>54</v>
      </c>
    </row>
    <row r="640" spans="1:10" ht="15" customHeight="1" x14ac:dyDescent="0.2">
      <c r="A640" s="27" t="s">
        <v>13</v>
      </c>
      <c r="B640" s="28" t="s">
        <v>1458</v>
      </c>
      <c r="C640" s="29">
        <v>45569</v>
      </c>
      <c r="D640" s="30" t="s">
        <v>1478</v>
      </c>
      <c r="E640" s="31">
        <v>46</v>
      </c>
      <c r="F640" s="31">
        <v>9.66</v>
      </c>
      <c r="G640" s="31">
        <v>55.66</v>
      </c>
      <c r="H640" s="30" t="s">
        <v>53</v>
      </c>
      <c r="I640" s="35" t="s">
        <v>1485</v>
      </c>
      <c r="J640" s="33">
        <v>27.6</v>
      </c>
    </row>
    <row r="641" spans="1:10" ht="15" customHeight="1" x14ac:dyDescent="0.2">
      <c r="A641" s="27" t="s">
        <v>13</v>
      </c>
      <c r="B641" s="28" t="s">
        <v>619</v>
      </c>
      <c r="C641" s="29">
        <v>45308</v>
      </c>
      <c r="D641" s="27" t="s">
        <v>116</v>
      </c>
      <c r="E641" s="31">
        <v>172.5</v>
      </c>
      <c r="F641" s="34">
        <v>36.225000000000001</v>
      </c>
      <c r="G641" s="34">
        <v>208.72499999999999</v>
      </c>
      <c r="H641" s="30" t="s">
        <v>55</v>
      </c>
      <c r="I641" s="35" t="s">
        <v>510</v>
      </c>
      <c r="J641" s="33">
        <f>18.4+24.15+10.35+28.75+4.6</f>
        <v>86.25</v>
      </c>
    </row>
    <row r="642" spans="1:10" ht="15" customHeight="1" x14ac:dyDescent="0.2">
      <c r="A642" s="27" t="s">
        <v>1</v>
      </c>
      <c r="B642" s="28" t="s">
        <v>238</v>
      </c>
      <c r="C642" s="29">
        <v>45357</v>
      </c>
      <c r="D642" s="27" t="s">
        <v>116</v>
      </c>
      <c r="E642" s="31">
        <v>49.7</v>
      </c>
      <c r="F642" s="31">
        <v>10.44</v>
      </c>
      <c r="G642" s="31">
        <v>60.14</v>
      </c>
      <c r="H642" s="30" t="s">
        <v>55</v>
      </c>
      <c r="I642" s="35">
        <v>45357</v>
      </c>
      <c r="J642" s="33">
        <v>49.7</v>
      </c>
    </row>
    <row r="643" spans="1:10" ht="15" customHeight="1" x14ac:dyDescent="0.2">
      <c r="A643" s="27" t="s">
        <v>1</v>
      </c>
      <c r="B643" s="28" t="s">
        <v>544</v>
      </c>
      <c r="C643" s="29">
        <v>45397</v>
      </c>
      <c r="D643" s="30" t="s">
        <v>116</v>
      </c>
      <c r="E643" s="31">
        <v>52</v>
      </c>
      <c r="F643" s="31">
        <v>10.92</v>
      </c>
      <c r="G643" s="31">
        <v>62.92</v>
      </c>
      <c r="H643" s="30" t="s">
        <v>58</v>
      </c>
      <c r="I643" s="32" t="s">
        <v>591</v>
      </c>
      <c r="J643" s="33">
        <v>52</v>
      </c>
    </row>
    <row r="644" spans="1:10" ht="15" customHeight="1" x14ac:dyDescent="0.2">
      <c r="A644" s="27" t="s">
        <v>8</v>
      </c>
      <c r="B644" s="28" t="s">
        <v>656</v>
      </c>
      <c r="C644" s="29">
        <v>45292</v>
      </c>
      <c r="D644" s="30" t="s">
        <v>197</v>
      </c>
      <c r="E644" s="31">
        <v>372.54</v>
      </c>
      <c r="F644" s="34">
        <v>78.23</v>
      </c>
      <c r="G644" s="34">
        <v>450.77</v>
      </c>
      <c r="H644" s="30" t="s">
        <v>69</v>
      </c>
      <c r="I644" s="32" t="s">
        <v>287</v>
      </c>
      <c r="J644" s="33">
        <v>405.27</v>
      </c>
    </row>
    <row r="645" spans="1:10" ht="15" customHeight="1" x14ac:dyDescent="0.2">
      <c r="A645" s="27" t="s">
        <v>8</v>
      </c>
      <c r="B645" s="28" t="s">
        <v>656</v>
      </c>
      <c r="C645" s="29">
        <v>45292</v>
      </c>
      <c r="D645" s="30" t="s">
        <v>197</v>
      </c>
      <c r="E645" s="31">
        <v>7955.22</v>
      </c>
      <c r="F645" s="34">
        <v>1670.6</v>
      </c>
      <c r="G645" s="34">
        <v>9625.82</v>
      </c>
      <c r="H645" s="30" t="s">
        <v>70</v>
      </c>
      <c r="I645" s="32" t="s">
        <v>287</v>
      </c>
      <c r="J645" s="33">
        <v>5884.8</v>
      </c>
    </row>
    <row r="646" spans="1:10" ht="15" customHeight="1" x14ac:dyDescent="0.2">
      <c r="A646" s="27" t="s">
        <v>8</v>
      </c>
      <c r="B646" s="28" t="s">
        <v>656</v>
      </c>
      <c r="C646" s="29">
        <v>45292</v>
      </c>
      <c r="D646" s="30" t="s">
        <v>197</v>
      </c>
      <c r="E646" s="31">
        <v>12251.6</v>
      </c>
      <c r="F646" s="34">
        <v>2572.84</v>
      </c>
      <c r="G646" s="34">
        <v>14824.44</v>
      </c>
      <c r="H646" s="30" t="s">
        <v>67</v>
      </c>
      <c r="I646" s="32" t="s">
        <v>287</v>
      </c>
      <c r="J646" s="33">
        <v>14824.44</v>
      </c>
    </row>
    <row r="647" spans="1:10" ht="15" customHeight="1" x14ac:dyDescent="0.2">
      <c r="A647" s="27" t="s">
        <v>8</v>
      </c>
      <c r="B647" s="28" t="s">
        <v>656</v>
      </c>
      <c r="C647" s="29">
        <v>45292</v>
      </c>
      <c r="D647" s="30" t="s">
        <v>197</v>
      </c>
      <c r="E647" s="31">
        <v>2555.1999999999998</v>
      </c>
      <c r="F647" s="34">
        <v>536.59</v>
      </c>
      <c r="G647" s="34">
        <v>3091.79</v>
      </c>
      <c r="H647" s="30" t="s">
        <v>66</v>
      </c>
      <c r="I647" s="32" t="s">
        <v>287</v>
      </c>
      <c r="J647" s="33">
        <v>2985.65</v>
      </c>
    </row>
    <row r="648" spans="1:10" ht="15" customHeight="1" x14ac:dyDescent="0.2">
      <c r="A648" s="27" t="s">
        <v>8</v>
      </c>
      <c r="B648" s="28" t="s">
        <v>656</v>
      </c>
      <c r="C648" s="29">
        <v>45292</v>
      </c>
      <c r="D648" s="30" t="s">
        <v>197</v>
      </c>
      <c r="E648" s="31">
        <v>6971.99</v>
      </c>
      <c r="F648" s="34">
        <v>1464.12</v>
      </c>
      <c r="G648" s="34">
        <v>8436.11</v>
      </c>
      <c r="H648" s="30" t="s">
        <v>56</v>
      </c>
      <c r="I648" s="32" t="s">
        <v>287</v>
      </c>
      <c r="J648" s="33">
        <v>8437.58</v>
      </c>
    </row>
    <row r="649" spans="1:10" ht="15" customHeight="1" x14ac:dyDescent="0.2">
      <c r="A649" s="27" t="s">
        <v>8</v>
      </c>
      <c r="B649" s="28" t="s">
        <v>656</v>
      </c>
      <c r="C649" s="29">
        <v>45292</v>
      </c>
      <c r="D649" s="30" t="s">
        <v>197</v>
      </c>
      <c r="E649" s="31">
        <v>4610.6899999999996</v>
      </c>
      <c r="F649" s="34">
        <v>968.25</v>
      </c>
      <c r="G649" s="34">
        <v>5578.94</v>
      </c>
      <c r="H649" s="30" t="s">
        <v>39</v>
      </c>
      <c r="I649" s="32" t="s">
        <v>287</v>
      </c>
      <c r="J649" s="33">
        <f>494.95+5210.84</f>
        <v>5705.79</v>
      </c>
    </row>
    <row r="650" spans="1:10" ht="15" customHeight="1" x14ac:dyDescent="0.2">
      <c r="A650" s="27" t="s">
        <v>8</v>
      </c>
      <c r="B650" s="28" t="s">
        <v>657</v>
      </c>
      <c r="C650" s="29">
        <v>45292</v>
      </c>
      <c r="D650" s="30" t="s">
        <v>197</v>
      </c>
      <c r="E650" s="31">
        <v>570</v>
      </c>
      <c r="F650" s="31">
        <v>119.7</v>
      </c>
      <c r="G650" s="31">
        <v>689.7</v>
      </c>
      <c r="H650" s="30" t="s">
        <v>71</v>
      </c>
      <c r="I650" s="32" t="s">
        <v>287</v>
      </c>
      <c r="J650" s="33">
        <f>95*4+83.72+51.28</f>
        <v>515</v>
      </c>
    </row>
    <row r="651" spans="1:10" ht="15" customHeight="1" x14ac:dyDescent="0.2">
      <c r="A651" s="27" t="s">
        <v>0</v>
      </c>
      <c r="B651" s="28" t="s">
        <v>317</v>
      </c>
      <c r="C651" s="29">
        <v>45292</v>
      </c>
      <c r="D651" s="30" t="s">
        <v>197</v>
      </c>
      <c r="E651" s="31">
        <v>19.8</v>
      </c>
      <c r="F651" s="34">
        <v>4.1580000000000004</v>
      </c>
      <c r="G651" s="34">
        <v>23.958000000000002</v>
      </c>
      <c r="H651" s="30" t="s">
        <v>71</v>
      </c>
      <c r="I651" s="32" t="s">
        <v>287</v>
      </c>
      <c r="J651" s="33">
        <f>3.3*6</f>
        <v>19.799999999999997</v>
      </c>
    </row>
    <row r="652" spans="1:10" ht="15" customHeight="1" x14ac:dyDescent="0.2">
      <c r="A652" s="27" t="s">
        <v>1</v>
      </c>
      <c r="B652" s="28" t="s">
        <v>317</v>
      </c>
      <c r="C652" s="29">
        <v>45292</v>
      </c>
      <c r="D652" s="30" t="s">
        <v>197</v>
      </c>
      <c r="E652" s="31">
        <v>120.72</v>
      </c>
      <c r="F652" s="34">
        <v>25.351199999999999</v>
      </c>
      <c r="G652" s="34">
        <v>146.0712</v>
      </c>
      <c r="H652" s="30" t="s">
        <v>71</v>
      </c>
      <c r="I652" s="32" t="s">
        <v>287</v>
      </c>
      <c r="J652" s="33">
        <f>17.62*6</f>
        <v>105.72</v>
      </c>
    </row>
    <row r="653" spans="1:10" ht="15" customHeight="1" x14ac:dyDescent="0.2">
      <c r="A653" s="27" t="s">
        <v>3</v>
      </c>
      <c r="B653" s="28" t="s">
        <v>317</v>
      </c>
      <c r="C653" s="29">
        <v>45292</v>
      </c>
      <c r="D653" s="30" t="s">
        <v>197</v>
      </c>
      <c r="E653" s="31">
        <v>59.4</v>
      </c>
      <c r="F653" s="34">
        <v>12.473999999999998</v>
      </c>
      <c r="G653" s="34">
        <v>71.873999999999995</v>
      </c>
      <c r="H653" s="30" t="s">
        <v>71</v>
      </c>
      <c r="I653" s="32" t="s">
        <v>287</v>
      </c>
      <c r="J653" s="33">
        <f>9.9*6</f>
        <v>59.400000000000006</v>
      </c>
    </row>
    <row r="654" spans="1:10" ht="15" customHeight="1" x14ac:dyDescent="0.2">
      <c r="A654" s="27" t="s">
        <v>5</v>
      </c>
      <c r="B654" s="28" t="s">
        <v>317</v>
      </c>
      <c r="C654" s="29">
        <v>45292</v>
      </c>
      <c r="D654" s="30" t="s">
        <v>197</v>
      </c>
      <c r="E654" s="31">
        <v>39.6</v>
      </c>
      <c r="F654" s="34">
        <v>8.32</v>
      </c>
      <c r="G654" s="34">
        <v>47.916000000000004</v>
      </c>
      <c r="H654" s="30" t="s">
        <v>71</v>
      </c>
      <c r="I654" s="32" t="s">
        <v>287</v>
      </c>
      <c r="J654" s="33">
        <f>6.6*6</f>
        <v>39.599999999999994</v>
      </c>
    </row>
    <row r="655" spans="1:10" ht="15" customHeight="1" x14ac:dyDescent="0.2">
      <c r="A655" s="27" t="s">
        <v>7</v>
      </c>
      <c r="B655" s="28" t="s">
        <v>317</v>
      </c>
      <c r="C655" s="29">
        <v>45292</v>
      </c>
      <c r="D655" s="30" t="s">
        <v>197</v>
      </c>
      <c r="E655" s="31">
        <v>149.28</v>
      </c>
      <c r="F655" s="34">
        <v>31.35</v>
      </c>
      <c r="G655" s="34">
        <v>180.62880000000001</v>
      </c>
      <c r="H655" s="30" t="s">
        <v>71</v>
      </c>
      <c r="I655" s="32" t="s">
        <v>287</v>
      </c>
      <c r="J655" s="33">
        <f>24.88*6</f>
        <v>149.28</v>
      </c>
    </row>
    <row r="656" spans="1:10" ht="15" customHeight="1" x14ac:dyDescent="0.2">
      <c r="A656" s="27" t="s">
        <v>9</v>
      </c>
      <c r="B656" s="28" t="s">
        <v>317</v>
      </c>
      <c r="C656" s="29">
        <v>45292</v>
      </c>
      <c r="D656" s="30" t="s">
        <v>197</v>
      </c>
      <c r="E656" s="31">
        <v>831.86999999999989</v>
      </c>
      <c r="F656" s="34">
        <v>174.69269999999997</v>
      </c>
      <c r="G656" s="34">
        <v>1006.5626999999998</v>
      </c>
      <c r="H656" s="30" t="s">
        <v>71</v>
      </c>
      <c r="I656" s="32" t="s">
        <v>287</v>
      </c>
      <c r="J656" s="33">
        <f>117.1+131.07+117.98+116.8+117.79+116.8+117.97</f>
        <v>835.51</v>
      </c>
    </row>
    <row r="657" spans="1:10" ht="15" customHeight="1" x14ac:dyDescent="0.2">
      <c r="A657" s="27" t="s">
        <v>16</v>
      </c>
      <c r="B657" s="28" t="s">
        <v>317</v>
      </c>
      <c r="C657" s="29">
        <v>45292</v>
      </c>
      <c r="D657" s="30" t="s">
        <v>197</v>
      </c>
      <c r="E657" s="31">
        <v>423.19</v>
      </c>
      <c r="F657" s="34">
        <v>88.869900000000001</v>
      </c>
      <c r="G657" s="34">
        <v>512.05989999999997</v>
      </c>
      <c r="H657" s="30" t="s">
        <v>71</v>
      </c>
      <c r="I657" s="32" t="s">
        <v>287</v>
      </c>
      <c r="J657" s="33">
        <f>6.6+6.6+21.89+124.31+120.75+3.3+3.3</f>
        <v>286.75</v>
      </c>
    </row>
    <row r="658" spans="1:10" ht="15" customHeight="1" x14ac:dyDescent="0.2">
      <c r="A658" s="27" t="s">
        <v>511</v>
      </c>
      <c r="B658" s="28" t="s">
        <v>317</v>
      </c>
      <c r="C658" s="29">
        <v>45292</v>
      </c>
      <c r="D658" s="30" t="s">
        <v>197</v>
      </c>
      <c r="E658" s="31">
        <v>19.8</v>
      </c>
      <c r="F658" s="34">
        <v>4.1580000000000004</v>
      </c>
      <c r="G658" s="34">
        <v>23.958000000000002</v>
      </c>
      <c r="H658" s="30" t="s">
        <v>71</v>
      </c>
      <c r="I658" s="32" t="s">
        <v>287</v>
      </c>
      <c r="J658" s="33">
        <f>3.3*6</f>
        <v>19.799999999999997</v>
      </c>
    </row>
    <row r="659" spans="1:10" ht="15" customHeight="1" x14ac:dyDescent="0.2">
      <c r="A659" s="27" t="s">
        <v>11</v>
      </c>
      <c r="B659" s="28" t="s">
        <v>317</v>
      </c>
      <c r="C659" s="29">
        <v>45292</v>
      </c>
      <c r="D659" s="30" t="s">
        <v>197</v>
      </c>
      <c r="E659" s="31">
        <v>79.2</v>
      </c>
      <c r="F659" s="34">
        <v>16.632000000000001</v>
      </c>
      <c r="G659" s="34">
        <v>95.832000000000008</v>
      </c>
      <c r="H659" s="30" t="s">
        <v>71</v>
      </c>
      <c r="I659" s="32" t="s">
        <v>287</v>
      </c>
      <c r="J659" s="33">
        <f>14.84+13.32+14.14+13.2+13.2+17.56</f>
        <v>86.26</v>
      </c>
    </row>
    <row r="660" spans="1:10" ht="15" customHeight="1" x14ac:dyDescent="0.2">
      <c r="A660" s="27" t="s">
        <v>2</v>
      </c>
      <c r="B660" s="28" t="s">
        <v>317</v>
      </c>
      <c r="C660" s="29">
        <v>45292</v>
      </c>
      <c r="D660" s="30" t="s">
        <v>197</v>
      </c>
      <c r="E660" s="31">
        <v>0</v>
      </c>
      <c r="F660" s="34">
        <v>0</v>
      </c>
      <c r="G660" s="34">
        <v>0</v>
      </c>
      <c r="H660" s="30" t="s">
        <v>71</v>
      </c>
      <c r="I660" s="32" t="s">
        <v>287</v>
      </c>
      <c r="J660" s="33">
        <f>2.8+3.3</f>
        <v>6.1</v>
      </c>
    </row>
    <row r="661" spans="1:10" ht="15" customHeight="1" x14ac:dyDescent="0.2">
      <c r="A661" s="27" t="s">
        <v>1415</v>
      </c>
      <c r="B661" s="28" t="s">
        <v>317</v>
      </c>
      <c r="C661" s="29">
        <v>45292</v>
      </c>
      <c r="D661" s="30" t="s">
        <v>197</v>
      </c>
      <c r="E661" s="31">
        <v>0</v>
      </c>
      <c r="F661" s="34">
        <v>0</v>
      </c>
      <c r="G661" s="34">
        <v>0</v>
      </c>
      <c r="H661" s="30" t="s">
        <v>71</v>
      </c>
      <c r="I661" s="32" t="s">
        <v>287</v>
      </c>
      <c r="J661" s="49">
        <f>4.26+6.6</f>
        <v>10.86</v>
      </c>
    </row>
    <row r="662" spans="1:10" ht="15" customHeight="1" x14ac:dyDescent="0.2">
      <c r="A662" s="27" t="s">
        <v>15</v>
      </c>
      <c r="B662" s="28" t="s">
        <v>261</v>
      </c>
      <c r="C662" s="29">
        <v>45292</v>
      </c>
      <c r="D662" s="30" t="s">
        <v>197</v>
      </c>
      <c r="E662" s="31">
        <v>6.6</v>
      </c>
      <c r="F662" s="31">
        <v>1.39</v>
      </c>
      <c r="G662" s="31">
        <v>7.99</v>
      </c>
      <c r="H662" s="30" t="s">
        <v>71</v>
      </c>
      <c r="I662" s="35" t="s">
        <v>265</v>
      </c>
      <c r="J662" s="33">
        <v>6.6</v>
      </c>
    </row>
    <row r="663" spans="1:10" ht="15" customHeight="1" x14ac:dyDescent="0.2">
      <c r="A663" s="27" t="s">
        <v>12</v>
      </c>
      <c r="B663" s="28" t="s">
        <v>487</v>
      </c>
      <c r="C663" s="29">
        <v>45292</v>
      </c>
      <c r="D663" s="30" t="s">
        <v>197</v>
      </c>
      <c r="E663" s="31">
        <v>600</v>
      </c>
      <c r="F663" s="31">
        <v>126</v>
      </c>
      <c r="G663" s="31">
        <v>726</v>
      </c>
      <c r="H663" s="30" t="s">
        <v>71</v>
      </c>
      <c r="I663" s="35" t="s">
        <v>287</v>
      </c>
      <c r="J663" s="33">
        <f>92.76*4+95.65+92.76</f>
        <v>559.45000000000005</v>
      </c>
    </row>
    <row r="664" spans="1:10" ht="15" customHeight="1" x14ac:dyDescent="0.2">
      <c r="A664" s="27" t="s">
        <v>13</v>
      </c>
      <c r="B664" s="28" t="s">
        <v>616</v>
      </c>
      <c r="C664" s="29">
        <v>45292</v>
      </c>
      <c r="D664" s="30" t="s">
        <v>197</v>
      </c>
      <c r="E664" s="31">
        <v>1107.1500000000001</v>
      </c>
      <c r="F664" s="31">
        <v>232.50150000000002</v>
      </c>
      <c r="G664" s="31">
        <v>1339.6515000000002</v>
      </c>
      <c r="H664" s="30" t="s">
        <v>71</v>
      </c>
      <c r="I664" s="35" t="s">
        <v>432</v>
      </c>
      <c r="J664" s="33">
        <f>145.9+131.07+145.9+146.08+145.9+145.05+140.26</f>
        <v>1000.1600000000001</v>
      </c>
    </row>
    <row r="665" spans="1:10" ht="15" customHeight="1" x14ac:dyDescent="0.2">
      <c r="A665" s="27" t="s">
        <v>14</v>
      </c>
      <c r="B665" s="28" t="s">
        <v>310</v>
      </c>
      <c r="C665" s="29">
        <v>45292</v>
      </c>
      <c r="D665" s="30" t="s">
        <v>197</v>
      </c>
      <c r="E665" s="31">
        <f>3.3</f>
        <v>3.3</v>
      </c>
      <c r="F665" s="31">
        <f>+E665*0.21</f>
        <v>0.69299999999999995</v>
      </c>
      <c r="G665" s="31">
        <f>+E665+F665</f>
        <v>3.9929999999999999</v>
      </c>
      <c r="H665" s="30" t="s">
        <v>71</v>
      </c>
      <c r="I665" s="32" t="s">
        <v>265</v>
      </c>
      <c r="J665" s="33">
        <v>3.3</v>
      </c>
    </row>
    <row r="666" spans="1:10" ht="15" customHeight="1" x14ac:dyDescent="0.2">
      <c r="A666" s="27" t="s">
        <v>1</v>
      </c>
      <c r="B666" s="28" t="s">
        <v>196</v>
      </c>
      <c r="C666" s="29">
        <v>45300</v>
      </c>
      <c r="D666" s="30" t="s">
        <v>197</v>
      </c>
      <c r="E666" s="31">
        <v>128.28</v>
      </c>
      <c r="F666" s="34">
        <v>12.83</v>
      </c>
      <c r="G666" s="34">
        <v>141.11000000000001</v>
      </c>
      <c r="H666" s="30" t="s">
        <v>141</v>
      </c>
      <c r="I666" s="32" t="s">
        <v>240</v>
      </c>
      <c r="J666" s="33">
        <v>115.18</v>
      </c>
    </row>
    <row r="667" spans="1:10" ht="15" customHeight="1" x14ac:dyDescent="0.2">
      <c r="A667" s="27" t="s">
        <v>15</v>
      </c>
      <c r="B667" s="28" t="s">
        <v>262</v>
      </c>
      <c r="C667" s="29">
        <v>45308</v>
      </c>
      <c r="D667" s="30" t="s">
        <v>197</v>
      </c>
      <c r="E667" s="31">
        <v>131.07</v>
      </c>
      <c r="F667" s="31">
        <v>27.52</v>
      </c>
      <c r="G667" s="31">
        <v>158.59</v>
      </c>
      <c r="H667" s="30" t="s">
        <v>61</v>
      </c>
      <c r="I667" s="32" t="s">
        <v>268</v>
      </c>
      <c r="J667" s="33">
        <v>131.07</v>
      </c>
    </row>
    <row r="668" spans="1:10" ht="15" customHeight="1" x14ac:dyDescent="0.2">
      <c r="A668" s="27" t="s">
        <v>15</v>
      </c>
      <c r="B668" s="28" t="s">
        <v>264</v>
      </c>
      <c r="C668" s="29">
        <v>45352</v>
      </c>
      <c r="D668" s="30" t="s">
        <v>197</v>
      </c>
      <c r="E668" s="31">
        <v>6.6</v>
      </c>
      <c r="F668" s="31">
        <v>1.39</v>
      </c>
      <c r="G668" s="31">
        <v>7.99</v>
      </c>
      <c r="H668" s="30" t="s">
        <v>71</v>
      </c>
      <c r="I668" s="35" t="s">
        <v>266</v>
      </c>
      <c r="J668" s="33">
        <v>6.6</v>
      </c>
    </row>
    <row r="669" spans="1:10" ht="15" customHeight="1" x14ac:dyDescent="0.2">
      <c r="A669" s="27" t="s">
        <v>14</v>
      </c>
      <c r="B669" s="28" t="s">
        <v>429</v>
      </c>
      <c r="C669" s="29">
        <v>45352</v>
      </c>
      <c r="D669" s="30" t="s">
        <v>197</v>
      </c>
      <c r="E669" s="31">
        <v>3.3</v>
      </c>
      <c r="F669" s="31">
        <v>0.69</v>
      </c>
      <c r="G669" s="31">
        <v>3.99</v>
      </c>
      <c r="H669" s="30" t="s">
        <v>71</v>
      </c>
      <c r="I669" s="35" t="s">
        <v>266</v>
      </c>
      <c r="J669" s="33">
        <v>3.3</v>
      </c>
    </row>
    <row r="670" spans="1:10" ht="15" customHeight="1" x14ac:dyDescent="0.2">
      <c r="A670" s="27" t="s">
        <v>6</v>
      </c>
      <c r="B670" s="28" t="s">
        <v>735</v>
      </c>
      <c r="C670" s="29">
        <v>45398</v>
      </c>
      <c r="D670" s="30" t="s">
        <v>197</v>
      </c>
      <c r="E670" s="31">
        <v>323.2</v>
      </c>
      <c r="F670" s="34">
        <v>12.93</v>
      </c>
      <c r="G670" s="34">
        <v>336.12799999999999</v>
      </c>
      <c r="H670" s="30" t="s">
        <v>67</v>
      </c>
      <c r="I670" s="35">
        <v>45398</v>
      </c>
      <c r="J670" s="33">
        <v>323.2</v>
      </c>
    </row>
    <row r="671" spans="1:10" ht="15" customHeight="1" x14ac:dyDescent="0.2">
      <c r="A671" s="27" t="s">
        <v>15</v>
      </c>
      <c r="B671" s="28" t="s">
        <v>654</v>
      </c>
      <c r="C671" s="29">
        <v>45413</v>
      </c>
      <c r="D671" s="30" t="s">
        <v>197</v>
      </c>
      <c r="E671" s="31">
        <v>6.6</v>
      </c>
      <c r="F671" s="31">
        <v>1.39</v>
      </c>
      <c r="G671" s="31">
        <v>7.99</v>
      </c>
      <c r="H671" s="30" t="s">
        <v>71</v>
      </c>
      <c r="I671" s="35" t="s">
        <v>673</v>
      </c>
      <c r="J671" s="33">
        <v>6.6</v>
      </c>
    </row>
    <row r="672" spans="1:10" ht="15" customHeight="1" x14ac:dyDescent="0.2">
      <c r="A672" s="27" t="s">
        <v>14</v>
      </c>
      <c r="B672" s="28" t="s">
        <v>935</v>
      </c>
      <c r="C672" s="29">
        <v>45413</v>
      </c>
      <c r="D672" s="30" t="s">
        <v>197</v>
      </c>
      <c r="E672" s="31">
        <v>3.3</v>
      </c>
      <c r="F672" s="34">
        <v>0.69</v>
      </c>
      <c r="G672" s="34">
        <f>+E672+F672</f>
        <v>3.9899999999999998</v>
      </c>
      <c r="H672" s="30" t="s">
        <v>71</v>
      </c>
      <c r="I672" s="35" t="s">
        <v>673</v>
      </c>
      <c r="J672" s="33">
        <v>3.3</v>
      </c>
    </row>
    <row r="673" spans="1:10" ht="15" customHeight="1" x14ac:dyDescent="0.2">
      <c r="A673" s="27" t="s">
        <v>806</v>
      </c>
      <c r="B673" s="28" t="s">
        <v>705</v>
      </c>
      <c r="C673" s="29">
        <v>45427</v>
      </c>
      <c r="D673" s="30" t="s">
        <v>197</v>
      </c>
      <c r="E673" s="31">
        <v>431.98</v>
      </c>
      <c r="F673" s="34">
        <v>90.715800000000002</v>
      </c>
      <c r="G673" s="34">
        <v>522.69579999999996</v>
      </c>
      <c r="H673" s="30" t="s">
        <v>71</v>
      </c>
      <c r="I673" s="35" t="s">
        <v>725</v>
      </c>
      <c r="J673" s="33">
        <f>399.15+7.45+6.6</f>
        <v>413.2</v>
      </c>
    </row>
    <row r="674" spans="1:10" ht="15" customHeight="1" x14ac:dyDescent="0.2">
      <c r="A674" s="27" t="s">
        <v>1</v>
      </c>
      <c r="B674" s="28" t="s">
        <v>1244</v>
      </c>
      <c r="C674" s="29">
        <v>45583</v>
      </c>
      <c r="D674" s="30" t="s">
        <v>197</v>
      </c>
      <c r="E674" s="31">
        <v>1182.2</v>
      </c>
      <c r="F674" s="31">
        <v>248.26</v>
      </c>
      <c r="G674" s="31">
        <v>1430.46</v>
      </c>
      <c r="H674" s="30" t="s">
        <v>67</v>
      </c>
      <c r="I674" s="35" t="s">
        <v>1259</v>
      </c>
      <c r="J674" s="33">
        <v>1182.2</v>
      </c>
    </row>
    <row r="675" spans="1:10" ht="15" customHeight="1" x14ac:dyDescent="0.2">
      <c r="A675" s="27" t="s">
        <v>511</v>
      </c>
      <c r="B675" s="28" t="s">
        <v>1566</v>
      </c>
      <c r="C675" s="29">
        <v>45607</v>
      </c>
      <c r="D675" s="30" t="s">
        <v>197</v>
      </c>
      <c r="E675" s="31">
        <v>390.77</v>
      </c>
      <c r="F675" s="31">
        <f>+E675*0.1</f>
        <v>39.076999999999998</v>
      </c>
      <c r="G675" s="31">
        <f>+E675+F675</f>
        <v>429.84699999999998</v>
      </c>
      <c r="H675" s="30" t="s">
        <v>141</v>
      </c>
      <c r="I675" s="35" t="s">
        <v>1570</v>
      </c>
      <c r="J675" s="33">
        <f>130.26+130.26</f>
        <v>260.52</v>
      </c>
    </row>
    <row r="676" spans="1:10" ht="15" customHeight="1" x14ac:dyDescent="0.2">
      <c r="A676" s="27" t="s">
        <v>1</v>
      </c>
      <c r="B676" s="28" t="s">
        <v>1286</v>
      </c>
      <c r="C676" s="29">
        <v>45614</v>
      </c>
      <c r="D676" s="30" t="s">
        <v>197</v>
      </c>
      <c r="E676" s="31">
        <v>42.76</v>
      </c>
      <c r="F676" s="31">
        <v>4.28</v>
      </c>
      <c r="G676" s="31">
        <v>47.04</v>
      </c>
      <c r="H676" s="30" t="s">
        <v>141</v>
      </c>
      <c r="I676" s="35">
        <v>45747</v>
      </c>
      <c r="J676" s="33"/>
    </row>
    <row r="677" spans="1:10" ht="15" customHeight="1" x14ac:dyDescent="0.2">
      <c r="A677" s="27" t="s">
        <v>1</v>
      </c>
      <c r="B677" s="28" t="s">
        <v>1296</v>
      </c>
      <c r="C677" s="29">
        <v>45632</v>
      </c>
      <c r="D677" s="30" t="s">
        <v>197</v>
      </c>
      <c r="E677" s="31">
        <v>171.04</v>
      </c>
      <c r="F677" s="31">
        <v>17.100000000000001</v>
      </c>
      <c r="G677" s="31">
        <v>188.14</v>
      </c>
      <c r="H677" s="30" t="s">
        <v>141</v>
      </c>
      <c r="I677" s="35">
        <v>45705</v>
      </c>
      <c r="J677" s="33"/>
    </row>
    <row r="678" spans="1:10" ht="15" customHeight="1" x14ac:dyDescent="0.2">
      <c r="A678" s="27" t="s">
        <v>1</v>
      </c>
      <c r="B678" s="28" t="s">
        <v>1298</v>
      </c>
      <c r="C678" s="29">
        <v>45636</v>
      </c>
      <c r="D678" s="30" t="s">
        <v>197</v>
      </c>
      <c r="E678" s="31">
        <v>2317.48</v>
      </c>
      <c r="F678" s="31">
        <v>486.67</v>
      </c>
      <c r="G678" s="31">
        <v>2804.15</v>
      </c>
      <c r="H678" s="30" t="s">
        <v>67</v>
      </c>
      <c r="I678" s="35">
        <v>45776</v>
      </c>
      <c r="J678" s="33"/>
    </row>
    <row r="679" spans="1:10" ht="15" customHeight="1" x14ac:dyDescent="0.2">
      <c r="A679" s="27" t="s">
        <v>15</v>
      </c>
      <c r="B679" s="28" t="s">
        <v>1034</v>
      </c>
      <c r="C679" s="29">
        <v>45474</v>
      </c>
      <c r="D679" s="30" t="s">
        <v>33</v>
      </c>
      <c r="E679" s="31">
        <v>6.6</v>
      </c>
      <c r="F679" s="34">
        <v>1.39</v>
      </c>
      <c r="G679" s="34">
        <v>7.99</v>
      </c>
      <c r="H679" s="30" t="s">
        <v>71</v>
      </c>
      <c r="I679" s="35" t="s">
        <v>1057</v>
      </c>
      <c r="J679" s="33">
        <v>6.6</v>
      </c>
    </row>
    <row r="680" spans="1:10" ht="15" customHeight="1" x14ac:dyDescent="0.2">
      <c r="A680" s="27" t="s">
        <v>14</v>
      </c>
      <c r="B680" s="28" t="s">
        <v>1200</v>
      </c>
      <c r="C680" s="29">
        <v>45474</v>
      </c>
      <c r="D680" s="30" t="s">
        <v>33</v>
      </c>
      <c r="E680" s="31">
        <v>3.3</v>
      </c>
      <c r="F680" s="34">
        <v>0.69</v>
      </c>
      <c r="G680" s="34">
        <v>3.9899999999999998</v>
      </c>
      <c r="H680" s="30" t="s">
        <v>71</v>
      </c>
      <c r="I680" s="35" t="s">
        <v>1057</v>
      </c>
      <c r="J680" s="33">
        <v>3.3</v>
      </c>
    </row>
    <row r="681" spans="1:10" ht="15" customHeight="1" x14ac:dyDescent="0.2">
      <c r="A681" s="27" t="s">
        <v>15</v>
      </c>
      <c r="B681" s="28" t="s">
        <v>1037</v>
      </c>
      <c r="C681" s="29">
        <v>45536</v>
      </c>
      <c r="D681" s="30" t="s">
        <v>1038</v>
      </c>
      <c r="E681" s="31">
        <v>6.6</v>
      </c>
      <c r="F681" s="34">
        <v>1.39</v>
      </c>
      <c r="G681" s="34">
        <v>7.99</v>
      </c>
      <c r="H681" s="30" t="s">
        <v>71</v>
      </c>
      <c r="I681" s="35" t="s">
        <v>1058</v>
      </c>
      <c r="J681" s="33">
        <v>6.6</v>
      </c>
    </row>
    <row r="682" spans="1:10" ht="15" customHeight="1" x14ac:dyDescent="0.2">
      <c r="A682" s="27" t="s">
        <v>14</v>
      </c>
      <c r="B682" s="28" t="s">
        <v>1204</v>
      </c>
      <c r="C682" s="29">
        <v>45536</v>
      </c>
      <c r="D682" s="30" t="s">
        <v>33</v>
      </c>
      <c r="E682" s="31">
        <v>3.3</v>
      </c>
      <c r="F682" s="34">
        <v>0.69</v>
      </c>
      <c r="G682" s="34">
        <v>3.9899999999999998</v>
      </c>
      <c r="H682" s="30" t="s">
        <v>71</v>
      </c>
      <c r="I682" s="35" t="s">
        <v>1058</v>
      </c>
      <c r="J682" s="33">
        <v>3.3</v>
      </c>
    </row>
    <row r="683" spans="1:10" ht="15" customHeight="1" x14ac:dyDescent="0.2">
      <c r="A683" s="27" t="s">
        <v>12</v>
      </c>
      <c r="B683" s="28" t="s">
        <v>1164</v>
      </c>
      <c r="C683" s="29">
        <v>45540</v>
      </c>
      <c r="D683" s="30" t="s">
        <v>33</v>
      </c>
      <c r="E683" s="31">
        <v>215.46</v>
      </c>
      <c r="F683" s="34">
        <v>8.6199999999999992</v>
      </c>
      <c r="G683" s="34">
        <v>224.08</v>
      </c>
      <c r="H683" s="30" t="s">
        <v>67</v>
      </c>
      <c r="I683" s="35" t="s">
        <v>1173</v>
      </c>
      <c r="J683" s="33">
        <v>215.46</v>
      </c>
    </row>
    <row r="684" spans="1:10" ht="15" customHeight="1" x14ac:dyDescent="0.2">
      <c r="A684" s="27" t="s">
        <v>511</v>
      </c>
      <c r="B684" s="28" t="s">
        <v>1207</v>
      </c>
      <c r="C684" s="29">
        <v>45562</v>
      </c>
      <c r="D684" s="30" t="s">
        <v>33</v>
      </c>
      <c r="E684" s="31">
        <v>735.42</v>
      </c>
      <c r="F684" s="34">
        <v>154.44</v>
      </c>
      <c r="G684" s="34">
        <v>889.86</v>
      </c>
      <c r="H684" s="42" t="s">
        <v>1074</v>
      </c>
      <c r="I684" s="35">
        <v>45624</v>
      </c>
      <c r="J684" s="33">
        <v>735.42</v>
      </c>
    </row>
    <row r="685" spans="1:10" ht="15" customHeight="1" x14ac:dyDescent="0.2">
      <c r="A685" s="27" t="s">
        <v>6</v>
      </c>
      <c r="B685" s="28" t="s">
        <v>1502</v>
      </c>
      <c r="C685" s="29">
        <v>45567</v>
      </c>
      <c r="D685" s="30" t="s">
        <v>33</v>
      </c>
      <c r="E685" s="31">
        <v>130.26</v>
      </c>
      <c r="F685" s="31">
        <v>13.03</v>
      </c>
      <c r="G685" s="31">
        <v>143.29</v>
      </c>
      <c r="H685" s="30" t="s">
        <v>141</v>
      </c>
      <c r="I685" s="35" t="s">
        <v>1531</v>
      </c>
      <c r="J685" s="33">
        <v>65.13</v>
      </c>
    </row>
    <row r="686" spans="1:10" ht="15" customHeight="1" x14ac:dyDescent="0.2">
      <c r="A686" s="27" t="s">
        <v>15</v>
      </c>
      <c r="B686" s="28" t="s">
        <v>1360</v>
      </c>
      <c r="C686" s="29">
        <v>45597</v>
      </c>
      <c r="D686" s="30" t="s">
        <v>33</v>
      </c>
      <c r="E686" s="31">
        <v>6.6</v>
      </c>
      <c r="F686" s="31">
        <v>1.39</v>
      </c>
      <c r="G686" s="31">
        <v>7.99</v>
      </c>
      <c r="H686" s="30" t="s">
        <v>71</v>
      </c>
      <c r="I686" s="35" t="s">
        <v>1366</v>
      </c>
      <c r="J686" s="33">
        <f>6.16+0.44</f>
        <v>6.6000000000000005</v>
      </c>
    </row>
    <row r="687" spans="1:10" ht="15" customHeight="1" x14ac:dyDescent="0.2">
      <c r="A687" s="27" t="s">
        <v>14</v>
      </c>
      <c r="B687" s="28" t="s">
        <v>1499</v>
      </c>
      <c r="C687" s="29">
        <v>45597</v>
      </c>
      <c r="D687" s="30" t="s">
        <v>33</v>
      </c>
      <c r="E687" s="31">
        <v>3.3</v>
      </c>
      <c r="F687" s="34">
        <v>0.69</v>
      </c>
      <c r="G687" s="34">
        <v>3.9899999999999998</v>
      </c>
      <c r="H687" s="30" t="s">
        <v>71</v>
      </c>
      <c r="I687" s="35" t="s">
        <v>1366</v>
      </c>
      <c r="J687" s="33"/>
    </row>
    <row r="688" spans="1:10" ht="15" customHeight="1" x14ac:dyDescent="0.2">
      <c r="A688" s="27" t="s">
        <v>12</v>
      </c>
      <c r="B688" s="28" t="s">
        <v>1558</v>
      </c>
      <c r="C688" s="29">
        <v>45623</v>
      </c>
      <c r="D688" s="30" t="s">
        <v>1559</v>
      </c>
      <c r="E688" s="31">
        <v>963</v>
      </c>
      <c r="F688" s="31">
        <v>202.23</v>
      </c>
      <c r="G688" s="31">
        <v>1165.23</v>
      </c>
      <c r="H688" s="30" t="s">
        <v>72</v>
      </c>
      <c r="I688" s="35" t="s">
        <v>1411</v>
      </c>
      <c r="J688" s="33">
        <v>963</v>
      </c>
    </row>
    <row r="689" spans="1:10" ht="13.5" customHeight="1" x14ac:dyDescent="0.2">
      <c r="A689" s="27" t="s">
        <v>6</v>
      </c>
      <c r="B689" s="28" t="s">
        <v>297</v>
      </c>
      <c r="C689" s="29">
        <v>45292</v>
      </c>
      <c r="D689" s="30" t="s">
        <v>18</v>
      </c>
      <c r="E689" s="31">
        <v>400</v>
      </c>
      <c r="F689" s="34">
        <v>84</v>
      </c>
      <c r="G689" s="34">
        <v>484</v>
      </c>
      <c r="H689" s="30" t="s">
        <v>55</v>
      </c>
      <c r="I689" s="32" t="s">
        <v>287</v>
      </c>
      <c r="J689" s="33">
        <f>37.54+164.56+101.42</f>
        <v>303.52</v>
      </c>
    </row>
    <row r="690" spans="1:10" ht="13.5" customHeight="1" x14ac:dyDescent="0.2">
      <c r="A690" s="30" t="s">
        <v>9</v>
      </c>
      <c r="B690" s="28" t="s">
        <v>313</v>
      </c>
      <c r="C690" s="29">
        <v>45292</v>
      </c>
      <c r="D690" s="30" t="s">
        <v>18</v>
      </c>
      <c r="E690" s="31">
        <v>480</v>
      </c>
      <c r="F690" s="34">
        <v>100.8</v>
      </c>
      <c r="G690" s="34">
        <v>580.79999999999995</v>
      </c>
      <c r="H690" s="30" t="s">
        <v>55</v>
      </c>
      <c r="I690" s="35" t="s">
        <v>351</v>
      </c>
      <c r="J690" s="33">
        <f>76.18+193.31+129.08+61.99</f>
        <v>460.56000000000006</v>
      </c>
    </row>
    <row r="691" spans="1:10" ht="15" customHeight="1" x14ac:dyDescent="0.2">
      <c r="A691" s="27" t="s">
        <v>9</v>
      </c>
      <c r="B691" s="28" t="s">
        <v>314</v>
      </c>
      <c r="C691" s="29">
        <v>45292</v>
      </c>
      <c r="D691" s="30" t="s">
        <v>18</v>
      </c>
      <c r="E691" s="31">
        <v>240</v>
      </c>
      <c r="F691" s="31">
        <v>50.4</v>
      </c>
      <c r="G691" s="31">
        <v>290.39999999999998</v>
      </c>
      <c r="H691" s="30" t="s">
        <v>55</v>
      </c>
      <c r="I691" s="32" t="s">
        <v>351</v>
      </c>
      <c r="J691" s="33">
        <f>31.16+52.73+95.54+18.09</f>
        <v>197.52</v>
      </c>
    </row>
    <row r="692" spans="1:10" ht="15" customHeight="1" x14ac:dyDescent="0.2">
      <c r="A692" s="27" t="s">
        <v>12</v>
      </c>
      <c r="B692" s="28" t="s">
        <v>488</v>
      </c>
      <c r="C692" s="29">
        <v>45292</v>
      </c>
      <c r="D692" s="30" t="s">
        <v>18</v>
      </c>
      <c r="E692" s="31">
        <v>425</v>
      </c>
      <c r="F692" s="31">
        <v>89.25</v>
      </c>
      <c r="G692" s="31">
        <v>514.25</v>
      </c>
      <c r="H692" s="30" t="s">
        <v>55</v>
      </c>
      <c r="I692" s="35" t="s">
        <v>287</v>
      </c>
      <c r="J692" s="33">
        <f>89.57+89.12+74.58+96.34</f>
        <v>349.61</v>
      </c>
    </row>
    <row r="693" spans="1:10" ht="15" customHeight="1" x14ac:dyDescent="0.2">
      <c r="A693" s="27" t="s">
        <v>13</v>
      </c>
      <c r="B693" s="28" t="s">
        <v>617</v>
      </c>
      <c r="C693" s="29">
        <v>45292</v>
      </c>
      <c r="D693" s="30" t="s">
        <v>18</v>
      </c>
      <c r="E693" s="31">
        <v>200</v>
      </c>
      <c r="F693" s="31">
        <v>42</v>
      </c>
      <c r="G693" s="31">
        <v>242</v>
      </c>
      <c r="H693" s="30" t="s">
        <v>55</v>
      </c>
      <c r="I693" s="35" t="s">
        <v>450</v>
      </c>
      <c r="J693" s="33">
        <v>105.26</v>
      </c>
    </row>
    <row r="694" spans="1:10" ht="15" customHeight="1" x14ac:dyDescent="0.2">
      <c r="A694" s="27" t="s">
        <v>8</v>
      </c>
      <c r="B694" s="28" t="s">
        <v>659</v>
      </c>
      <c r="C694" s="29">
        <v>45293</v>
      </c>
      <c r="D694" s="30" t="s">
        <v>18</v>
      </c>
      <c r="E694" s="31">
        <v>720</v>
      </c>
      <c r="F694" s="31">
        <v>151.19999999999999</v>
      </c>
      <c r="G694" s="31">
        <v>871.2</v>
      </c>
      <c r="H694" s="30" t="s">
        <v>55</v>
      </c>
      <c r="I694" s="32" t="s">
        <v>776</v>
      </c>
      <c r="J694" s="33">
        <f>92.32+154.87+90.75+19.58+16.86</f>
        <v>374.38</v>
      </c>
    </row>
    <row r="695" spans="1:10" ht="15" customHeight="1" x14ac:dyDescent="0.2">
      <c r="A695" s="27" t="s">
        <v>13</v>
      </c>
      <c r="B695" s="28" t="s">
        <v>677</v>
      </c>
      <c r="C695" s="29">
        <v>45383</v>
      </c>
      <c r="D695" s="30" t="s">
        <v>18</v>
      </c>
      <c r="E695" s="31">
        <v>600</v>
      </c>
      <c r="F695" s="34">
        <f>+E695*0.21</f>
        <v>126</v>
      </c>
      <c r="G695" s="34">
        <f>+E695+F695</f>
        <v>726</v>
      </c>
      <c r="H695" s="30" t="s">
        <v>55</v>
      </c>
      <c r="I695" s="35" t="s">
        <v>779</v>
      </c>
      <c r="J695" s="33">
        <f>237.81+101.25+42.48+44.66</f>
        <v>426.20000000000005</v>
      </c>
    </row>
    <row r="696" spans="1:10" ht="15" customHeight="1" x14ac:dyDescent="0.2">
      <c r="A696" s="27" t="s">
        <v>1</v>
      </c>
      <c r="B696" s="28" t="s">
        <v>1284</v>
      </c>
      <c r="C696" s="29">
        <v>45604</v>
      </c>
      <c r="D696" s="30" t="s">
        <v>1247</v>
      </c>
      <c r="E696" s="31">
        <v>210</v>
      </c>
      <c r="F696" s="31">
        <v>0</v>
      </c>
      <c r="G696" s="31">
        <v>210</v>
      </c>
      <c r="H696" s="30" t="s">
        <v>67</v>
      </c>
      <c r="I696" s="35">
        <v>45644</v>
      </c>
      <c r="J696" s="33">
        <v>210</v>
      </c>
    </row>
    <row r="697" spans="1:10" ht="15" customHeight="1" x14ac:dyDescent="0.2">
      <c r="A697" s="27" t="s">
        <v>1</v>
      </c>
      <c r="B697" s="28" t="s">
        <v>1240</v>
      </c>
      <c r="C697" s="29">
        <v>45583</v>
      </c>
      <c r="D697" s="30" t="s">
        <v>1241</v>
      </c>
      <c r="E697" s="31">
        <v>210</v>
      </c>
      <c r="F697" s="31">
        <v>0</v>
      </c>
      <c r="G697" s="31">
        <v>210</v>
      </c>
      <c r="H697" s="30" t="s">
        <v>67</v>
      </c>
      <c r="I697" s="35">
        <v>45605</v>
      </c>
      <c r="J697" s="33" t="s">
        <v>803</v>
      </c>
    </row>
    <row r="698" spans="1:10" ht="15" customHeight="1" x14ac:dyDescent="0.2">
      <c r="A698" s="27" t="s">
        <v>7</v>
      </c>
      <c r="B698" s="28" t="s">
        <v>604</v>
      </c>
      <c r="C698" s="29">
        <v>45392</v>
      </c>
      <c r="D698" s="30" t="s">
        <v>605</v>
      </c>
      <c r="E698" s="31">
        <v>350</v>
      </c>
      <c r="F698" s="34">
        <v>73.5</v>
      </c>
      <c r="G698" s="34">
        <v>423.5</v>
      </c>
      <c r="H698" s="30" t="s">
        <v>72</v>
      </c>
      <c r="I698" s="35">
        <v>45404</v>
      </c>
      <c r="J698" s="33">
        <v>350</v>
      </c>
    </row>
    <row r="699" spans="1:10" ht="15" customHeight="1" x14ac:dyDescent="0.2">
      <c r="A699" s="27" t="s">
        <v>16</v>
      </c>
      <c r="B699" s="28" t="s">
        <v>419</v>
      </c>
      <c r="C699" s="29">
        <v>45377</v>
      </c>
      <c r="D699" s="30" t="s">
        <v>444</v>
      </c>
      <c r="E699" s="31">
        <v>4883.3599999999997</v>
      </c>
      <c r="F699" s="34">
        <f>+E699*0.1</f>
        <v>488.33600000000001</v>
      </c>
      <c r="G699" s="34">
        <f>+E699+F699</f>
        <v>5371.6959999999999</v>
      </c>
      <c r="H699" s="30" t="s">
        <v>64</v>
      </c>
      <c r="I699" s="35" t="s">
        <v>391</v>
      </c>
      <c r="J699" s="33">
        <v>5714.18</v>
      </c>
    </row>
    <row r="700" spans="1:10" ht="15" customHeight="1" x14ac:dyDescent="0.2">
      <c r="A700" s="27" t="s">
        <v>13</v>
      </c>
      <c r="B700" s="28" t="s">
        <v>634</v>
      </c>
      <c r="C700" s="29">
        <v>45334</v>
      </c>
      <c r="D700" s="30" t="s">
        <v>111</v>
      </c>
      <c r="E700" s="31">
        <v>2438.64</v>
      </c>
      <c r="F700" s="34">
        <v>243.864</v>
      </c>
      <c r="G700" s="34">
        <v>2682.5039999999999</v>
      </c>
      <c r="H700" s="30" t="s">
        <v>64</v>
      </c>
      <c r="I700" s="35" t="s">
        <v>248</v>
      </c>
      <c r="J700" s="33">
        <v>2816.68</v>
      </c>
    </row>
    <row r="701" spans="1:10" ht="15" customHeight="1" x14ac:dyDescent="0.2">
      <c r="A701" s="27" t="s">
        <v>16</v>
      </c>
      <c r="B701" s="28" t="s">
        <v>420</v>
      </c>
      <c r="C701" s="29">
        <v>45381</v>
      </c>
      <c r="D701" s="30" t="s">
        <v>111</v>
      </c>
      <c r="E701" s="31">
        <v>3776.12</v>
      </c>
      <c r="F701" s="31">
        <v>377.61</v>
      </c>
      <c r="G701" s="31">
        <v>4153.7299999999996</v>
      </c>
      <c r="H701" s="30" t="s">
        <v>64</v>
      </c>
      <c r="I701" s="32" t="s">
        <v>391</v>
      </c>
      <c r="J701" s="33">
        <v>3126.85</v>
      </c>
    </row>
    <row r="702" spans="1:10" ht="15" customHeight="1" x14ac:dyDescent="0.2">
      <c r="A702" s="27" t="s">
        <v>13</v>
      </c>
      <c r="B702" s="28" t="s">
        <v>678</v>
      </c>
      <c r="C702" s="29">
        <v>45391</v>
      </c>
      <c r="D702" s="30" t="s">
        <v>128</v>
      </c>
      <c r="E702" s="31">
        <v>2166.8200000000002</v>
      </c>
      <c r="F702" s="34">
        <v>216.68200000000002</v>
      </c>
      <c r="G702" s="34">
        <v>2383.5020000000004</v>
      </c>
      <c r="H702" s="30" t="s">
        <v>64</v>
      </c>
      <c r="I702" s="35">
        <v>45412</v>
      </c>
      <c r="J702" s="33">
        <v>2472.2800000000002</v>
      </c>
    </row>
    <row r="703" spans="1:10" ht="15" customHeight="1" x14ac:dyDescent="0.2">
      <c r="A703" s="27" t="s">
        <v>16</v>
      </c>
      <c r="B703" s="28" t="s">
        <v>901</v>
      </c>
      <c r="C703" s="29">
        <v>45462</v>
      </c>
      <c r="D703" s="30" t="s">
        <v>902</v>
      </c>
      <c r="E703" s="31">
        <v>40.04</v>
      </c>
      <c r="F703" s="31">
        <v>8.4084000000000003</v>
      </c>
      <c r="G703" s="31">
        <v>48.448399999999999</v>
      </c>
      <c r="H703" s="42" t="s">
        <v>145</v>
      </c>
      <c r="I703" s="35" t="s">
        <v>946</v>
      </c>
      <c r="J703" s="33">
        <v>40.04</v>
      </c>
    </row>
    <row r="704" spans="1:10" ht="15" customHeight="1" x14ac:dyDescent="0.2">
      <c r="A704" s="27" t="s">
        <v>511</v>
      </c>
      <c r="B704" s="28" t="s">
        <v>1565</v>
      </c>
      <c r="C704" s="29">
        <v>45600</v>
      </c>
      <c r="D704" s="30" t="s">
        <v>1569</v>
      </c>
      <c r="E704" s="31">
        <v>560</v>
      </c>
      <c r="F704" s="31">
        <v>9.0500000000000007</v>
      </c>
      <c r="G704" s="31">
        <f>+E704+F704</f>
        <v>569.04999999999995</v>
      </c>
      <c r="H704" s="30" t="s">
        <v>48</v>
      </c>
      <c r="I704" s="35" t="s">
        <v>1570</v>
      </c>
      <c r="J704" s="33">
        <f>195.47+273.98+90.55</f>
        <v>560</v>
      </c>
    </row>
    <row r="705" spans="1:10" ht="15" customHeight="1" x14ac:dyDescent="0.2">
      <c r="A705" s="27" t="s">
        <v>511</v>
      </c>
      <c r="B705" s="28" t="s">
        <v>1567</v>
      </c>
      <c r="C705" s="29">
        <v>45614</v>
      </c>
      <c r="D705" s="30" t="s">
        <v>1569</v>
      </c>
      <c r="E705" s="31">
        <v>119.73</v>
      </c>
      <c r="F705" s="31">
        <v>11.97</v>
      </c>
      <c r="G705" s="31">
        <f>+E705+F705</f>
        <v>131.70000000000002</v>
      </c>
      <c r="H705" s="30" t="s">
        <v>48</v>
      </c>
      <c r="I705" s="35">
        <v>45624</v>
      </c>
      <c r="J705" s="33">
        <f>81.55+38.18</f>
        <v>119.72999999999999</v>
      </c>
    </row>
    <row r="706" spans="1:10" ht="15" customHeight="1" x14ac:dyDescent="0.2">
      <c r="A706" s="27" t="s">
        <v>511</v>
      </c>
      <c r="B706" s="28" t="s">
        <v>1568</v>
      </c>
      <c r="C706" s="29">
        <v>45621</v>
      </c>
      <c r="D706" s="30" t="s">
        <v>1569</v>
      </c>
      <c r="E706" s="31">
        <v>70.91</v>
      </c>
      <c r="F706" s="31">
        <v>7.09</v>
      </c>
      <c r="G706" s="31">
        <v>78</v>
      </c>
      <c r="H706" s="30" t="s">
        <v>48</v>
      </c>
      <c r="I706" s="35">
        <v>45624</v>
      </c>
      <c r="J706" s="33">
        <v>70.91</v>
      </c>
    </row>
    <row r="707" spans="1:10" ht="15" customHeight="1" x14ac:dyDescent="0.2">
      <c r="A707" s="27" t="s">
        <v>13</v>
      </c>
      <c r="B707" s="28" t="s">
        <v>636</v>
      </c>
      <c r="C707" s="29">
        <v>45341</v>
      </c>
      <c r="D707" s="30" t="s">
        <v>431</v>
      </c>
      <c r="E707" s="31">
        <v>317.54000000000002</v>
      </c>
      <c r="F707" s="34">
        <v>30.76</v>
      </c>
      <c r="G707" s="34">
        <v>348.3</v>
      </c>
      <c r="H707" s="30" t="s">
        <v>48</v>
      </c>
      <c r="I707" s="35" t="s">
        <v>458</v>
      </c>
      <c r="J707" s="33">
        <f>38.25+119.66+38.25+119.66</f>
        <v>315.82</v>
      </c>
    </row>
    <row r="708" spans="1:10" ht="15" customHeight="1" x14ac:dyDescent="0.2">
      <c r="A708" s="27" t="s">
        <v>13</v>
      </c>
      <c r="B708" s="28" t="s">
        <v>688</v>
      </c>
      <c r="C708" s="29">
        <v>45428</v>
      </c>
      <c r="D708" s="30" t="s">
        <v>431</v>
      </c>
      <c r="E708" s="31">
        <v>508.86</v>
      </c>
      <c r="F708" s="34">
        <v>0</v>
      </c>
      <c r="G708" s="34">
        <v>508.86</v>
      </c>
      <c r="H708" s="30" t="s">
        <v>48</v>
      </c>
      <c r="I708" s="35" t="s">
        <v>782</v>
      </c>
      <c r="J708" s="33">
        <f>202.43+52+202.43+52</f>
        <v>508.86</v>
      </c>
    </row>
    <row r="709" spans="1:10" ht="15" customHeight="1" x14ac:dyDescent="0.2">
      <c r="A709" s="27" t="s">
        <v>806</v>
      </c>
      <c r="B709" s="28" t="s">
        <v>1379</v>
      </c>
      <c r="C709" s="29">
        <v>45567</v>
      </c>
      <c r="D709" s="30" t="s">
        <v>1380</v>
      </c>
      <c r="E709" s="31">
        <v>2116.85</v>
      </c>
      <c r="F709" s="31">
        <v>235.2</v>
      </c>
      <c r="G709" s="31">
        <v>2352.0500000000002</v>
      </c>
      <c r="H709" s="30" t="s">
        <v>48</v>
      </c>
      <c r="I709" s="35" t="s">
        <v>1381</v>
      </c>
      <c r="J709" s="33">
        <f>819+1633.69</f>
        <v>2452.69</v>
      </c>
    </row>
    <row r="710" spans="1:10" ht="15" customHeight="1" x14ac:dyDescent="0.2">
      <c r="A710" s="27" t="s">
        <v>806</v>
      </c>
      <c r="B710" s="28" t="s">
        <v>1396</v>
      </c>
      <c r="C710" s="29">
        <v>45625</v>
      </c>
      <c r="D710" s="30" t="s">
        <v>1380</v>
      </c>
      <c r="E710" s="31">
        <v>235.25</v>
      </c>
      <c r="F710" s="31">
        <v>0</v>
      </c>
      <c r="G710" s="31">
        <v>235.25</v>
      </c>
      <c r="H710" s="30" t="s">
        <v>48</v>
      </c>
      <c r="I710" s="35" t="s">
        <v>1412</v>
      </c>
      <c r="J710" s="33">
        <v>235.25</v>
      </c>
    </row>
    <row r="711" spans="1:10" ht="15" customHeight="1" x14ac:dyDescent="0.2">
      <c r="A711" s="27" t="s">
        <v>6</v>
      </c>
      <c r="B711" s="28" t="s">
        <v>747</v>
      </c>
      <c r="C711" s="29">
        <v>45422</v>
      </c>
      <c r="D711" s="27" t="s">
        <v>76</v>
      </c>
      <c r="E711" s="31">
        <v>682</v>
      </c>
      <c r="F711" s="34">
        <v>143.22</v>
      </c>
      <c r="G711" s="34">
        <v>825.22</v>
      </c>
      <c r="H711" s="30" t="s">
        <v>141</v>
      </c>
      <c r="I711" s="35" t="s">
        <v>997</v>
      </c>
      <c r="J711" s="33">
        <f>99+99+889</f>
        <v>1087</v>
      </c>
    </row>
    <row r="712" spans="1:10" ht="15" customHeight="1" x14ac:dyDescent="0.2">
      <c r="A712" s="27" t="s">
        <v>6</v>
      </c>
      <c r="B712" s="28" t="s">
        <v>757</v>
      </c>
      <c r="C712" s="29">
        <v>45449</v>
      </c>
      <c r="D712" s="30" t="s">
        <v>76</v>
      </c>
      <c r="E712" s="31">
        <v>5590.9</v>
      </c>
      <c r="F712" s="31">
        <v>559.09</v>
      </c>
      <c r="G712" s="31">
        <v>6149.99</v>
      </c>
      <c r="H712" s="30" t="s">
        <v>48</v>
      </c>
      <c r="I712" s="35" t="s">
        <v>775</v>
      </c>
      <c r="J712" s="33">
        <f>277.36+224.24+262.21+472+304.87+353.11+125.36+180.4+760+91.33+232.48+566.67+300.64+137.2+180.81+184.16+789.85+227.22+104.45+165.01+122.76</f>
        <v>6062.130000000001</v>
      </c>
    </row>
    <row r="713" spans="1:10" ht="15" customHeight="1" x14ac:dyDescent="0.2">
      <c r="A713" s="27" t="s">
        <v>6</v>
      </c>
      <c r="B713" s="28" t="s">
        <v>1507</v>
      </c>
      <c r="C713" s="29">
        <v>45573</v>
      </c>
      <c r="D713" s="30" t="s">
        <v>1508</v>
      </c>
      <c r="E713" s="31">
        <v>47.71</v>
      </c>
      <c r="F713" s="31">
        <v>5.69</v>
      </c>
      <c r="G713" s="31">
        <v>53.4</v>
      </c>
      <c r="H713" s="30" t="s">
        <v>48</v>
      </c>
      <c r="I713" s="35">
        <v>45580</v>
      </c>
      <c r="J713" s="33">
        <v>47.71</v>
      </c>
    </row>
    <row r="714" spans="1:10" ht="15" customHeight="1" x14ac:dyDescent="0.2">
      <c r="A714" s="27" t="s">
        <v>12</v>
      </c>
      <c r="B714" s="28" t="s">
        <v>497</v>
      </c>
      <c r="C714" s="29">
        <v>45363</v>
      </c>
      <c r="D714" s="30" t="s">
        <v>110</v>
      </c>
      <c r="E714" s="31">
        <v>358.5</v>
      </c>
      <c r="F714" s="31">
        <v>41.3</v>
      </c>
      <c r="G714" s="31">
        <v>399.8</v>
      </c>
      <c r="H714" s="30" t="s">
        <v>48</v>
      </c>
      <c r="I714" s="32" t="s">
        <v>501</v>
      </c>
      <c r="J714" s="33">
        <v>358.5</v>
      </c>
    </row>
    <row r="715" spans="1:10" ht="15" customHeight="1" x14ac:dyDescent="0.2">
      <c r="A715" s="27" t="s">
        <v>5</v>
      </c>
      <c r="B715" s="28" t="s">
        <v>1304</v>
      </c>
      <c r="C715" s="29">
        <v>45614</v>
      </c>
      <c r="D715" s="30" t="s">
        <v>110</v>
      </c>
      <c r="E715" s="31">
        <v>54.95</v>
      </c>
      <c r="F715" s="31">
        <v>6.85</v>
      </c>
      <c r="G715" s="31">
        <v>61.8</v>
      </c>
      <c r="H715" s="30" t="s">
        <v>48</v>
      </c>
      <c r="I715" s="35" t="s">
        <v>1315</v>
      </c>
      <c r="J715" s="33">
        <v>54.95</v>
      </c>
    </row>
    <row r="716" spans="1:10" ht="15" customHeight="1" x14ac:dyDescent="0.2">
      <c r="A716" s="27" t="s">
        <v>16</v>
      </c>
      <c r="B716" s="28" t="s">
        <v>895</v>
      </c>
      <c r="C716" s="29">
        <v>45460</v>
      </c>
      <c r="D716" s="30" t="s">
        <v>948</v>
      </c>
      <c r="E716" s="31">
        <v>889.71</v>
      </c>
      <c r="F716" s="34">
        <v>186.8391</v>
      </c>
      <c r="G716" s="34">
        <v>1076.5491</v>
      </c>
      <c r="H716" s="42" t="s">
        <v>50</v>
      </c>
      <c r="I716" s="35" t="s">
        <v>927</v>
      </c>
      <c r="J716" s="33">
        <v>889.69</v>
      </c>
    </row>
    <row r="717" spans="1:10" ht="15" customHeight="1" x14ac:dyDescent="0.2">
      <c r="A717" s="27" t="s">
        <v>7</v>
      </c>
      <c r="B717" s="28" t="s">
        <v>172</v>
      </c>
      <c r="C717" s="29">
        <v>45327</v>
      </c>
      <c r="D717" s="30" t="s">
        <v>180</v>
      </c>
      <c r="E717" s="31">
        <v>500</v>
      </c>
      <c r="F717" s="34">
        <v>105</v>
      </c>
      <c r="G717" s="34">
        <v>605</v>
      </c>
      <c r="H717" s="30" t="s">
        <v>46</v>
      </c>
      <c r="I717" s="35" t="s">
        <v>188</v>
      </c>
      <c r="J717" s="33">
        <v>500</v>
      </c>
    </row>
    <row r="718" spans="1:10" ht="15" customHeight="1" x14ac:dyDescent="0.2">
      <c r="A718" s="30" t="s">
        <v>9</v>
      </c>
      <c r="B718" s="28" t="s">
        <v>320</v>
      </c>
      <c r="C718" s="29">
        <v>45299</v>
      </c>
      <c r="D718" s="30" t="s">
        <v>20</v>
      </c>
      <c r="E718" s="31">
        <v>784.44</v>
      </c>
      <c r="F718" s="34">
        <v>164.76</v>
      </c>
      <c r="G718" s="34">
        <v>949.2</v>
      </c>
      <c r="H718" s="30" t="s">
        <v>71</v>
      </c>
      <c r="I718" s="35" t="s">
        <v>352</v>
      </c>
      <c r="J718" s="33">
        <f>65.37+65.97+65.86+66.34+65.37+61.94+61.32-1.64+63.2+63.11+63.8+63.8+71.65</f>
        <v>776.08999999999992</v>
      </c>
    </row>
    <row r="719" spans="1:10" ht="15" customHeight="1" x14ac:dyDescent="0.2">
      <c r="A719" s="27" t="s">
        <v>6</v>
      </c>
      <c r="B719" s="28" t="s">
        <v>973</v>
      </c>
      <c r="C719" s="29">
        <v>45457</v>
      </c>
      <c r="D719" s="30" t="s">
        <v>20</v>
      </c>
      <c r="E719" s="31">
        <v>1970.08</v>
      </c>
      <c r="F719" s="34">
        <v>272.76</v>
      </c>
      <c r="G719" s="34">
        <f>+E719+F719</f>
        <v>2242.84</v>
      </c>
      <c r="H719" s="47" t="s">
        <v>71</v>
      </c>
      <c r="I719" s="35" t="s">
        <v>986</v>
      </c>
      <c r="J719" s="33">
        <f>96.56+106.45+108.57+109.15+109.39+109.39+48+506.88+48.12+109.39</f>
        <v>1351.8999999999999</v>
      </c>
    </row>
    <row r="720" spans="1:10" ht="15" customHeight="1" x14ac:dyDescent="0.2">
      <c r="A720" s="27" t="s">
        <v>6</v>
      </c>
      <c r="B720" s="28" t="s">
        <v>1154</v>
      </c>
      <c r="C720" s="29">
        <v>45495</v>
      </c>
      <c r="D720" s="30" t="s">
        <v>20</v>
      </c>
      <c r="E720" s="31">
        <v>184.8</v>
      </c>
      <c r="F720" s="31">
        <v>13.91</v>
      </c>
      <c r="G720" s="31">
        <v>198.71</v>
      </c>
      <c r="H720" s="30" t="s">
        <v>71</v>
      </c>
      <c r="I720" s="35" t="s">
        <v>1162</v>
      </c>
      <c r="J720" s="33">
        <f>4.05+5.53+5.53+5.53</f>
        <v>20.64</v>
      </c>
    </row>
    <row r="721" spans="1:10" ht="15" customHeight="1" x14ac:dyDescent="0.2">
      <c r="A721" s="27" t="s">
        <v>6</v>
      </c>
      <c r="B721" s="28" t="s">
        <v>1156</v>
      </c>
      <c r="C721" s="29">
        <v>45542</v>
      </c>
      <c r="D721" s="30" t="s">
        <v>20</v>
      </c>
      <c r="E721" s="31">
        <v>157.80000000000001</v>
      </c>
      <c r="F721" s="31">
        <v>33.14</v>
      </c>
      <c r="G721" s="31">
        <v>190.94</v>
      </c>
      <c r="H721" s="30" t="s">
        <v>71</v>
      </c>
      <c r="I721" s="35" t="s">
        <v>1157</v>
      </c>
      <c r="J721" s="33">
        <f>15.78+16.91+16.91+16.91</f>
        <v>66.509999999999991</v>
      </c>
    </row>
    <row r="722" spans="1:10" ht="15" customHeight="1" x14ac:dyDescent="0.2">
      <c r="A722" s="27" t="s">
        <v>8</v>
      </c>
      <c r="B722" s="28" t="s">
        <v>1345</v>
      </c>
      <c r="C722" s="29">
        <v>45646</v>
      </c>
      <c r="D722" s="30" t="s">
        <v>20</v>
      </c>
      <c r="E722" s="31">
        <v>1160</v>
      </c>
      <c r="F722" s="31">
        <v>243.6</v>
      </c>
      <c r="G722" s="31">
        <v>1403.6</v>
      </c>
      <c r="H722" s="30" t="s">
        <v>71</v>
      </c>
      <c r="I722" s="35" t="s">
        <v>1358</v>
      </c>
      <c r="J722" s="33">
        <f>224+37.74</f>
        <v>261.74</v>
      </c>
    </row>
    <row r="723" spans="1:10" ht="15" customHeight="1" x14ac:dyDescent="0.2">
      <c r="A723" s="27" t="s">
        <v>1415</v>
      </c>
      <c r="B723" s="28" t="s">
        <v>1433</v>
      </c>
      <c r="C723" s="29">
        <v>45600</v>
      </c>
      <c r="D723" s="30" t="s">
        <v>1445</v>
      </c>
      <c r="E723" s="31">
        <v>1356.07</v>
      </c>
      <c r="F723" s="31">
        <v>0</v>
      </c>
      <c r="G723" s="31">
        <v>1356.07</v>
      </c>
      <c r="H723" s="30" t="s">
        <v>40</v>
      </c>
      <c r="I723" s="35" t="s">
        <v>1457</v>
      </c>
      <c r="J723" s="33"/>
    </row>
    <row r="724" spans="1:10" ht="15" customHeight="1" x14ac:dyDescent="0.2">
      <c r="A724" s="27" t="s">
        <v>5</v>
      </c>
      <c r="B724" s="28" t="s">
        <v>1123</v>
      </c>
      <c r="C724" s="29">
        <v>45497</v>
      </c>
      <c r="D724" s="30" t="s">
        <v>1125</v>
      </c>
      <c r="E724" s="31">
        <v>13.99</v>
      </c>
      <c r="F724" s="34">
        <v>2.94</v>
      </c>
      <c r="G724" s="34">
        <v>16.93</v>
      </c>
      <c r="H724" s="30" t="s">
        <v>293</v>
      </c>
      <c r="I724" s="35" t="s">
        <v>1126</v>
      </c>
      <c r="J724" s="33">
        <f>6.02+7.97</f>
        <v>13.989999999999998</v>
      </c>
    </row>
    <row r="725" spans="1:10" ht="15" customHeight="1" x14ac:dyDescent="0.2">
      <c r="A725" s="27" t="s">
        <v>5</v>
      </c>
      <c r="B725" s="28" t="s">
        <v>1124</v>
      </c>
      <c r="C725" s="29">
        <v>45497</v>
      </c>
      <c r="D725" s="30" t="s">
        <v>1125</v>
      </c>
      <c r="E725" s="31">
        <v>94.8</v>
      </c>
      <c r="F725" s="34">
        <v>19.91</v>
      </c>
      <c r="G725" s="34">
        <v>114.71</v>
      </c>
      <c r="H725" s="30" t="s">
        <v>293</v>
      </c>
      <c r="I725" s="35" t="s">
        <v>1126</v>
      </c>
      <c r="J725" s="33">
        <f>40.78+54.02</f>
        <v>94.800000000000011</v>
      </c>
    </row>
    <row r="726" spans="1:10" ht="15" customHeight="1" x14ac:dyDescent="0.2">
      <c r="A726" s="27" t="s">
        <v>5</v>
      </c>
      <c r="B726" s="28" t="s">
        <v>1310</v>
      </c>
      <c r="C726" s="29">
        <v>45645</v>
      </c>
      <c r="D726" s="30" t="s">
        <v>1125</v>
      </c>
      <c r="E726" s="31">
        <v>14.99</v>
      </c>
      <c r="F726" s="31">
        <v>3.15</v>
      </c>
      <c r="G726" s="31">
        <v>18.14</v>
      </c>
      <c r="H726" s="30" t="s">
        <v>68</v>
      </c>
      <c r="I726" s="35" t="s">
        <v>1318</v>
      </c>
      <c r="J726" s="33">
        <v>14.99</v>
      </c>
    </row>
    <row r="727" spans="1:10" ht="15" customHeight="1" x14ac:dyDescent="0.2">
      <c r="A727" s="27" t="s">
        <v>5</v>
      </c>
      <c r="B727" s="28" t="s">
        <v>1311</v>
      </c>
      <c r="C727" s="29">
        <v>45645</v>
      </c>
      <c r="D727" s="30" t="s">
        <v>1125</v>
      </c>
      <c r="E727" s="31">
        <v>130.68</v>
      </c>
      <c r="F727" s="31">
        <v>27.44</v>
      </c>
      <c r="G727" s="31">
        <v>158.12</v>
      </c>
      <c r="H727" s="30" t="s">
        <v>68</v>
      </c>
      <c r="I727" s="35" t="s">
        <v>1318</v>
      </c>
      <c r="J727" s="33">
        <v>130.68</v>
      </c>
    </row>
    <row r="728" spans="1:10" ht="15" customHeight="1" x14ac:dyDescent="0.2">
      <c r="A728" s="27" t="s">
        <v>13</v>
      </c>
      <c r="B728" s="28" t="s">
        <v>628</v>
      </c>
      <c r="C728" s="29">
        <v>45327</v>
      </c>
      <c r="D728" s="30" t="s">
        <v>435</v>
      </c>
      <c r="E728" s="31">
        <v>1142</v>
      </c>
      <c r="F728" s="31">
        <v>239.82</v>
      </c>
      <c r="G728" s="31">
        <v>1381.82</v>
      </c>
      <c r="H728" s="30" t="s">
        <v>105</v>
      </c>
      <c r="I728" s="35" t="s">
        <v>1102</v>
      </c>
      <c r="J728" s="33">
        <v>1214</v>
      </c>
    </row>
    <row r="729" spans="1:10" ht="15" customHeight="1" x14ac:dyDescent="0.2">
      <c r="A729" s="27" t="s">
        <v>12</v>
      </c>
      <c r="B729" s="28" t="s">
        <v>1553</v>
      </c>
      <c r="C729" s="29">
        <v>45614</v>
      </c>
      <c r="D729" s="30" t="s">
        <v>1554</v>
      </c>
      <c r="E729" s="31">
        <v>102.47</v>
      </c>
      <c r="F729" s="31">
        <v>21.52</v>
      </c>
      <c r="G729" s="31">
        <v>123.99</v>
      </c>
      <c r="H729" s="30" t="s">
        <v>61</v>
      </c>
      <c r="I729" s="35" t="s">
        <v>1316</v>
      </c>
      <c r="J729" s="33">
        <v>102.47</v>
      </c>
    </row>
    <row r="730" spans="1:10" ht="15" customHeight="1" x14ac:dyDescent="0.2">
      <c r="A730" s="27" t="s">
        <v>9</v>
      </c>
      <c r="B730" s="28" t="s">
        <v>701</v>
      </c>
      <c r="C730" s="29">
        <v>45410</v>
      </c>
      <c r="D730" s="30" t="s">
        <v>124</v>
      </c>
      <c r="E730" s="31">
        <v>284.37</v>
      </c>
      <c r="F730" s="34">
        <v>59.717700000000001</v>
      </c>
      <c r="G730" s="34">
        <v>344.08769999999998</v>
      </c>
      <c r="H730" s="30" t="s">
        <v>37</v>
      </c>
      <c r="I730" s="35" t="s">
        <v>720</v>
      </c>
      <c r="J730" s="33">
        <v>284.37</v>
      </c>
    </row>
    <row r="731" spans="1:10" ht="15" customHeight="1" x14ac:dyDescent="0.2">
      <c r="A731" s="27" t="s">
        <v>13</v>
      </c>
      <c r="B731" s="28" t="s">
        <v>639</v>
      </c>
      <c r="C731" s="29">
        <v>45348</v>
      </c>
      <c r="D731" s="30" t="s">
        <v>968</v>
      </c>
      <c r="E731" s="31">
        <v>600</v>
      </c>
      <c r="F731" s="34">
        <v>126</v>
      </c>
      <c r="G731" s="34">
        <v>726</v>
      </c>
      <c r="H731" s="30" t="s">
        <v>62</v>
      </c>
      <c r="I731" s="32" t="s">
        <v>460</v>
      </c>
      <c r="J731" s="33">
        <v>600</v>
      </c>
    </row>
    <row r="732" spans="1:10" ht="15" customHeight="1" x14ac:dyDescent="0.2">
      <c r="A732" s="27" t="s">
        <v>6</v>
      </c>
      <c r="B732" s="28" t="s">
        <v>1509</v>
      </c>
      <c r="C732" s="29">
        <v>45573</v>
      </c>
      <c r="D732" s="30" t="s">
        <v>1510</v>
      </c>
      <c r="E732" s="31">
        <v>7649.83</v>
      </c>
      <c r="F732" s="31">
        <v>0</v>
      </c>
      <c r="G732" s="31">
        <v>7649.83</v>
      </c>
      <c r="H732" s="30" t="s">
        <v>40</v>
      </c>
      <c r="I732" s="35" t="s">
        <v>1055</v>
      </c>
      <c r="J732" s="33">
        <v>7649.83</v>
      </c>
    </row>
    <row r="733" spans="1:10" ht="15" customHeight="1" x14ac:dyDescent="0.2">
      <c r="A733" s="27" t="s">
        <v>1</v>
      </c>
      <c r="B733" s="28" t="s">
        <v>1024</v>
      </c>
      <c r="C733" s="29">
        <v>45565</v>
      </c>
      <c r="D733" s="30" t="s">
        <v>1025</v>
      </c>
      <c r="E733" s="31">
        <v>1139.06</v>
      </c>
      <c r="F733" s="34">
        <v>0</v>
      </c>
      <c r="G733" s="34">
        <v>1139.06</v>
      </c>
      <c r="H733" s="30" t="s">
        <v>40</v>
      </c>
      <c r="I733" s="35" t="s">
        <v>1055</v>
      </c>
      <c r="J733" s="33">
        <f>287.11+851.95</f>
        <v>1139.06</v>
      </c>
    </row>
    <row r="734" spans="1:10" ht="15" customHeight="1" x14ac:dyDescent="0.2">
      <c r="A734" s="27" t="s">
        <v>11</v>
      </c>
      <c r="B734" s="28" t="s">
        <v>936</v>
      </c>
      <c r="C734" s="29">
        <v>45457</v>
      </c>
      <c r="D734" s="30" t="s">
        <v>937</v>
      </c>
      <c r="E734" s="31">
        <v>23.95</v>
      </c>
      <c r="F734" s="34">
        <v>5.04</v>
      </c>
      <c r="G734" s="34">
        <v>28.99</v>
      </c>
      <c r="H734" s="30" t="s">
        <v>61</v>
      </c>
      <c r="I734" s="35" t="s">
        <v>940</v>
      </c>
      <c r="J734" s="33">
        <v>28.85</v>
      </c>
    </row>
    <row r="735" spans="1:10" ht="15" customHeight="1" x14ac:dyDescent="0.2">
      <c r="A735" s="27" t="s">
        <v>806</v>
      </c>
      <c r="B735" s="28" t="s">
        <v>1402</v>
      </c>
      <c r="C735" s="29">
        <v>45629</v>
      </c>
      <c r="D735" s="30" t="s">
        <v>1403</v>
      </c>
      <c r="E735" s="31">
        <v>26.53</v>
      </c>
      <c r="F735" s="31">
        <v>5.57</v>
      </c>
      <c r="G735" s="31">
        <v>32.1</v>
      </c>
      <c r="H735" s="30" t="s">
        <v>515</v>
      </c>
      <c r="I735" s="35">
        <v>45629</v>
      </c>
      <c r="J735" s="33">
        <v>26.53</v>
      </c>
    </row>
    <row r="736" spans="1:10" ht="15" customHeight="1" x14ac:dyDescent="0.2">
      <c r="A736" s="27" t="s">
        <v>806</v>
      </c>
      <c r="B736" s="28" t="s">
        <v>819</v>
      </c>
      <c r="C736" s="29">
        <v>45436</v>
      </c>
      <c r="D736" s="30" t="s">
        <v>836</v>
      </c>
      <c r="E736" s="31">
        <v>12637.44</v>
      </c>
      <c r="F736" s="31">
        <v>2653.86</v>
      </c>
      <c r="G736" s="31">
        <v>15291.300000000001</v>
      </c>
      <c r="H736" s="30" t="s">
        <v>43</v>
      </c>
      <c r="I736" s="41" t="s">
        <v>844</v>
      </c>
      <c r="J736" s="33">
        <f>10387.44+2250</f>
        <v>12637.44</v>
      </c>
    </row>
    <row r="737" spans="1:10" ht="15" customHeight="1" x14ac:dyDescent="0.2">
      <c r="A737" s="27" t="s">
        <v>806</v>
      </c>
      <c r="B737" s="28" t="s">
        <v>828</v>
      </c>
      <c r="C737" s="29">
        <v>45447</v>
      </c>
      <c r="D737" s="30" t="s">
        <v>836</v>
      </c>
      <c r="E737" s="31">
        <v>875.6</v>
      </c>
      <c r="F737" s="34">
        <v>183.88</v>
      </c>
      <c r="G737" s="34">
        <v>1059.48</v>
      </c>
      <c r="H737" s="30" t="s">
        <v>43</v>
      </c>
      <c r="I737" s="32" t="s">
        <v>840</v>
      </c>
      <c r="J737" s="33">
        <f>615.6+260</f>
        <v>875.6</v>
      </c>
    </row>
    <row r="738" spans="1:10" ht="15" customHeight="1" x14ac:dyDescent="0.2">
      <c r="A738" s="27" t="s">
        <v>9</v>
      </c>
      <c r="B738" s="28" t="s">
        <v>407</v>
      </c>
      <c r="C738" s="29">
        <v>45378</v>
      </c>
      <c r="D738" s="30" t="s">
        <v>121</v>
      </c>
      <c r="E738" s="31">
        <v>474.88</v>
      </c>
      <c r="F738" s="34">
        <v>0</v>
      </c>
      <c r="G738" s="34">
        <v>474.88</v>
      </c>
      <c r="H738" s="30" t="s">
        <v>40</v>
      </c>
      <c r="I738" s="35" t="s">
        <v>412</v>
      </c>
      <c r="J738" s="33">
        <v>496.72</v>
      </c>
    </row>
    <row r="739" spans="1:10" x14ac:dyDescent="0.2">
      <c r="A739" s="27"/>
      <c r="B739" s="28"/>
      <c r="C739" s="29"/>
      <c r="D739" s="30"/>
      <c r="E739" s="31"/>
      <c r="F739" s="31"/>
      <c r="G739" s="31"/>
      <c r="H739" s="30"/>
      <c r="I739" s="35"/>
      <c r="J739" s="33"/>
    </row>
    <row r="740" spans="1:10" hidden="1" x14ac:dyDescent="0.2">
      <c r="A740" s="10"/>
      <c r="B740" s="12"/>
      <c r="C740" s="9"/>
      <c r="D740" s="8"/>
      <c r="E740" s="18"/>
      <c r="F740" s="18"/>
      <c r="G740" s="18"/>
      <c r="H740" s="8"/>
      <c r="I740" s="11"/>
      <c r="J740" s="22"/>
    </row>
    <row r="741" spans="1:10" hidden="1" x14ac:dyDescent="0.2">
      <c r="A741" s="10"/>
      <c r="B741" s="12"/>
      <c r="C741" s="9"/>
      <c r="D741" s="8"/>
      <c r="E741" s="18"/>
      <c r="F741" s="19"/>
      <c r="G741" s="19"/>
      <c r="H741" s="8"/>
      <c r="I741" s="11"/>
      <c r="J741" s="22"/>
    </row>
    <row r="742" spans="1:10" x14ac:dyDescent="0.2">
      <c r="A742" s="23"/>
    </row>
    <row r="744" spans="1:10" x14ac:dyDescent="0.2">
      <c r="A744" s="23"/>
    </row>
    <row r="745" spans="1:10" x14ac:dyDescent="0.2">
      <c r="A745" s="23"/>
      <c r="E745" s="20"/>
    </row>
    <row r="746" spans="1:10" x14ac:dyDescent="0.2">
      <c r="J746" s="26"/>
    </row>
    <row r="747" spans="1:10" x14ac:dyDescent="0.2">
      <c r="E747" s="20"/>
    </row>
    <row r="748" spans="1:10" x14ac:dyDescent="0.2">
      <c r="E748" s="20"/>
    </row>
    <row r="752" spans="1:10" ht="14.25" x14ac:dyDescent="0.2">
      <c r="H752" s="25"/>
    </row>
    <row r="756" spans="5:6" ht="15" x14ac:dyDescent="0.2">
      <c r="E756" s="24"/>
      <c r="F756" s="24"/>
    </row>
  </sheetData>
  <sortState xmlns:xlrd2="http://schemas.microsoft.com/office/spreadsheetml/2017/richdata2" ref="A6:J738">
    <sortCondition ref="D6:D738"/>
    <sortCondition ref="C6:C738"/>
  </sortState>
  <mergeCells count="1">
    <mergeCell ref="A3:J3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7" fitToHeight="10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CONTRACTES MENORS</vt:lpstr>
      <vt:lpstr>'CONTRACTES MENORS'!Área_de_impresión</vt:lpstr>
      <vt:lpstr>'CONTRACTES MENORS'!Títulos_a_imprimir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Gemma Rebollar Gomez-Calcerrada</cp:lastModifiedBy>
  <cp:lastPrinted>2025-02-20T10:15:56Z</cp:lastPrinted>
  <dcterms:created xsi:type="dcterms:W3CDTF">2018-11-27T07:55:55Z</dcterms:created>
  <dcterms:modified xsi:type="dcterms:W3CDTF">2025-02-20T10:19:04Z</dcterms:modified>
</cp:coreProperties>
</file>