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5360" windowHeight="9804" activeTab="1"/>
  </bookViews>
  <sheets>
    <sheet name="Calibración" sheetId="1" r:id="rId1"/>
    <sheet name="Media,s,sr%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<sst xmlns="http://schemas.openxmlformats.org/spreadsheetml/2006/main" count="50" uniqueCount="49">
  <si>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X^2</t>
  </si>
  <si>
    <t>Y^2</t>
  </si>
  <si>
    <t>XY</t>
  </si>
  <si>
    <t>Sxx</t>
  </si>
  <si>
    <t>Syy</t>
  </si>
  <si>
    <t>Sxy</t>
  </si>
  <si>
    <t>pendiente</t>
  </si>
  <si>
    <t>ord. origen</t>
  </si>
  <si>
    <t>Sy</t>
  </si>
  <si>
    <t>s(pdte)</t>
  </si>
  <si>
    <t>s(o.o.)</t>
  </si>
  <si>
    <t>Límites superior</t>
  </si>
  <si>
    <t>Límite inferior</t>
  </si>
  <si>
    <t>Probabilidad</t>
  </si>
  <si>
    <t>t(95%)*s(pdte)</t>
  </si>
  <si>
    <t>t(95%)*s(o.o.)</t>
  </si>
  <si>
    <t>r</t>
  </si>
  <si>
    <t>Concentración</t>
  </si>
  <si>
    <t>Sc</t>
  </si>
  <si>
    <t>t(95%)*Sc</t>
  </si>
  <si>
    <t>np</t>
  </si>
  <si>
    <t>r2</t>
  </si>
  <si>
    <t>Media</t>
  </si>
  <si>
    <t>s</t>
  </si>
  <si>
    <t>sr%</t>
  </si>
  <si>
    <t>x1</t>
  </si>
  <si>
    <t>x2</t>
  </si>
  <si>
    <t>x3</t>
  </si>
  <si>
    <t>x4</t>
  </si>
  <si>
    <t>x5</t>
  </si>
  <si>
    <t>x6</t>
  </si>
  <si>
    <t>x7</t>
  </si>
  <si>
    <t>x</t>
  </si>
  <si>
    <t>y</t>
  </si>
  <si>
    <t>(Conc.)</t>
  </si>
  <si>
    <t>(Señal)</t>
  </si>
  <si>
    <t>PATRONES CALIBRACION</t>
  </si>
  <si>
    <t>Señal muestra:</t>
  </si>
  <si>
    <t>Informe calibrado</t>
  </si>
  <si>
    <t>Interpolación muestras (individualmente):</t>
  </si>
  <si>
    <t>No. Réplica</t>
  </si>
  <si>
    <t>&lt;--- (introducir valor)</t>
  </si>
  <si>
    <t>&lt;---  (anotar)</t>
  </si>
  <si>
    <t>&lt;--- (no cambiar)</t>
  </si>
  <si>
    <t>Media  s  sr%</t>
  </si>
  <si>
    <t>(Si los valores no son repetibles aplicar ensayo Q)</t>
  </si>
  <si>
    <t>n</t>
  </si>
  <si>
    <t xml:space="preserve">ESTADISTICA BASICA </t>
  </si>
  <si>
    <t>Datos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</si>
</sst>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E+00"/>
    <numFmt numFmtId="182" formatCode="0.0000E+00"/>
    <numFmt numFmtId="183" formatCode="0.00000000"/>
    <numFmt numFmtId="184" formatCode="0.0000000"/>
    <numFmt numFmtId="185" formatCode="0.000000"/>
    <numFmt numFmtId="186" formatCode="0.00000"/>
    <numFmt numFmtId="187" formatCode="0.0E+00"/>
    <numFmt numFmtId="188" formatCode="0E+00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4"/>
      <name val="Arial"/>
      <family val="2"/>
    </font>
    <font>
      <sz val="10"/>
      <color indexed="10"/>
      <name val="Arial"/>
      <family val="2"/>
    </font>
    <font>
      <sz val="9.5"/>
      <name val="Arial"/>
      <family val="0"/>
    </font>
    <font>
      <b/>
      <i/>
      <sz val="10"/>
      <color indexed="14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0" fontId="1" fillId="0" borderId="0" xfId="0" applyAlignment="1">
      <alignment/>
    </xf>
    <xf numFmtId="180" fontId="2" fillId="0" borderId="0" xfId="0" applyAlignment="1">
      <alignment horizontal="right"/>
    </xf>
    <xf numFmtId="0" fontId="1" fillId="0" borderId="1" xfId="0" applyAlignment="1">
      <alignment/>
    </xf>
    <xf numFmtId="11" fontId="1" fillId="0" borderId="1" xfId="0" applyAlignment="1">
      <alignment/>
    </xf>
    <xf numFmtId="181" fontId="1" fillId="0" borderId="0" xfId="0" applyAlignment="1">
      <alignment/>
    </xf>
    <xf numFmtId="11" fontId="1" fillId="0" borderId="1" xfId="0" applyAlignment="1">
      <alignment/>
    </xf>
    <xf numFmtId="180" fontId="1" fillId="0" borderId="1" xfId="0" applyAlignment="1">
      <alignment/>
    </xf>
    <xf numFmtId="181" fontId="1" fillId="0" borderId="1" xfId="0" applyNumberFormat="1" applyAlignment="1">
      <alignment/>
    </xf>
    <xf numFmtId="180" fontId="1" fillId="0" borderId="1" xfId="0" applyFill="1" applyAlignment="1">
      <alignment/>
    </xf>
    <xf numFmtId="0" fontId="1" fillId="0" borderId="1" xfId="0" applyFill="1" applyAlignment="1">
      <alignment/>
    </xf>
    <xf numFmtId="11" fontId="3" fillId="2" borderId="1" xfId="0" applyFont="1" applyFill="1" applyAlignment="1">
      <alignment/>
    </xf>
    <xf numFmtId="11" fontId="4" fillId="2" borderId="1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3" borderId="1" xfId="0" applyFont="1" applyFill="1" applyAlignment="1">
      <alignment/>
    </xf>
    <xf numFmtId="0" fontId="3" fillId="0" borderId="1" xfId="0" applyFont="1" applyFill="1" applyAlignment="1">
      <alignment/>
    </xf>
    <xf numFmtId="177" fontId="1" fillId="0" borderId="1" xfId="16" applyFill="1" applyAlignment="1">
      <alignment/>
    </xf>
    <xf numFmtId="0" fontId="8" fillId="3" borderId="1" xfId="0" applyFont="1" applyFill="1" applyAlignment="1">
      <alignment/>
    </xf>
    <xf numFmtId="180" fontId="2" fillId="4" borderId="0" xfId="0" applyFont="1" applyFill="1" applyAlignment="1">
      <alignment horizontal="center"/>
    </xf>
    <xf numFmtId="186" fontId="1" fillId="4" borderId="0" xfId="0" applyNumberFormat="1" applyFont="1" applyFill="1" applyAlignment="1">
      <alignment/>
    </xf>
    <xf numFmtId="184" fontId="1" fillId="4" borderId="0" xfId="0" applyNumberFormat="1" applyFont="1" applyFill="1" applyAlignment="1">
      <alignment/>
    </xf>
    <xf numFmtId="180" fontId="1" fillId="4" borderId="0" xfId="0" applyFill="1" applyAlignment="1">
      <alignment/>
    </xf>
    <xf numFmtId="180" fontId="9" fillId="5" borderId="0" xfId="0" applyFont="1" applyFill="1" applyAlignment="1">
      <alignment/>
    </xf>
    <xf numFmtId="184" fontId="1" fillId="4" borderId="0" xfId="0" applyNumberFormat="1" applyFill="1" applyAlignment="1">
      <alignment/>
    </xf>
    <xf numFmtId="186" fontId="1" fillId="4" borderId="0" xfId="0" applyNumberFormat="1" applyFill="1" applyAlignment="1">
      <alignment/>
    </xf>
    <xf numFmtId="180" fontId="1" fillId="0" borderId="1" xfId="0" applyFont="1" applyFill="1" applyAlignment="1">
      <alignment/>
    </xf>
    <xf numFmtId="181" fontId="1" fillId="0" borderId="1" xfId="0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Font="1" applyAlignment="1">
      <alignment/>
    </xf>
    <xf numFmtId="0" fontId="4" fillId="0" borderId="0" xfId="0" applyFont="1" applyAlignment="1">
      <alignment/>
    </xf>
    <xf numFmtId="180" fontId="1" fillId="5" borderId="0" xfId="0" applyFill="1" applyAlignment="1">
      <alignment/>
    </xf>
    <xf numFmtId="0" fontId="6" fillId="0" borderId="2" xfId="0" applyFont="1" applyBorder="1" applyAlignment="1">
      <alignment horizontal="center"/>
    </xf>
    <xf numFmtId="180" fontId="6" fillId="6" borderId="1" xfId="0" applyFont="1" applyAlignment="1">
      <alignment/>
    </xf>
    <xf numFmtId="180" fontId="9" fillId="0" borderId="0" xfId="0" applyFont="1" applyFill="1" applyAlignment="1">
      <alignment/>
    </xf>
    <xf numFmtId="0" fontId="10" fillId="0" borderId="0" xfId="0" applyFont="1" applyAlignment="1">
      <alignment/>
    </xf>
    <xf numFmtId="194" fontId="0" fillId="7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2" fillId="7" borderId="2" xfId="0" applyFont="1" applyFill="1" applyBorder="1" applyAlignment="1">
      <alignment horizontal="center"/>
    </xf>
    <xf numFmtId="194" fontId="0" fillId="7" borderId="2" xfId="0" applyNumberFormat="1" applyFill="1" applyBorder="1" applyAlignment="1">
      <alignment/>
    </xf>
    <xf numFmtId="0" fontId="5" fillId="8" borderId="0" xfId="0" applyFont="1" applyFill="1" applyAlignment="1">
      <alignment/>
    </xf>
    <xf numFmtId="186" fontId="3" fillId="8" borderId="0" xfId="0" applyNumberFormat="1" applyFont="1" applyFill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Regresión Lineal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Calibración!$B$2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Calibración!$A$4:$A$23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Calibración!$B$4:$B$23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126222"/>
        <c:axId val="28135999"/>
      </c:scatterChart>
      <c:val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crossBetween val="midCat"/>
        <c:dispUnits/>
      </c:valAx>
      <c:valAx>
        <c:axId val="28135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'Media,s,sr%'!$B$3:$B$12</c:f>
              <c:numCache>
                <c:ptCount val="10"/>
                <c:pt idx="0">
                  <c:v>1241.88</c:v>
                </c:pt>
                <c:pt idx="1">
                  <c:v>1260</c:v>
                </c:pt>
                <c:pt idx="2">
                  <c:v>1000</c:v>
                </c:pt>
                <c:pt idx="7">
                  <c:v>1167.2933333333333</c:v>
                </c:pt>
                <c:pt idx="8">
                  <c:v>145.16328094023476</c:v>
                </c:pt>
                <c:pt idx="9">
                  <c:v>12.435887089811882</c:v>
                </c:pt>
              </c:numCache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23417"/>
        <c:crosses val="autoZero"/>
        <c:auto val="1"/>
        <c:lblOffset val="100"/>
        <c:noMultiLvlLbl val="0"/>
      </c:catAx>
      <c:valAx>
        <c:axId val="6442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9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6</xdr:col>
      <xdr:colOff>9525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1323975" y="323850"/>
        <a:ext cx="25431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114300</xdr:rowOff>
    </xdr:from>
    <xdr:to>
      <xdr:col>7</xdr:col>
      <xdr:colOff>114300</xdr:colOff>
      <xdr:row>17</xdr:row>
      <xdr:rowOff>142875</xdr:rowOff>
    </xdr:to>
    <xdr:graphicFrame>
      <xdr:nvGraphicFramePr>
        <xdr:cNvPr id="1" name="Chart 5"/>
        <xdr:cNvGraphicFramePr/>
      </xdr:nvGraphicFramePr>
      <xdr:xfrm>
        <a:off x="2047875" y="276225"/>
        <a:ext cx="3333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I19" sqref="I19"/>
    </sheetView>
  </sheetViews>
  <sheetFormatPr defaultColWidth="11.421875" defaultRowHeight="12.75"/>
  <cols>
    <col min="1" max="1" width="9.8515625" style="0" customWidth="1"/>
    <col min="2" max="2" width="9.57421875" style="0" customWidth="1"/>
    <col min="3" max="3" width="9.421875" style="0" customWidth="1"/>
    <col min="4" max="4" width="9.57421875" style="0" customWidth="1"/>
    <col min="5" max="5" width="10.00390625" style="0" customWidth="1"/>
    <col min="6" max="6" width="9.421875" style="0" customWidth="1"/>
    <col min="7" max="7" width="0.42578125" style="0" customWidth="1"/>
    <col min="8" max="8" width="14.140625" style="0" customWidth="1"/>
    <col min="9" max="9" width="11.28125" style="0" customWidth="1"/>
    <col min="10" max="10" width="10.00390625" style="0" customWidth="1"/>
    <col min="11" max="11" width="9.28125" style="0" customWidth="1"/>
    <col min="12" max="12" width="8.140625" style="0" customWidth="1"/>
  </cols>
  <sheetData>
    <row r="1" spans="1:12" ht="12.75">
      <c r="A1" s="29" t="s">
        <v>36</v>
      </c>
      <c r="H1" s="30" t="s">
        <v>38</v>
      </c>
      <c r="I1" s="1"/>
      <c r="J1" s="1"/>
      <c r="K1" s="1"/>
      <c r="L1" s="1"/>
    </row>
    <row r="2" spans="1:12" ht="12.75">
      <c r="A2" s="19" t="s">
        <v>32</v>
      </c>
      <c r="B2" s="19" t="s">
        <v>33</v>
      </c>
      <c r="C2" s="1"/>
      <c r="D2" s="1"/>
      <c r="E2" s="1"/>
      <c r="H2" s="34" t="s">
        <v>20</v>
      </c>
      <c r="I2" s="3">
        <f>COUNT(A4:A23)</f>
        <v>5</v>
      </c>
      <c r="J2" s="1"/>
      <c r="K2" s="1"/>
      <c r="L2" s="1"/>
    </row>
    <row r="3" spans="1:12" ht="12.75">
      <c r="A3" s="33" t="s">
        <v>34</v>
      </c>
      <c r="B3" s="33" t="s">
        <v>35</v>
      </c>
      <c r="C3" s="2" t="s">
        <v>0</v>
      </c>
      <c r="D3" s="2" t="s">
        <v>1</v>
      </c>
      <c r="E3" s="2" t="s">
        <v>2</v>
      </c>
      <c r="H3" s="9" t="s">
        <v>3</v>
      </c>
      <c r="I3" s="4">
        <f>SUM(C4:C23)-SUM(A4:A23)^2/I2</f>
        <v>2.0793599999999977E-10</v>
      </c>
      <c r="J3" s="1"/>
      <c r="K3" s="1"/>
      <c r="L3" s="1"/>
    </row>
    <row r="4" spans="1:12" ht="12.75">
      <c r="A4" s="21">
        <v>4.56E-06</v>
      </c>
      <c r="B4" s="20">
        <v>0.27172</v>
      </c>
      <c r="C4" s="1">
        <f aca="true" t="shared" si="0" ref="C4:D9">A4^2</f>
        <v>2.0793600000000004E-11</v>
      </c>
      <c r="D4" s="1">
        <f t="shared" si="0"/>
        <v>0.0738317584</v>
      </c>
      <c r="E4" s="1">
        <f aca="true" t="shared" si="1" ref="E4:E9">A4*B4</f>
        <v>1.2390432000000001E-06</v>
      </c>
      <c r="H4" s="9" t="s">
        <v>4</v>
      </c>
      <c r="I4" s="4">
        <f>SUM(D4:D23)-SUM(B4:B23)^2/I2</f>
        <v>0.51829174052</v>
      </c>
      <c r="J4" s="1"/>
      <c r="K4" s="1"/>
      <c r="L4" s="1"/>
    </row>
    <row r="5" spans="1:12" ht="12.75">
      <c r="A5" s="21">
        <v>9.12E-06</v>
      </c>
      <c r="B5" s="20">
        <v>0.49287</v>
      </c>
      <c r="C5" s="1">
        <f t="shared" si="0"/>
        <v>8.317440000000002E-11</v>
      </c>
      <c r="D5" s="1">
        <f t="shared" si="0"/>
        <v>0.24292083689999996</v>
      </c>
      <c r="E5" s="1">
        <f t="shared" si="1"/>
        <v>4.4949744000000005E-06</v>
      </c>
      <c r="H5" s="9" t="s">
        <v>5</v>
      </c>
      <c r="I5" s="4">
        <f>SUM(E4:E23)-SUM(A4:A23)*SUM(B4:B23)/I2</f>
        <v>1.0381068000000007E-05</v>
      </c>
      <c r="J5" s="1"/>
      <c r="K5" s="1"/>
      <c r="L5" s="1"/>
    </row>
    <row r="6" spans="1:12" ht="12.75">
      <c r="A6" s="21">
        <v>1.368E-05</v>
      </c>
      <c r="B6" s="20">
        <v>0.72537</v>
      </c>
      <c r="C6" s="1">
        <f t="shared" si="0"/>
        <v>1.8714239999999998E-10</v>
      </c>
      <c r="D6" s="1">
        <f t="shared" si="0"/>
        <v>0.5261616369</v>
      </c>
      <c r="E6" s="1">
        <f t="shared" si="1"/>
        <v>9.9230616E-06</v>
      </c>
      <c r="H6" s="9" t="s">
        <v>6</v>
      </c>
      <c r="I6" s="4">
        <f>I5/I3</f>
        <v>49924.34210526325</v>
      </c>
      <c r="J6" s="5"/>
      <c r="K6" s="1"/>
      <c r="L6" s="1"/>
    </row>
    <row r="7" spans="1:12" ht="12.75">
      <c r="A7" s="21">
        <v>1.824E-05</v>
      </c>
      <c r="B7" s="20">
        <v>0.95306</v>
      </c>
      <c r="C7" s="1">
        <f t="shared" si="0"/>
        <v>3.3269760000000006E-10</v>
      </c>
      <c r="D7" s="1">
        <f t="shared" si="0"/>
        <v>0.9083233636</v>
      </c>
      <c r="E7" s="1">
        <f t="shared" si="1"/>
        <v>1.7383814400000003E-05</v>
      </c>
      <c r="H7" s="9" t="s">
        <v>7</v>
      </c>
      <c r="I7" s="4">
        <f>B24/I2-I6*A24/I2</f>
        <v>0.04161899999999852</v>
      </c>
      <c r="J7" s="5"/>
      <c r="K7" s="1"/>
      <c r="L7" s="1"/>
    </row>
    <row r="8" spans="1:12" ht="12.75">
      <c r="A8" s="24">
        <v>2.28E-05</v>
      </c>
      <c r="B8" s="25">
        <v>1.1799</v>
      </c>
      <c r="C8" s="1">
        <f t="shared" si="0"/>
        <v>5.198399999999999E-10</v>
      </c>
      <c r="D8" s="1">
        <f t="shared" si="0"/>
        <v>1.39216401</v>
      </c>
      <c r="E8" s="1">
        <f t="shared" si="1"/>
        <v>2.6901719999999998E-05</v>
      </c>
      <c r="H8" s="9" t="s">
        <v>8</v>
      </c>
      <c r="I8" s="4">
        <f>SQRT((I4-I6^2*I3)/(I2-2))</f>
        <v>0.0028136731626582684</v>
      </c>
      <c r="J8" s="5"/>
      <c r="K8" s="1"/>
      <c r="L8" s="1"/>
    </row>
    <row r="9" spans="1:12" ht="12.75">
      <c r="A9" s="24"/>
      <c r="B9" s="25"/>
      <c r="C9" s="1">
        <f t="shared" si="0"/>
        <v>0</v>
      </c>
      <c r="D9" s="1">
        <f t="shared" si="0"/>
        <v>0</v>
      </c>
      <c r="E9" s="1">
        <f t="shared" si="1"/>
        <v>0</v>
      </c>
      <c r="H9" s="9" t="s">
        <v>9</v>
      </c>
      <c r="I9" s="4">
        <f>SQRT(I8^2/I3)</f>
        <v>195.1231531861745</v>
      </c>
      <c r="J9" s="5"/>
      <c r="K9" s="1"/>
      <c r="L9" s="1"/>
    </row>
    <row r="10" spans="1:12" ht="12.75">
      <c r="A10" s="22"/>
      <c r="B10" s="22"/>
      <c r="C10" s="1">
        <f aca="true" t="shared" si="2" ref="C10:C23">A10^2</f>
        <v>0</v>
      </c>
      <c r="D10" s="1">
        <f aca="true" t="shared" si="3" ref="D10:D23">B10^2</f>
        <v>0</v>
      </c>
      <c r="E10" s="1">
        <f aca="true" t="shared" si="4" ref="E10:E23">A10*B10</f>
        <v>0</v>
      </c>
      <c r="H10" s="9" t="s">
        <v>10</v>
      </c>
      <c r="I10" s="4">
        <f>I8*SQRT(1/(I2-(A24^2/C24)))</f>
        <v>0.0029510053088548874</v>
      </c>
      <c r="J10" s="27" t="s">
        <v>11</v>
      </c>
      <c r="K10" s="9" t="s">
        <v>12</v>
      </c>
      <c r="L10" s="9" t="s">
        <v>13</v>
      </c>
    </row>
    <row r="11" spans="1:12" ht="12.75">
      <c r="A11" s="22"/>
      <c r="B11" s="22"/>
      <c r="C11" s="1">
        <f t="shared" si="2"/>
        <v>0</v>
      </c>
      <c r="D11" s="1">
        <f t="shared" si="3"/>
        <v>0</v>
      </c>
      <c r="E11" s="1">
        <f t="shared" si="4"/>
        <v>0</v>
      </c>
      <c r="H11" s="9" t="s">
        <v>14</v>
      </c>
      <c r="I11" s="4">
        <f>TINV(0.05,I2-2)*I9</f>
        <v>620.9689578552177</v>
      </c>
      <c r="J11" s="4">
        <f>I6+I11</f>
        <v>50545.31106311847</v>
      </c>
      <c r="K11" s="4">
        <f>I6-I11</f>
        <v>49303.37314740803</v>
      </c>
      <c r="L11" s="4">
        <f>TDIST(I6/I9,I2-2,2)</f>
        <v>1.316546579484137E-07</v>
      </c>
    </row>
    <row r="12" spans="1:12" ht="12.75">
      <c r="A12" s="22"/>
      <c r="B12" s="22"/>
      <c r="C12" s="1">
        <f t="shared" si="2"/>
        <v>0</v>
      </c>
      <c r="D12" s="1">
        <f t="shared" si="3"/>
        <v>0</v>
      </c>
      <c r="E12" s="1">
        <f t="shared" si="4"/>
        <v>0</v>
      </c>
      <c r="H12" s="9" t="s">
        <v>15</v>
      </c>
      <c r="I12" s="4">
        <f>TINV(0.05,I2-2)*I10</f>
        <v>0.009391415940866801</v>
      </c>
      <c r="J12" s="4">
        <f>I7+I12</f>
        <v>0.05101041594086532</v>
      </c>
      <c r="K12" s="4">
        <f>I7-I12</f>
        <v>0.03222758405913172</v>
      </c>
      <c r="L12" s="4">
        <f>TDIST(I7/I10,I2-2,2)</f>
        <v>0.000772148382879713</v>
      </c>
    </row>
    <row r="13" spans="1:12" ht="12.75">
      <c r="A13" s="22"/>
      <c r="B13" s="22"/>
      <c r="C13" s="1">
        <f t="shared" si="2"/>
        <v>0</v>
      </c>
      <c r="D13" s="1">
        <f t="shared" si="3"/>
        <v>0</v>
      </c>
      <c r="E13" s="1">
        <f t="shared" si="4"/>
        <v>0</v>
      </c>
      <c r="H13" s="34" t="s">
        <v>16</v>
      </c>
      <c r="I13" s="8">
        <f>I5/SQRT(I3*I4)</f>
        <v>0.9999770876706765</v>
      </c>
      <c r="J13" s="1"/>
      <c r="K13" s="1"/>
      <c r="L13" s="1"/>
    </row>
    <row r="14" spans="1:12" ht="12.75">
      <c r="A14" s="22"/>
      <c r="B14" s="22"/>
      <c r="C14" s="1">
        <f t="shared" si="2"/>
        <v>0</v>
      </c>
      <c r="D14" s="1">
        <f t="shared" si="3"/>
        <v>0</v>
      </c>
      <c r="E14" s="1">
        <f t="shared" si="4"/>
        <v>0</v>
      </c>
      <c r="H14" s="26" t="s">
        <v>21</v>
      </c>
      <c r="I14">
        <f>I13^2</f>
        <v>0.9999541758663278</v>
      </c>
      <c r="L14" s="1"/>
    </row>
    <row r="15" spans="1:5" ht="12.75">
      <c r="A15" s="22"/>
      <c r="B15" s="22"/>
      <c r="C15" s="1">
        <f t="shared" si="2"/>
        <v>0</v>
      </c>
      <c r="D15" s="1">
        <f t="shared" si="3"/>
        <v>0</v>
      </c>
      <c r="E15" s="1">
        <f t="shared" si="4"/>
        <v>0</v>
      </c>
    </row>
    <row r="16" spans="1:5" ht="12.75">
      <c r="A16" s="22"/>
      <c r="B16" s="22"/>
      <c r="C16" s="1">
        <f t="shared" si="2"/>
        <v>0</v>
      </c>
      <c r="D16" s="1">
        <f t="shared" si="3"/>
        <v>0</v>
      </c>
      <c r="E16" s="1">
        <f t="shared" si="4"/>
        <v>0</v>
      </c>
    </row>
    <row r="17" spans="1:8" ht="12.75">
      <c r="A17" s="22"/>
      <c r="B17" s="22"/>
      <c r="C17" s="1">
        <f t="shared" si="2"/>
        <v>0</v>
      </c>
      <c r="D17" s="1">
        <f t="shared" si="3"/>
        <v>0</v>
      </c>
      <c r="E17" s="1">
        <f t="shared" si="4"/>
        <v>0</v>
      </c>
      <c r="H17" s="31" t="s">
        <v>39</v>
      </c>
    </row>
    <row r="18" spans="1:12" ht="12.75">
      <c r="A18" s="22"/>
      <c r="B18" s="22"/>
      <c r="C18" s="1">
        <f t="shared" si="2"/>
        <v>0</v>
      </c>
      <c r="D18" s="1">
        <f t="shared" si="3"/>
        <v>0</v>
      </c>
      <c r="E18" s="1">
        <f t="shared" si="4"/>
        <v>0</v>
      </c>
      <c r="H18" s="15" t="s">
        <v>37</v>
      </c>
      <c r="I18" s="11">
        <v>0.68443</v>
      </c>
      <c r="J18" s="23" t="s">
        <v>41</v>
      </c>
      <c r="K18" s="32"/>
      <c r="L18" s="1"/>
    </row>
    <row r="19" spans="1:12" ht="12.75">
      <c r="A19" s="22"/>
      <c r="B19" s="22"/>
      <c r="C19" s="1">
        <f t="shared" si="2"/>
        <v>0</v>
      </c>
      <c r="D19" s="1">
        <f t="shared" si="3"/>
        <v>0</v>
      </c>
      <c r="E19" s="1">
        <f t="shared" si="4"/>
        <v>0</v>
      </c>
      <c r="H19" s="16" t="s">
        <v>40</v>
      </c>
      <c r="I19" s="17">
        <v>1</v>
      </c>
      <c r="J19" s="35" t="s">
        <v>43</v>
      </c>
      <c r="K19" s="1"/>
      <c r="L19" s="1"/>
    </row>
    <row r="20" spans="1:12" ht="12.75">
      <c r="A20" s="22"/>
      <c r="B20" s="22"/>
      <c r="C20" s="1">
        <f t="shared" si="2"/>
        <v>0</v>
      </c>
      <c r="D20" s="1">
        <f t="shared" si="3"/>
        <v>0</v>
      </c>
      <c r="E20" s="1">
        <f t="shared" si="4"/>
        <v>0</v>
      </c>
      <c r="H20" s="18" t="s">
        <v>17</v>
      </c>
      <c r="I20" s="12">
        <f>(I18-I7)/I6</f>
        <v>1.2875702971601771E-05</v>
      </c>
      <c r="J20" s="23" t="s">
        <v>42</v>
      </c>
      <c r="K20" s="32"/>
      <c r="L20" s="1"/>
    </row>
    <row r="21" spans="1:12" ht="12.75">
      <c r="A21" s="22"/>
      <c r="B21" s="22"/>
      <c r="C21" s="1">
        <f t="shared" si="2"/>
        <v>0</v>
      </c>
      <c r="D21" s="1">
        <f t="shared" si="3"/>
        <v>0</v>
      </c>
      <c r="E21" s="1">
        <f t="shared" si="4"/>
        <v>0</v>
      </c>
      <c r="H21" s="10" t="s">
        <v>18</v>
      </c>
      <c r="I21" s="6">
        <f>I8/I6*SQRT(1/I19+1/I2+((I18-B24/I2)^2/(I6^2*I3)))</f>
        <v>6.181788619000863E-08</v>
      </c>
      <c r="J21" s="1"/>
      <c r="K21" s="1"/>
      <c r="L21" s="1"/>
    </row>
    <row r="22" spans="1:11" ht="12.75">
      <c r="A22" s="22"/>
      <c r="B22" s="22"/>
      <c r="C22" s="1">
        <f t="shared" si="2"/>
        <v>0</v>
      </c>
      <c r="D22" s="1">
        <f t="shared" si="3"/>
        <v>0</v>
      </c>
      <c r="E22" s="1">
        <f t="shared" si="4"/>
        <v>0</v>
      </c>
      <c r="H22" s="10" t="s">
        <v>19</v>
      </c>
      <c r="I22" s="6">
        <f>TINV(0.05,I2-2)*I21</f>
        <v>1.9673210348131064E-07</v>
      </c>
      <c r="J22" s="7">
        <f>I20+I22</f>
        <v>1.3072435075083082E-05</v>
      </c>
      <c r="K22" s="7">
        <f>I20-I22</f>
        <v>1.267897086812046E-05</v>
      </c>
    </row>
    <row r="23" spans="1:5" ht="12.75">
      <c r="A23" s="22"/>
      <c r="B23" s="22"/>
      <c r="C23" s="1">
        <f t="shared" si="2"/>
        <v>0</v>
      </c>
      <c r="D23" s="1">
        <f t="shared" si="3"/>
        <v>0</v>
      </c>
      <c r="E23" s="1">
        <f t="shared" si="4"/>
        <v>0</v>
      </c>
    </row>
    <row r="24" spans="1:5" ht="12.75">
      <c r="A24" s="1">
        <f>SUM(A4:A23)</f>
        <v>6.840000000000001E-05</v>
      </c>
      <c r="B24" s="1">
        <f>SUM(B4:B23)</f>
        <v>3.6229199999999997</v>
      </c>
      <c r="C24" s="1">
        <f>SUM(C4:C23)</f>
        <v>1.143648E-09</v>
      </c>
      <c r="D24" s="1">
        <f>SUM(D4:D23)</f>
        <v>3.1434016058</v>
      </c>
      <c r="E24" s="1">
        <f>SUM(E4:E23)</f>
        <v>5.994261360000001E-05</v>
      </c>
    </row>
    <row r="25" spans="1:5" ht="12.75">
      <c r="A25" s="1"/>
      <c r="B25" s="1"/>
      <c r="C25" s="1"/>
      <c r="D25" s="1"/>
      <c r="E25" s="1"/>
    </row>
  </sheetData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8.7109375" style="0" customWidth="1"/>
    <col min="2" max="2" width="13.140625" style="0" bestFit="1" customWidth="1"/>
  </cols>
  <sheetData>
    <row r="1" ht="12.75">
      <c r="A1" s="29" t="s">
        <v>47</v>
      </c>
    </row>
    <row r="2" spans="1:2" ht="12.75">
      <c r="A2" s="38"/>
      <c r="B2" s="39" t="s">
        <v>32</v>
      </c>
    </row>
    <row r="3" spans="1:2" ht="12.75">
      <c r="A3" s="13" t="s">
        <v>25</v>
      </c>
      <c r="B3" s="37">
        <v>1241.88</v>
      </c>
    </row>
    <row r="4" spans="1:2" ht="12.75">
      <c r="A4" s="13" t="s">
        <v>26</v>
      </c>
      <c r="B4" s="37">
        <v>1260</v>
      </c>
    </row>
    <row r="5" spans="1:2" ht="12.75">
      <c r="A5" s="13" t="s">
        <v>27</v>
      </c>
      <c r="B5" s="37">
        <v>1000</v>
      </c>
    </row>
    <row r="6" spans="1:2" ht="12.75">
      <c r="A6" s="13" t="s">
        <v>28</v>
      </c>
      <c r="B6" s="37"/>
    </row>
    <row r="7" spans="1:2" ht="12.75">
      <c r="A7" s="13" t="s">
        <v>29</v>
      </c>
      <c r="B7" s="37"/>
    </row>
    <row r="8" spans="1:2" ht="12.75">
      <c r="A8" s="13" t="s">
        <v>30</v>
      </c>
      <c r="B8" s="37"/>
    </row>
    <row r="9" spans="1:2" ht="12.75">
      <c r="A9" s="14" t="s">
        <v>31</v>
      </c>
      <c r="B9" s="40"/>
    </row>
    <row r="10" spans="1:3" ht="12.75">
      <c r="A10" s="41" t="s">
        <v>22</v>
      </c>
      <c r="B10" s="42">
        <f>AVERAGE(B3:B9)</f>
        <v>1167.2933333333333</v>
      </c>
      <c r="C10" s="44"/>
    </row>
    <row r="11" spans="1:3" ht="12.75">
      <c r="A11" s="41" t="s">
        <v>23</v>
      </c>
      <c r="B11" s="42">
        <f>STDEV(B3:B9)</f>
        <v>145.16328094023476</v>
      </c>
      <c r="C11" s="44"/>
    </row>
    <row r="12" spans="1:3" ht="12.75">
      <c r="A12" s="41" t="s">
        <v>24</v>
      </c>
      <c r="B12" s="42">
        <f>B11/B10*100</f>
        <v>12.435887089811882</v>
      </c>
      <c r="C12" s="44"/>
    </row>
    <row r="13" spans="1:3" ht="12.75">
      <c r="A13" s="41" t="s">
        <v>46</v>
      </c>
      <c r="B13" s="43">
        <f>COUNT(B3:B9)</f>
        <v>3</v>
      </c>
      <c r="C13" s="44"/>
    </row>
    <row r="14" spans="1:3" ht="12.75">
      <c r="A14" s="44"/>
      <c r="B14" s="44"/>
      <c r="C14" s="44"/>
    </row>
    <row r="19" spans="5:7" ht="12.75">
      <c r="E19" s="28" t="s">
        <v>48</v>
      </c>
      <c r="G19" s="45" t="s">
        <v>44</v>
      </c>
    </row>
    <row r="21" ht="12.75">
      <c r="E21" s="36" t="s">
        <v>45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SAGRADO</cp:lastModifiedBy>
  <dcterms:created xsi:type="dcterms:W3CDTF">2002-10-02T12:07:56Z</dcterms:created>
  <dcterms:modified xsi:type="dcterms:W3CDTF">2004-03-23T16:00:11Z</dcterms:modified>
  <cp:category/>
  <cp:version/>
  <cp:contentType/>
  <cp:contentStatus/>
</cp:coreProperties>
</file>