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695"/>
  </bookViews>
  <sheets>
    <sheet name="makeham" sheetId="1" r:id="rId1"/>
    <sheet name="dormoy1" sheetId="2" r:id="rId2"/>
    <sheet name="dormoy2" sheetId="3" r:id="rId3"/>
    <sheet name="Gompertz" sheetId="4" r:id="rId4"/>
    <sheet name="oTROS ajusteS a Makeham" sheetId="5" r:id="rId5"/>
  </sheets>
  <calcPr calcId="145621"/>
</workbook>
</file>

<file path=xl/calcChain.xml><?xml version="1.0" encoding="utf-8"?>
<calcChain xmlns="http://schemas.openxmlformats.org/spreadsheetml/2006/main">
  <c r="N18" i="1" l="1"/>
  <c r="I27" i="5" l="1"/>
  <c r="I25" i="5"/>
  <c r="Y18" i="5"/>
  <c r="W20" i="5"/>
  <c r="W25" i="5"/>
  <c r="W14" i="5"/>
  <c r="U21" i="5"/>
  <c r="S21" i="5"/>
  <c r="Q25" i="5"/>
  <c r="Q18" i="5"/>
  <c r="O29" i="5"/>
  <c r="O22" i="5"/>
  <c r="O15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29" i="5"/>
  <c r="J20" i="2" l="1"/>
  <c r="G23" i="2"/>
  <c r="F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N6" i="1"/>
  <c r="I22" i="4" l="1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K8" i="4" s="1" a="1"/>
  <c r="L8" i="4" s="1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M5" i="3" s="1" a="1"/>
  <c r="N5" i="3" s="1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M15" i="3" s="1" a="1"/>
  <c r="B22" i="2"/>
  <c r="D22" i="2" s="1"/>
  <c r="E22" i="2" s="1"/>
  <c r="B21" i="2"/>
  <c r="D21" i="2" s="1"/>
  <c r="E21" i="2" s="1"/>
  <c r="B20" i="2"/>
  <c r="D20" i="2" s="1"/>
  <c r="E20" i="2" s="1"/>
  <c r="B19" i="2"/>
  <c r="D19" i="2" s="1"/>
  <c r="E19" i="2" s="1"/>
  <c r="B18" i="2"/>
  <c r="D18" i="2" s="1"/>
  <c r="E18" i="2" s="1"/>
  <c r="B17" i="2"/>
  <c r="D17" i="2" s="1"/>
  <c r="E17" i="2" s="1"/>
  <c r="B16" i="2"/>
  <c r="D16" i="2" s="1"/>
  <c r="E16" i="2" s="1"/>
  <c r="B15" i="2"/>
  <c r="D15" i="2" s="1"/>
  <c r="E15" i="2" s="1"/>
  <c r="B14" i="2"/>
  <c r="D14" i="2" s="1"/>
  <c r="E14" i="2" s="1"/>
  <c r="B13" i="2"/>
  <c r="D13" i="2" s="1"/>
  <c r="E13" i="2" s="1"/>
  <c r="B12" i="2"/>
  <c r="D12" i="2" s="1"/>
  <c r="E12" i="2" s="1"/>
  <c r="B11" i="2"/>
  <c r="D11" i="2" s="1"/>
  <c r="E11" i="2" s="1"/>
  <c r="B10" i="2"/>
  <c r="D10" i="2" s="1"/>
  <c r="E10" i="2" s="1"/>
  <c r="B9" i="2"/>
  <c r="D9" i="2" s="1"/>
  <c r="E9" i="2" s="1"/>
  <c r="B8" i="2"/>
  <c r="D8" i="2" s="1"/>
  <c r="E8" i="2" s="1"/>
  <c r="B7" i="2"/>
  <c r="D7" i="2" s="1"/>
  <c r="E7" i="2" s="1"/>
  <c r="B6" i="2"/>
  <c r="D6" i="2" s="1"/>
  <c r="E6" i="2" s="1"/>
  <c r="B5" i="2"/>
  <c r="D5" i="2" s="1"/>
  <c r="E5" i="2" s="1"/>
  <c r="B4" i="2"/>
  <c r="D4" i="2" s="1"/>
  <c r="E4" i="2" s="1"/>
  <c r="B3" i="2"/>
  <c r="D3" i="2" s="1"/>
  <c r="E3" i="2" s="1"/>
  <c r="B2" i="2"/>
  <c r="D2" i="2" s="1"/>
  <c r="E2" i="2" s="1"/>
  <c r="I6" i="2" s="1"/>
  <c r="D22" i="1"/>
  <c r="D15" i="1"/>
  <c r="F11" i="1" s="1"/>
  <c r="D8" i="1"/>
  <c r="J13" i="2" l="1"/>
  <c r="J9" i="2"/>
  <c r="J11" i="2" s="1"/>
  <c r="M16" i="3"/>
  <c r="M15" i="3"/>
  <c r="F19" i="1"/>
  <c r="K8" i="4"/>
  <c r="L12" i="4" s="1"/>
  <c r="M17" i="3"/>
  <c r="O7" i="3"/>
  <c r="N6" i="3"/>
  <c r="M5" i="3"/>
  <c r="N7" i="3"/>
  <c r="M6" i="3"/>
  <c r="M7" i="3"/>
  <c r="O5" i="3"/>
  <c r="O6" i="3"/>
  <c r="H15" i="1"/>
  <c r="J15" i="1" s="1"/>
  <c r="N12" i="1" l="1"/>
  <c r="R11" i="1" s="1"/>
  <c r="M10" i="3" a="1"/>
  <c r="L14" i="4"/>
  <c r="L16" i="4" s="1"/>
  <c r="N10" i="3" l="1"/>
  <c r="M10" i="3"/>
  <c r="N11" i="3"/>
  <c r="N12" i="3"/>
  <c r="O12" i="3"/>
  <c r="M11" i="3"/>
  <c r="M12" i="3"/>
  <c r="O10" i="3"/>
  <c r="O11" i="3"/>
  <c r="S7" i="3" l="1" a="1"/>
  <c r="S8" i="3" l="1"/>
  <c r="S7" i="3"/>
  <c r="S9" i="3"/>
</calcChain>
</file>

<file path=xl/sharedStrings.xml><?xml version="1.0" encoding="utf-8"?>
<sst xmlns="http://schemas.openxmlformats.org/spreadsheetml/2006/main" count="78" uniqueCount="55">
  <si>
    <t>X</t>
  </si>
  <si>
    <t>Mu(x)</t>
  </si>
  <si>
    <t>S1=</t>
  </si>
  <si>
    <t>S2=</t>
  </si>
  <si>
    <t>S3=</t>
  </si>
  <si>
    <t>D1=</t>
  </si>
  <si>
    <t>D2=</t>
  </si>
  <si>
    <t>D1/D2=</t>
  </si>
  <si>
    <t xml:space="preserve">h=7 , k=1 </t>
  </si>
  <si>
    <t xml:space="preserve">  -----&gt;  C= </t>
  </si>
  <si>
    <t>B=</t>
  </si>
  <si>
    <t>media B=</t>
  </si>
  <si>
    <t>x</t>
  </si>
  <si>
    <t>lx</t>
  </si>
  <si>
    <t>ln(lx)</t>
  </si>
  <si>
    <t>Zx=lx/l0</t>
  </si>
  <si>
    <t>Estimacion lineal sin termino independiente:</t>
  </si>
  <si>
    <t>q=1-S=</t>
  </si>
  <si>
    <t>S=exp(-alfa)=</t>
  </si>
  <si>
    <t>mu= alfa</t>
  </si>
  <si>
    <t>Cosntante</t>
  </si>
  <si>
    <t xml:space="preserve">X'X= </t>
  </si>
  <si>
    <t>X'X(-1)=</t>
  </si>
  <si>
    <t>X'y=</t>
  </si>
  <si>
    <t>ln(K)</t>
  </si>
  <si>
    <t>Ln(S2)</t>
  </si>
  <si>
    <t>ln(S1)=</t>
  </si>
  <si>
    <t xml:space="preserve">ajuste lineal entre Ln(mu(x) y x </t>
  </si>
  <si>
    <t>Ln(Mu(X))</t>
  </si>
  <si>
    <t>B</t>
  </si>
  <si>
    <t>A</t>
  </si>
  <si>
    <t>C=exp(B)=</t>
  </si>
  <si>
    <t>g=</t>
  </si>
  <si>
    <t xml:space="preserve"> -ln(g)=exp(A)/B=</t>
  </si>
  <si>
    <t xml:space="preserve"> =s </t>
  </si>
  <si>
    <t xml:space="preserve"> (= - alfa)</t>
  </si>
  <si>
    <t>ln(lx/l0)</t>
  </si>
  <si>
    <t>X2</t>
  </si>
  <si>
    <t>X*Ln(lx/l0)</t>
  </si>
  <si>
    <t>suma</t>
  </si>
  <si>
    <t>s=</t>
  </si>
  <si>
    <t>AJUSTAR A LA 1ª LEY DE MAKEHAM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</si>
  <si>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A partir de los datos de cohorte se obtienen las probabilidades de fallecimiento anual y tras su ajuste se utilizan los parámetros para estimarla.</t>
    </r>
  </si>
  <si>
    <t>px</t>
  </si>
  <si>
    <t>Y</t>
  </si>
  <si>
    <t>D2/D1=</t>
  </si>
  <si>
    <t xml:space="preserve">  --&gt; C= </t>
  </si>
  <si>
    <t>A=</t>
  </si>
  <si>
    <t xml:space="preserve">con: </t>
  </si>
  <si>
    <t xml:space="preserve">   C= </t>
  </si>
  <si>
    <t>S=Exp(A)</t>
  </si>
  <si>
    <t>C=C</t>
  </si>
  <si>
    <t xml:space="preserve">g=Exp(B/C-1) </t>
  </si>
  <si>
    <t>S=</t>
  </si>
  <si>
    <t>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</si>
</sst>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5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8.emf"/><Relationship Id="rId1" Type="http://schemas.openxmlformats.org/officeDocument/2006/relationships/image" Target="../media/image7.w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9</xdr:row>
          <xdr:rowOff>133350</xdr:rowOff>
        </xdr:from>
        <xdr:to>
          <xdr:col>10</xdr:col>
          <xdr:colOff>295275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0</xdr:row>
          <xdr:rowOff>180975</xdr:rowOff>
        </xdr:from>
        <xdr:to>
          <xdr:col>13</xdr:col>
          <xdr:colOff>9525</xdr:colOff>
          <xdr:row>4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</xdr:row>
          <xdr:rowOff>95250</xdr:rowOff>
        </xdr:from>
        <xdr:to>
          <xdr:col>12</xdr:col>
          <xdr:colOff>638175</xdr:colOff>
          <xdr:row>22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466725</xdr:colOff>
          <xdr:row>8</xdr:row>
          <xdr:rowOff>66675</xdr:rowOff>
        </xdr:from>
        <xdr:to>
          <xdr:col>16</xdr:col>
          <xdr:colOff>685800</xdr:colOff>
          <xdr:row>12</xdr:row>
          <xdr:rowOff>57150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57150</xdr:rowOff>
        </xdr:from>
        <xdr:to>
          <xdr:col>4</xdr:col>
          <xdr:colOff>114300</xdr:colOff>
          <xdr:row>5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7</xdr:col>
          <xdr:colOff>714375</xdr:colOff>
          <xdr:row>9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</xdr:row>
          <xdr:rowOff>38100</xdr:rowOff>
        </xdr:from>
        <xdr:to>
          <xdr:col>9</xdr:col>
          <xdr:colOff>219075</xdr:colOff>
          <xdr:row>4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8</xdr:row>
          <xdr:rowOff>152400</xdr:rowOff>
        </xdr:from>
        <xdr:to>
          <xdr:col>10</xdr:col>
          <xdr:colOff>733425</xdr:colOff>
          <xdr:row>17</xdr:row>
          <xdr:rowOff>180975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733425</xdr:colOff>
          <xdr:row>15</xdr:row>
          <xdr:rowOff>57150</xdr:rowOff>
        </xdr:from>
        <xdr:to>
          <xdr:col>20</xdr:col>
          <xdr:colOff>552450</xdr:colOff>
          <xdr:row>19</xdr:row>
          <xdr:rowOff>9525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8</xdr:row>
          <xdr:rowOff>47625</xdr:rowOff>
        </xdr:from>
        <xdr:to>
          <xdr:col>22</xdr:col>
          <xdr:colOff>238125</xdr:colOff>
          <xdr:row>11</xdr:row>
          <xdr:rowOff>161925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619125</xdr:colOff>
          <xdr:row>26</xdr:row>
          <xdr:rowOff>76200</xdr:rowOff>
        </xdr:from>
        <xdr:to>
          <xdr:col>22</xdr:col>
          <xdr:colOff>0</xdr:colOff>
          <xdr:row>30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495300</xdr:colOff>
          <xdr:row>11</xdr:row>
          <xdr:rowOff>28575</xdr:rowOff>
        </xdr:from>
        <xdr:to>
          <xdr:col>25</xdr:col>
          <xdr:colOff>714375</xdr:colOff>
          <xdr:row>15</xdr:row>
          <xdr:rowOff>19050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6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2.emf"/><Relationship Id="rId5" Type="http://schemas.openxmlformats.org/officeDocument/2006/relationships/image" Target="../media/image7.wmf"/><Relationship Id="rId15" Type="http://schemas.openxmlformats.org/officeDocument/2006/relationships/image" Target="../media/image4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1.emf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S14" sqref="S14"/>
    </sheetView>
  </sheetViews>
  <sheetFormatPr baseColWidth="10" defaultRowHeight="15" x14ac:dyDescent="0.25"/>
  <cols>
    <col min="1" max="1" width="6.7109375" customWidth="1"/>
    <col min="2" max="2" width="9.42578125" customWidth="1"/>
    <col min="3" max="3" width="5.85546875" style="6" customWidth="1"/>
    <col min="4" max="4" width="8.5703125" customWidth="1"/>
    <col min="5" max="5" width="6.140625" style="6" customWidth="1"/>
    <col min="6" max="6" width="9.42578125" customWidth="1"/>
    <col min="7" max="7" width="9" customWidth="1"/>
    <col min="8" max="8" width="9.140625" customWidth="1"/>
    <col min="9" max="9" width="10" customWidth="1"/>
    <col min="11" max="11" width="7.28515625" customWidth="1"/>
    <col min="12" max="12" width="7.140625" customWidth="1"/>
    <col min="14" max="14" width="12" bestFit="1" customWidth="1"/>
  </cols>
  <sheetData>
    <row r="1" spans="1:18" x14ac:dyDescent="0.25">
      <c r="A1" s="8" t="s">
        <v>0</v>
      </c>
      <c r="B1" s="1" t="s">
        <v>1</v>
      </c>
    </row>
    <row r="2" spans="1:18" x14ac:dyDescent="0.25">
      <c r="A2" s="2">
        <v>20</v>
      </c>
      <c r="B2" s="5">
        <v>4.7600000000000003E-2</v>
      </c>
    </row>
    <row r="3" spans="1:18" x14ac:dyDescent="0.25">
      <c r="A3" s="2">
        <v>21</v>
      </c>
      <c r="B3" s="5">
        <v>4.9200000000000001E-2</v>
      </c>
    </row>
    <row r="4" spans="1:18" x14ac:dyDescent="0.25">
      <c r="A4" s="2">
        <v>22</v>
      </c>
      <c r="B4" s="5">
        <v>5.1041228778248723E-2</v>
      </c>
    </row>
    <row r="5" spans="1:18" x14ac:dyDescent="0.25">
      <c r="A5" s="2">
        <v>23</v>
      </c>
      <c r="B5" s="5">
        <v>5.3249474533898472E-2</v>
      </c>
    </row>
    <row r="6" spans="1:18" x14ac:dyDescent="0.25">
      <c r="A6" s="2">
        <v>24</v>
      </c>
      <c r="B6" s="5">
        <v>5.5899369440678165E-2</v>
      </c>
      <c r="M6" s="6" t="s">
        <v>10</v>
      </c>
      <c r="N6" s="1">
        <f>F11/(J15^A2*((J15^7)-1)*((J15^7)-1)/(J15-1))</f>
        <v>2.0030962920119735E-4</v>
      </c>
    </row>
    <row r="7" spans="1:18" x14ac:dyDescent="0.25">
      <c r="A7" s="2">
        <v>25</v>
      </c>
      <c r="B7" s="5">
        <v>5.9079243328813799E-2</v>
      </c>
    </row>
    <row r="8" spans="1:18" x14ac:dyDescent="0.25">
      <c r="A8" s="2">
        <v>26</v>
      </c>
      <c r="B8" s="5">
        <v>6.2895091994576546E-2</v>
      </c>
      <c r="C8" s="6" t="s">
        <v>2</v>
      </c>
      <c r="D8" s="5">
        <f>SUM(B2:B8)</f>
        <v>0.37896440807621573</v>
      </c>
    </row>
    <row r="9" spans="1:18" x14ac:dyDescent="0.25">
      <c r="A9" s="3">
        <v>27</v>
      </c>
      <c r="B9" s="5">
        <v>6.7474110393491868E-2</v>
      </c>
      <c r="J9" t="s">
        <v>8</v>
      </c>
    </row>
    <row r="10" spans="1:18" x14ac:dyDescent="0.25">
      <c r="A10" s="3">
        <v>28</v>
      </c>
      <c r="B10" s="5">
        <v>7.2968932472190232E-2</v>
      </c>
    </row>
    <row r="11" spans="1:18" x14ac:dyDescent="0.25">
      <c r="A11" s="3">
        <v>29</v>
      </c>
      <c r="B11" s="5">
        <v>7.9562718966628282E-2</v>
      </c>
      <c r="E11" s="7" t="s">
        <v>5</v>
      </c>
      <c r="F11" s="5">
        <f>D15-D8</f>
        <v>0.25588856425152734</v>
      </c>
      <c r="R11" s="1">
        <f>(D8-(N12*J15^A2*((J15^7)-1)/(J15-1)))/7</f>
        <v>3.9981157258941025E-2</v>
      </c>
    </row>
    <row r="12" spans="1:18" x14ac:dyDescent="0.25">
      <c r="A12" s="3">
        <v>30</v>
      </c>
      <c r="B12" s="5">
        <v>8.7475262759953931E-2</v>
      </c>
      <c r="M12" t="s">
        <v>11</v>
      </c>
      <c r="N12" s="1">
        <f>(N6+N18)/2</f>
        <v>2.0030962920119732E-4</v>
      </c>
    </row>
    <row r="13" spans="1:18" x14ac:dyDescent="0.25">
      <c r="A13" s="3">
        <v>31</v>
      </c>
      <c r="B13" s="5">
        <v>9.6970315311944721E-2</v>
      </c>
    </row>
    <row r="14" spans="1:18" x14ac:dyDescent="0.25">
      <c r="A14" s="3">
        <v>32</v>
      </c>
      <c r="B14" s="5">
        <v>0.10836437837433366</v>
      </c>
    </row>
    <row r="15" spans="1:18" x14ac:dyDescent="0.25">
      <c r="A15" s="3">
        <v>33</v>
      </c>
      <c r="B15" s="5">
        <v>0.12203725404920038</v>
      </c>
      <c r="C15" s="6" t="s">
        <v>3</v>
      </c>
      <c r="D15" s="5">
        <f>SUM(B9:B15)</f>
        <v>0.63485297232774307</v>
      </c>
      <c r="G15" s="7" t="s">
        <v>7</v>
      </c>
      <c r="H15">
        <f>F19/F11</f>
        <v>3.5822209860028384</v>
      </c>
      <c r="I15" s="6" t="s">
        <v>9</v>
      </c>
      <c r="J15" s="1">
        <f>H15^(1/7)</f>
        <v>1.1999540747609976</v>
      </c>
    </row>
    <row r="16" spans="1:18" x14ac:dyDescent="0.25">
      <c r="A16" s="4">
        <v>34</v>
      </c>
      <c r="B16" s="5">
        <v>0.13844470485904045</v>
      </c>
    </row>
    <row r="17" spans="1:14" x14ac:dyDescent="0.25">
      <c r="A17" s="4">
        <v>35</v>
      </c>
      <c r="B17" s="5">
        <v>0.15813364583084855</v>
      </c>
    </row>
    <row r="18" spans="1:14" x14ac:dyDescent="0.25">
      <c r="A18" s="4">
        <v>36</v>
      </c>
      <c r="B18" s="5">
        <v>0.18176037499701825</v>
      </c>
      <c r="M18" s="6" t="s">
        <v>10</v>
      </c>
      <c r="N18" s="1">
        <f>F19/(J15^A9*((J15^7)-1)*((J15^7)-1)/(J15-1))</f>
        <v>2.003096292011973E-4</v>
      </c>
    </row>
    <row r="19" spans="1:14" x14ac:dyDescent="0.25">
      <c r="A19" s="4">
        <v>37</v>
      </c>
      <c r="B19" s="5">
        <v>0.21011244999642192</v>
      </c>
      <c r="E19" s="7" t="s">
        <v>6</v>
      </c>
      <c r="F19" s="5">
        <f>D22-D15</f>
        <v>0.91664938493995696</v>
      </c>
    </row>
    <row r="20" spans="1:14" x14ac:dyDescent="0.25">
      <c r="A20" s="4">
        <v>38</v>
      </c>
      <c r="B20" s="5">
        <v>0.24413493999570626</v>
      </c>
    </row>
    <row r="21" spans="1:14" x14ac:dyDescent="0.25">
      <c r="A21" s="4">
        <v>39</v>
      </c>
      <c r="B21" s="5">
        <v>0.28496192799484754</v>
      </c>
    </row>
    <row r="22" spans="1:14" x14ac:dyDescent="0.25">
      <c r="A22" s="4">
        <v>40</v>
      </c>
      <c r="B22" s="5">
        <v>0.333954313593817</v>
      </c>
      <c r="C22" s="6" t="s">
        <v>4</v>
      </c>
      <c r="D22" s="5">
        <f>SUM(B16:B22)</f>
        <v>1.5515023572677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8</xdr:col>
                <xdr:colOff>666750</xdr:colOff>
                <xdr:row>9</xdr:row>
                <xdr:rowOff>133350</xdr:rowOff>
              </from>
              <to>
                <xdr:col>10</xdr:col>
                <xdr:colOff>295275</xdr:colOff>
                <xdr:row>13</xdr:row>
                <xdr:rowOff>85725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9</xdr:col>
                <xdr:colOff>742950</xdr:colOff>
                <xdr:row>0</xdr:row>
                <xdr:rowOff>180975</xdr:rowOff>
              </from>
              <to>
                <xdr:col>13</xdr:col>
                <xdr:colOff>9525</xdr:colOff>
                <xdr:row>4</xdr:row>
                <xdr:rowOff>104775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>
              <from>
                <xdr:col>9</xdr:col>
                <xdr:colOff>333375</xdr:colOff>
                <xdr:row>18</xdr:row>
                <xdr:rowOff>95250</xdr:rowOff>
              </from>
              <to>
                <xdr:col>12</xdr:col>
                <xdr:colOff>638175</xdr:colOff>
                <xdr:row>22</xdr:row>
                <xdr:rowOff>57150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30" r:id="rId10">
          <objectPr defaultSize="0" autoPict="0" r:id="rId11">
            <anchor moveWithCells="1" sizeWithCells="1">
              <from>
                <xdr:col>14</xdr:col>
                <xdr:colOff>466725</xdr:colOff>
                <xdr:row>8</xdr:row>
                <xdr:rowOff>66675</xdr:rowOff>
              </from>
              <to>
                <xdr:col>16</xdr:col>
                <xdr:colOff>685800</xdr:colOff>
                <xdr:row>12</xdr:row>
                <xdr:rowOff>57150</xdr:rowOff>
              </to>
            </anchor>
          </objectPr>
        </oleObject>
      </mc:Choice>
      <mc:Fallback>
        <oleObject progId="Equation.DSMT4" shapeId="103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B22"/>
    </sheetView>
  </sheetViews>
  <sheetFormatPr baseColWidth="10" defaultRowHeight="15" x14ac:dyDescent="0.25"/>
  <cols>
    <col min="2" max="2" width="12" style="1" bestFit="1" customWidth="1"/>
  </cols>
  <sheetData>
    <row r="1" spans="1:11" x14ac:dyDescent="0.25">
      <c r="A1" t="s">
        <v>12</v>
      </c>
      <c r="B1" s="1" t="s">
        <v>13</v>
      </c>
      <c r="D1" t="s">
        <v>15</v>
      </c>
      <c r="E1" t="s">
        <v>36</v>
      </c>
      <c r="F1" t="s">
        <v>38</v>
      </c>
      <c r="G1" t="s">
        <v>37</v>
      </c>
    </row>
    <row r="2" spans="1:11" x14ac:dyDescent="0.25">
      <c r="A2" s="9">
        <v>20</v>
      </c>
      <c r="B2" s="1">
        <f>1000000*0.993^A2</f>
        <v>868930.35676622519</v>
      </c>
      <c r="D2">
        <f>B2/1000000</f>
        <v>0.86893035676622521</v>
      </c>
      <c r="E2">
        <f>LOG(D2)</f>
        <v>-6.1015030092376701E-2</v>
      </c>
      <c r="F2">
        <f>A2*E2</f>
        <v>-1.220300601847534</v>
      </c>
      <c r="G2">
        <f>A2^2</f>
        <v>400</v>
      </c>
    </row>
    <row r="3" spans="1:11" x14ac:dyDescent="0.25">
      <c r="A3" s="9">
        <v>21</v>
      </c>
      <c r="B3" s="1">
        <f t="shared" ref="B3:B22" si="0">1000000*0.993^A3</f>
        <v>862847.84426886158</v>
      </c>
      <c r="D3">
        <f t="shared" ref="D3:D22" si="1">B3/1000000</f>
        <v>0.86284784426886163</v>
      </c>
      <c r="E3">
        <f t="shared" ref="E3:E22" si="2">LOG(D3)</f>
        <v>-6.4065781596995525E-2</v>
      </c>
      <c r="F3">
        <f t="shared" ref="F3:F22" si="3">A3*E3</f>
        <v>-1.345381413536906</v>
      </c>
      <c r="G3">
        <f t="shared" ref="G3:G22" si="4">A3^2</f>
        <v>441</v>
      </c>
    </row>
    <row r="4" spans="1:11" x14ac:dyDescent="0.25">
      <c r="A4" s="9">
        <v>22</v>
      </c>
      <c r="B4" s="1">
        <f t="shared" si="0"/>
        <v>856807.90935897955</v>
      </c>
      <c r="D4">
        <f t="shared" si="1"/>
        <v>0.85680790935897955</v>
      </c>
      <c r="E4">
        <f t="shared" si="2"/>
        <v>-6.7116533101614376E-2</v>
      </c>
      <c r="F4">
        <f t="shared" si="3"/>
        <v>-1.4765637282355162</v>
      </c>
      <c r="G4">
        <f t="shared" si="4"/>
        <v>484</v>
      </c>
    </row>
    <row r="5" spans="1:11" x14ac:dyDescent="0.25">
      <c r="A5" s="9">
        <v>23</v>
      </c>
      <c r="B5" s="1">
        <f t="shared" si="0"/>
        <v>850810.25399346661</v>
      </c>
      <c r="D5">
        <f t="shared" si="1"/>
        <v>0.85081025399346666</v>
      </c>
      <c r="E5">
        <f t="shared" si="2"/>
        <v>-7.0167284606233213E-2</v>
      </c>
      <c r="F5">
        <f t="shared" si="3"/>
        <v>-1.6138475459433639</v>
      </c>
      <c r="G5">
        <f t="shared" si="4"/>
        <v>529</v>
      </c>
      <c r="I5" t="s">
        <v>16</v>
      </c>
    </row>
    <row r="6" spans="1:11" x14ac:dyDescent="0.25">
      <c r="A6" s="9">
        <v>24</v>
      </c>
      <c r="B6" s="1">
        <f t="shared" si="0"/>
        <v>844854.5822155124</v>
      </c>
      <c r="D6">
        <f t="shared" si="1"/>
        <v>0.84485458221551235</v>
      </c>
      <c r="E6">
        <f t="shared" si="2"/>
        <v>-7.3218036110852064E-2</v>
      </c>
      <c r="F6">
        <f t="shared" si="3"/>
        <v>-1.7572328666604495</v>
      </c>
      <c r="G6">
        <f t="shared" si="4"/>
        <v>576</v>
      </c>
      <c r="I6">
        <f>LINEST(E2:E22,A2:A22,FALSE)</f>
        <v>-3.0507515046188358E-3</v>
      </c>
      <c r="J6" t="s">
        <v>34</v>
      </c>
      <c r="K6" t="s">
        <v>35</v>
      </c>
    </row>
    <row r="7" spans="1:11" x14ac:dyDescent="0.25">
      <c r="A7" s="9">
        <v>25</v>
      </c>
      <c r="B7" s="1">
        <f t="shared" si="0"/>
        <v>838940.60014000372</v>
      </c>
      <c r="D7">
        <f t="shared" si="1"/>
        <v>0.83894060014000371</v>
      </c>
      <c r="E7">
        <f t="shared" si="2"/>
        <v>-7.6268787615470915E-2</v>
      </c>
      <c r="F7">
        <f t="shared" si="3"/>
        <v>-1.9067196903867729</v>
      </c>
      <c r="G7">
        <f t="shared" si="4"/>
        <v>625</v>
      </c>
    </row>
    <row r="8" spans="1:11" x14ac:dyDescent="0.25">
      <c r="A8" s="9">
        <v>26</v>
      </c>
      <c r="B8" s="1">
        <f t="shared" si="0"/>
        <v>833068.01593902369</v>
      </c>
      <c r="D8">
        <f t="shared" si="1"/>
        <v>0.83306801593902369</v>
      </c>
      <c r="E8">
        <f t="shared" si="2"/>
        <v>-7.9319539120089738E-2</v>
      </c>
      <c r="F8">
        <f t="shared" si="3"/>
        <v>-2.0623080171223331</v>
      </c>
      <c r="G8">
        <f t="shared" si="4"/>
        <v>676</v>
      </c>
    </row>
    <row r="9" spans="1:11" x14ac:dyDescent="0.25">
      <c r="A9" s="9">
        <v>27</v>
      </c>
      <c r="B9" s="1">
        <f t="shared" si="0"/>
        <v>827236.53982745053</v>
      </c>
      <c r="D9">
        <f t="shared" si="1"/>
        <v>0.82723653982745049</v>
      </c>
      <c r="E9">
        <f t="shared" si="2"/>
        <v>-8.2370290624708575E-2</v>
      </c>
      <c r="F9">
        <f t="shared" si="3"/>
        <v>-2.2239978468671318</v>
      </c>
      <c r="G9">
        <f t="shared" si="4"/>
        <v>729</v>
      </c>
      <c r="I9" t="s">
        <v>18</v>
      </c>
      <c r="J9">
        <f>EXP(I6)</f>
        <v>0.99695389730909256</v>
      </c>
    </row>
    <row r="10" spans="1:11" x14ac:dyDescent="0.25">
      <c r="A10" s="9">
        <v>28</v>
      </c>
      <c r="B10" s="1">
        <f t="shared" si="0"/>
        <v>821445.88404865842</v>
      </c>
      <c r="D10">
        <f t="shared" si="1"/>
        <v>0.82144588404865837</v>
      </c>
      <c r="E10">
        <f t="shared" si="2"/>
        <v>-8.5421042129327385E-2</v>
      </c>
      <c r="F10">
        <f t="shared" si="3"/>
        <v>-2.391789179621167</v>
      </c>
      <c r="G10">
        <f t="shared" si="4"/>
        <v>784</v>
      </c>
    </row>
    <row r="11" spans="1:11" x14ac:dyDescent="0.25">
      <c r="A11" s="9">
        <v>29</v>
      </c>
      <c r="B11" s="1">
        <f t="shared" si="0"/>
        <v>815695.76286031771</v>
      </c>
      <c r="D11">
        <f t="shared" si="1"/>
        <v>0.81569576286031775</v>
      </c>
      <c r="E11">
        <f t="shared" si="2"/>
        <v>-8.8471793633946222E-2</v>
      </c>
      <c r="F11">
        <f t="shared" si="3"/>
        <v>-2.5656820153844406</v>
      </c>
      <c r="G11">
        <f t="shared" si="4"/>
        <v>841</v>
      </c>
      <c r="I11" t="s">
        <v>17</v>
      </c>
      <c r="J11">
        <f>1-J9</f>
        <v>3.0461026909074373E-3</v>
      </c>
    </row>
    <row r="12" spans="1:11" x14ac:dyDescent="0.25">
      <c r="A12" s="9">
        <v>30</v>
      </c>
      <c r="B12" s="1">
        <f t="shared" si="0"/>
        <v>809985.89252029546</v>
      </c>
      <c r="D12">
        <f t="shared" si="1"/>
        <v>0.8099858925202954</v>
      </c>
      <c r="E12">
        <f t="shared" si="2"/>
        <v>-9.1522545138565101E-2</v>
      </c>
      <c r="F12">
        <f t="shared" si="3"/>
        <v>-2.7456763541569531</v>
      </c>
      <c r="G12">
        <f t="shared" si="4"/>
        <v>900</v>
      </c>
    </row>
    <row r="13" spans="1:11" x14ac:dyDescent="0.25">
      <c r="A13" s="9">
        <v>31</v>
      </c>
      <c r="B13" s="1">
        <f t="shared" si="0"/>
        <v>804315.99127265345</v>
      </c>
      <c r="D13">
        <f t="shared" si="1"/>
        <v>0.80431599127265341</v>
      </c>
      <c r="E13">
        <f t="shared" si="2"/>
        <v>-9.4573296643183896E-2</v>
      </c>
      <c r="F13">
        <f t="shared" si="3"/>
        <v>-2.9317721959387009</v>
      </c>
      <c r="G13">
        <f t="shared" si="4"/>
        <v>961</v>
      </c>
      <c r="I13" t="s">
        <v>19</v>
      </c>
      <c r="J13">
        <f>-I6</f>
        <v>3.0507515046188358E-3</v>
      </c>
      <c r="K13" t="s">
        <v>20</v>
      </c>
    </row>
    <row r="14" spans="1:11" x14ac:dyDescent="0.25">
      <c r="A14" s="9">
        <v>32</v>
      </c>
      <c r="B14" s="1">
        <f t="shared" si="0"/>
        <v>798685.77933374478</v>
      </c>
      <c r="D14">
        <f t="shared" si="1"/>
        <v>0.79868577933374474</v>
      </c>
      <c r="E14">
        <f t="shared" si="2"/>
        <v>-9.7624048147802761E-2</v>
      </c>
      <c r="F14">
        <f t="shared" si="3"/>
        <v>-3.1239695407296884</v>
      </c>
      <c r="G14">
        <f t="shared" si="4"/>
        <v>1024</v>
      </c>
    </row>
    <row r="15" spans="1:11" x14ac:dyDescent="0.25">
      <c r="A15" s="9">
        <v>33</v>
      </c>
      <c r="B15" s="1">
        <f t="shared" si="0"/>
        <v>793094.97887840855</v>
      </c>
      <c r="D15">
        <f t="shared" si="1"/>
        <v>0.79309497887840852</v>
      </c>
      <c r="E15">
        <f t="shared" si="2"/>
        <v>-0.1006747996524216</v>
      </c>
      <c r="F15">
        <f t="shared" si="3"/>
        <v>-3.3222683885299129</v>
      </c>
      <c r="G15">
        <f t="shared" si="4"/>
        <v>1089</v>
      </c>
    </row>
    <row r="16" spans="1:11" x14ac:dyDescent="0.25">
      <c r="A16" s="9">
        <v>34</v>
      </c>
      <c r="B16" s="1">
        <f t="shared" si="0"/>
        <v>787543.3140262597</v>
      </c>
      <c r="D16">
        <f t="shared" si="1"/>
        <v>0.78754331402625966</v>
      </c>
      <c r="E16">
        <f t="shared" si="2"/>
        <v>-0.10372555115704042</v>
      </c>
      <c r="F16">
        <f t="shared" si="3"/>
        <v>-3.5266687393393745</v>
      </c>
      <c r="G16">
        <f t="shared" si="4"/>
        <v>1156</v>
      </c>
    </row>
    <row r="17" spans="1:10" x14ac:dyDescent="0.25">
      <c r="A17" s="9">
        <v>35</v>
      </c>
      <c r="B17" s="1">
        <f t="shared" si="0"/>
        <v>782030.5108280757</v>
      </c>
      <c r="D17">
        <f t="shared" si="1"/>
        <v>0.78203051082807573</v>
      </c>
      <c r="E17">
        <f t="shared" si="2"/>
        <v>-0.1067763026616593</v>
      </c>
      <c r="F17">
        <f t="shared" si="3"/>
        <v>-3.7371705931580754</v>
      </c>
      <c r="G17">
        <f t="shared" si="4"/>
        <v>1225</v>
      </c>
    </row>
    <row r="18" spans="1:10" x14ac:dyDescent="0.25">
      <c r="A18" s="9">
        <v>36</v>
      </c>
      <c r="B18" s="1">
        <f t="shared" si="0"/>
        <v>776556.29725227924</v>
      </c>
      <c r="D18">
        <f t="shared" si="1"/>
        <v>0.77655629725227926</v>
      </c>
      <c r="E18">
        <f t="shared" si="2"/>
        <v>-0.1098270541662781</v>
      </c>
      <c r="F18">
        <f t="shared" si="3"/>
        <v>-3.9537739499860116</v>
      </c>
      <c r="G18">
        <f t="shared" si="4"/>
        <v>1296</v>
      </c>
    </row>
    <row r="19" spans="1:10" x14ac:dyDescent="0.25">
      <c r="A19" s="9">
        <v>37</v>
      </c>
      <c r="B19" s="1">
        <f t="shared" si="0"/>
        <v>771120.40317151335</v>
      </c>
      <c r="D19">
        <f t="shared" si="1"/>
        <v>0.77112040317151331</v>
      </c>
      <c r="E19">
        <f t="shared" si="2"/>
        <v>-0.11287780567089692</v>
      </c>
      <c r="F19">
        <f t="shared" si="3"/>
        <v>-4.1764788098231858</v>
      </c>
      <c r="G19">
        <f t="shared" si="4"/>
        <v>1369</v>
      </c>
    </row>
    <row r="20" spans="1:10" x14ac:dyDescent="0.25">
      <c r="A20" s="9">
        <v>38</v>
      </c>
      <c r="B20" s="1">
        <f t="shared" si="0"/>
        <v>765722.56034931261</v>
      </c>
      <c r="D20">
        <f t="shared" si="1"/>
        <v>0.76572256034931263</v>
      </c>
      <c r="E20">
        <f t="shared" si="2"/>
        <v>-0.11592855717551578</v>
      </c>
      <c r="F20">
        <f t="shared" si="3"/>
        <v>-4.4052851726695996</v>
      </c>
      <c r="G20">
        <f t="shared" si="4"/>
        <v>1444</v>
      </c>
      <c r="I20" t="s">
        <v>40</v>
      </c>
      <c r="J20">
        <f>F23/G23</f>
        <v>-3.0507515046188367E-3</v>
      </c>
    </row>
    <row r="21" spans="1:10" x14ac:dyDescent="0.25">
      <c r="A21" s="9">
        <v>39</v>
      </c>
      <c r="B21" s="1">
        <f t="shared" si="0"/>
        <v>760362.50242686737</v>
      </c>
      <c r="D21">
        <f t="shared" si="1"/>
        <v>0.76036250242686743</v>
      </c>
      <c r="E21">
        <f t="shared" si="2"/>
        <v>-0.11897930868013462</v>
      </c>
      <c r="F21">
        <f t="shared" si="3"/>
        <v>-4.6401930385252506</v>
      </c>
      <c r="G21">
        <f t="shared" si="4"/>
        <v>1521</v>
      </c>
    </row>
    <row r="22" spans="1:10" x14ac:dyDescent="0.25">
      <c r="A22" s="9">
        <v>40</v>
      </c>
      <c r="B22" s="1">
        <f t="shared" si="0"/>
        <v>755039.96490987937</v>
      </c>
      <c r="D22">
        <f t="shared" si="1"/>
        <v>0.75503996490987935</v>
      </c>
      <c r="E22">
        <f t="shared" si="2"/>
        <v>-0.12203006018475346</v>
      </c>
      <c r="F22">
        <f t="shared" si="3"/>
        <v>-4.8812024073901386</v>
      </c>
      <c r="G22">
        <f t="shared" si="4"/>
        <v>1600</v>
      </c>
    </row>
    <row r="23" spans="1:10" x14ac:dyDescent="0.25">
      <c r="E23" t="s">
        <v>39</v>
      </c>
      <c r="F23">
        <f>SUM(F2:F22)</f>
        <v>-60.008282095852515</v>
      </c>
      <c r="G23">
        <f>SUM(G2:G22)</f>
        <v>19670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S7" sqref="S7"/>
    </sheetView>
  </sheetViews>
  <sheetFormatPr baseColWidth="10" defaultRowHeight="15" x14ac:dyDescent="0.25"/>
  <cols>
    <col min="1" max="1" width="3.42578125" customWidth="1"/>
    <col min="2" max="2" width="12" style="1" bestFit="1" customWidth="1"/>
    <col min="3" max="3" width="2.28515625" customWidth="1"/>
    <col min="4" max="4" width="2.7109375" customWidth="1"/>
    <col min="5" max="5" width="7.28515625" customWidth="1"/>
    <col min="7" max="7" width="4.7109375" customWidth="1"/>
    <col min="8" max="8" width="5.85546875" customWidth="1"/>
    <col min="9" max="9" width="7.7109375" customWidth="1"/>
    <col min="10" max="10" width="6.5703125" customWidth="1"/>
    <col min="11" max="11" width="2.5703125" customWidth="1"/>
    <col min="12" max="12" width="9.140625" customWidth="1"/>
    <col min="16" max="16" width="2.28515625" customWidth="1"/>
    <col min="17" max="17" width="5" customWidth="1"/>
    <col min="18" max="18" width="9.42578125" customWidth="1"/>
  </cols>
  <sheetData>
    <row r="1" spans="1:19" x14ac:dyDescent="0.25">
      <c r="A1" t="s">
        <v>12</v>
      </c>
      <c r="B1" s="1" t="s">
        <v>13</v>
      </c>
      <c r="E1" t="s">
        <v>12</v>
      </c>
      <c r="F1" t="s">
        <v>14</v>
      </c>
      <c r="I1" s="10" t="s">
        <v>0</v>
      </c>
    </row>
    <row r="2" spans="1:19" x14ac:dyDescent="0.25">
      <c r="A2" s="9">
        <v>15</v>
      </c>
      <c r="B2" s="1">
        <v>912376.87460453645</v>
      </c>
      <c r="E2" s="9">
        <v>15</v>
      </c>
      <c r="F2">
        <f>LN(B2)</f>
        <v>13.723808423394416</v>
      </c>
      <c r="H2">
        <v>1</v>
      </c>
      <c r="I2">
        <f>E2</f>
        <v>15</v>
      </c>
      <c r="J2">
        <f>E2^2</f>
        <v>225</v>
      </c>
    </row>
    <row r="3" spans="1:19" x14ac:dyDescent="0.25">
      <c r="A3" s="9">
        <v>16</v>
      </c>
      <c r="B3" s="1">
        <v>905990.23648230464</v>
      </c>
      <c r="E3" s="9">
        <v>16</v>
      </c>
      <c r="F3">
        <f t="shared" ref="F3:F22" si="0">LN(B3)</f>
        <v>13.716783808457452</v>
      </c>
      <c r="H3">
        <v>1</v>
      </c>
      <c r="I3">
        <f t="shared" ref="I3:I22" si="1">E3</f>
        <v>16</v>
      </c>
      <c r="J3">
        <f t="shared" ref="J3:J22" si="2">E3^2</f>
        <v>256</v>
      </c>
    </row>
    <row r="4" spans="1:19" x14ac:dyDescent="0.25">
      <c r="A4" s="9">
        <v>17</v>
      </c>
      <c r="B4" s="1">
        <v>899648.30482692854</v>
      </c>
      <c r="E4" s="9">
        <v>17</v>
      </c>
      <c r="F4">
        <f t="shared" si="0"/>
        <v>13.709759193520487</v>
      </c>
      <c r="H4">
        <v>1</v>
      </c>
      <c r="I4">
        <f t="shared" si="1"/>
        <v>17</v>
      </c>
      <c r="J4">
        <f t="shared" si="2"/>
        <v>289</v>
      </c>
    </row>
    <row r="5" spans="1:19" x14ac:dyDescent="0.25">
      <c r="A5" s="9">
        <v>18</v>
      </c>
      <c r="B5" s="1">
        <v>893350.76669313991</v>
      </c>
      <c r="E5" s="9">
        <v>18</v>
      </c>
      <c r="F5">
        <f t="shared" si="0"/>
        <v>13.702734578583522</v>
      </c>
      <c r="H5">
        <v>1</v>
      </c>
      <c r="I5">
        <f t="shared" si="1"/>
        <v>18</v>
      </c>
      <c r="J5">
        <f t="shared" si="2"/>
        <v>324</v>
      </c>
      <c r="M5">
        <f t="array" ref="M5:O7">MMULT(TRANSPOSE(H2:J22),H2:J22)</f>
        <v>21</v>
      </c>
      <c r="N5">
        <v>525</v>
      </c>
      <c r="O5">
        <v>13895</v>
      </c>
    </row>
    <row r="6" spans="1:19" x14ac:dyDescent="0.25">
      <c r="A6" s="9">
        <v>19</v>
      </c>
      <c r="B6" s="1">
        <v>887097.31132628804</v>
      </c>
      <c r="E6" s="9">
        <v>19</v>
      </c>
      <c r="F6">
        <f t="shared" si="0"/>
        <v>13.695709963646559</v>
      </c>
      <c r="H6">
        <v>1</v>
      </c>
      <c r="I6">
        <f t="shared" si="1"/>
        <v>19</v>
      </c>
      <c r="J6">
        <f t="shared" si="2"/>
        <v>361</v>
      </c>
      <c r="L6" s="6" t="s">
        <v>21</v>
      </c>
      <c r="M6">
        <v>525</v>
      </c>
      <c r="N6">
        <v>13895</v>
      </c>
      <c r="O6">
        <v>385875</v>
      </c>
    </row>
    <row r="7" spans="1:19" x14ac:dyDescent="0.25">
      <c r="A7" s="9">
        <v>20</v>
      </c>
      <c r="B7" s="1">
        <v>880887.63014700392</v>
      </c>
      <c r="E7" s="9">
        <v>20</v>
      </c>
      <c r="F7">
        <f t="shared" si="0"/>
        <v>13.688685348709594</v>
      </c>
      <c r="H7">
        <v>1</v>
      </c>
      <c r="I7">
        <f t="shared" si="1"/>
        <v>20</v>
      </c>
      <c r="J7">
        <f t="shared" si="2"/>
        <v>400</v>
      </c>
      <c r="M7">
        <v>13895</v>
      </c>
      <c r="N7">
        <v>385875</v>
      </c>
      <c r="O7">
        <v>11141291</v>
      </c>
      <c r="R7" s="10" t="s">
        <v>24</v>
      </c>
      <c r="S7" s="1">
        <f t="array" ref="S7:S9">MMULT(M10:O12,M15:M17)</f>
        <v>14.011417344831898</v>
      </c>
    </row>
    <row r="8" spans="1:19" x14ac:dyDescent="0.25">
      <c r="A8" s="9">
        <v>21</v>
      </c>
      <c r="B8" s="1">
        <v>854062.08498722722</v>
      </c>
      <c r="E8" s="9">
        <v>21</v>
      </c>
      <c r="F8">
        <f t="shared" si="0"/>
        <v>13.657759169176535</v>
      </c>
      <c r="H8">
        <v>1</v>
      </c>
      <c r="I8">
        <f t="shared" si="1"/>
        <v>21</v>
      </c>
      <c r="J8">
        <f t="shared" si="2"/>
        <v>441</v>
      </c>
      <c r="Q8" s="6" t="s">
        <v>10</v>
      </c>
      <c r="R8" s="10" t="s">
        <v>26</v>
      </c>
      <c r="S8" s="1">
        <v>-2.184507337398145E-2</v>
      </c>
    </row>
    <row r="9" spans="1:19" x14ac:dyDescent="0.25">
      <c r="A9" s="9">
        <v>22</v>
      </c>
      <c r="B9" s="1">
        <v>837753.98451794288</v>
      </c>
      <c r="E9" s="9">
        <v>22</v>
      </c>
      <c r="F9">
        <f t="shared" si="0"/>
        <v>13.638479761801845</v>
      </c>
      <c r="H9">
        <v>1</v>
      </c>
      <c r="I9">
        <f t="shared" si="1"/>
        <v>22</v>
      </c>
      <c r="J9">
        <f t="shared" si="2"/>
        <v>484</v>
      </c>
      <c r="R9" s="10" t="s">
        <v>25</v>
      </c>
      <c r="S9" s="1">
        <v>2.3553697008082963E-4</v>
      </c>
    </row>
    <row r="10" spans="1:19" x14ac:dyDescent="0.25">
      <c r="A10" s="9">
        <v>23</v>
      </c>
      <c r="B10" s="1">
        <v>826724.8736891303</v>
      </c>
      <c r="E10" s="9">
        <v>23</v>
      </c>
      <c r="F10">
        <f t="shared" si="0"/>
        <v>13.625227238714988</v>
      </c>
      <c r="H10">
        <v>1</v>
      </c>
      <c r="I10">
        <f t="shared" si="1"/>
        <v>23</v>
      </c>
      <c r="J10">
        <f t="shared" si="2"/>
        <v>529</v>
      </c>
      <c r="M10">
        <f t="array" ref="M10:O12">MINVERSE(M5:O7)</f>
        <v>16.289310232102991</v>
      </c>
      <c r="N10">
        <v>-1.3437992213736729</v>
      </c>
      <c r="O10">
        <v>2.6226633778122763E-2</v>
      </c>
    </row>
    <row r="11" spans="1:19" x14ac:dyDescent="0.25">
      <c r="A11" s="9">
        <v>24</v>
      </c>
      <c r="B11" s="1">
        <v>818355.38310471294</v>
      </c>
      <c r="E11" s="9">
        <v>24</v>
      </c>
      <c r="F11">
        <f t="shared" si="0"/>
        <v>13.615051974910456</v>
      </c>
      <c r="H11">
        <v>1</v>
      </c>
      <c r="I11">
        <f t="shared" si="1"/>
        <v>24</v>
      </c>
      <c r="J11">
        <f t="shared" si="2"/>
        <v>576</v>
      </c>
      <c r="L11" s="6" t="s">
        <v>22</v>
      </c>
      <c r="M11">
        <v>-1.3437992213736758</v>
      </c>
      <c r="N11">
        <v>0.11274332075248088</v>
      </c>
      <c r="O11">
        <v>-2.228892389075587E-3</v>
      </c>
    </row>
    <row r="12" spans="1:19" x14ac:dyDescent="0.25">
      <c r="A12" s="9">
        <v>25</v>
      </c>
      <c r="B12" s="1">
        <v>811335.68718868319</v>
      </c>
      <c r="E12" s="9">
        <v>25</v>
      </c>
      <c r="F12">
        <f t="shared" si="0"/>
        <v>13.606437165075882</v>
      </c>
      <c r="H12">
        <v>1</v>
      </c>
      <c r="I12">
        <f t="shared" si="1"/>
        <v>25</v>
      </c>
      <c r="J12">
        <f t="shared" si="2"/>
        <v>625</v>
      </c>
      <c r="L12" s="6"/>
      <c r="M12">
        <v>2.6226633778122847E-2</v>
      </c>
      <c r="N12">
        <v>-2.22889238907559E-3</v>
      </c>
      <c r="O12">
        <v>4.457784778151171E-5</v>
      </c>
    </row>
    <row r="13" spans="1:19" x14ac:dyDescent="0.25">
      <c r="A13" s="9">
        <v>26</v>
      </c>
      <c r="B13" s="1">
        <v>805010.73326121399</v>
      </c>
      <c r="E13" s="9">
        <v>26</v>
      </c>
      <c r="F13">
        <f t="shared" si="0"/>
        <v>13.598610889555557</v>
      </c>
      <c r="H13">
        <v>1</v>
      </c>
      <c r="I13">
        <f t="shared" si="1"/>
        <v>26</v>
      </c>
      <c r="J13">
        <f t="shared" si="2"/>
        <v>676</v>
      </c>
      <c r="L13" s="6"/>
    </row>
    <row r="14" spans="1:19" x14ac:dyDescent="0.25">
      <c r="A14" s="9">
        <v>27</v>
      </c>
      <c r="B14" s="1">
        <v>799052.85606981127</v>
      </c>
      <c r="E14" s="9">
        <v>27</v>
      </c>
      <c r="F14">
        <f t="shared" si="0"/>
        <v>13.591182375338651</v>
      </c>
      <c r="H14">
        <v>1</v>
      </c>
      <c r="I14">
        <f t="shared" si="1"/>
        <v>27</v>
      </c>
      <c r="J14">
        <f t="shared" si="2"/>
        <v>729</v>
      </c>
      <c r="L14" s="6"/>
    </row>
    <row r="15" spans="1:19" x14ac:dyDescent="0.25">
      <c r="A15" s="9">
        <v>28</v>
      </c>
      <c r="B15" s="1">
        <v>793298.08504803549</v>
      </c>
      <c r="E15" s="9">
        <v>28</v>
      </c>
      <c r="F15">
        <f t="shared" si="0"/>
        <v>13.583954325380759</v>
      </c>
      <c r="H15">
        <v>1</v>
      </c>
      <c r="I15">
        <f t="shared" si="1"/>
        <v>28</v>
      </c>
      <c r="J15">
        <f t="shared" si="2"/>
        <v>784</v>
      </c>
      <c r="M15">
        <f t="array" ref="M15:M17">MMULT(TRANSPOSE(H2:J22),F2:F22)</f>
        <v>286.04388691933536</v>
      </c>
    </row>
    <row r="16" spans="1:19" x14ac:dyDescent="0.25">
      <c r="A16" s="9">
        <v>29</v>
      </c>
      <c r="B16" s="1">
        <v>787664.29793805559</v>
      </c>
      <c r="E16" s="9">
        <v>29</v>
      </c>
      <c r="F16">
        <f t="shared" si="0"/>
        <v>13.576827260223526</v>
      </c>
      <c r="H16">
        <v>1</v>
      </c>
      <c r="I16">
        <f t="shared" si="1"/>
        <v>29</v>
      </c>
      <c r="J16">
        <f t="shared" si="2"/>
        <v>841</v>
      </c>
      <c r="L16" s="6" t="s">
        <v>23</v>
      </c>
      <c r="M16">
        <v>7143.3446398335</v>
      </c>
    </row>
    <row r="17" spans="1:13" x14ac:dyDescent="0.25">
      <c r="A17" s="9">
        <v>30</v>
      </c>
      <c r="B17" s="1">
        <v>782110.29759516742</v>
      </c>
      <c r="E17" s="9">
        <v>30</v>
      </c>
      <c r="F17">
        <f t="shared" si="0"/>
        <v>13.569751055099582</v>
      </c>
      <c r="H17">
        <v>1</v>
      </c>
      <c r="I17">
        <f t="shared" si="1"/>
        <v>30</v>
      </c>
      <c r="J17">
        <f t="shared" si="2"/>
        <v>900</v>
      </c>
      <c r="M17">
        <v>188883.36224313677</v>
      </c>
    </row>
    <row r="18" spans="1:13" x14ac:dyDescent="0.25">
      <c r="A18" s="9">
        <v>31</v>
      </c>
      <c r="B18" s="1">
        <v>776615.35038334038</v>
      </c>
      <c r="E18" s="9">
        <v>31</v>
      </c>
      <c r="F18">
        <f t="shared" si="0"/>
        <v>13.56270046222309</v>
      </c>
      <c r="H18">
        <v>1</v>
      </c>
      <c r="I18">
        <f t="shared" si="1"/>
        <v>31</v>
      </c>
      <c r="J18">
        <f t="shared" si="2"/>
        <v>961</v>
      </c>
    </row>
    <row r="19" spans="1:13" x14ac:dyDescent="0.25">
      <c r="A19" s="9">
        <v>32</v>
      </c>
      <c r="B19" s="1">
        <v>771168.9553663265</v>
      </c>
      <c r="E19" s="9">
        <v>32</v>
      </c>
      <c r="F19">
        <f t="shared" si="0"/>
        <v>13.55566276649717</v>
      </c>
      <c r="H19">
        <v>1</v>
      </c>
      <c r="I19">
        <f t="shared" si="1"/>
        <v>32</v>
      </c>
      <c r="J19">
        <f t="shared" si="2"/>
        <v>1024</v>
      </c>
    </row>
    <row r="20" spans="1:13" x14ac:dyDescent="0.25">
      <c r="A20" s="9">
        <v>33</v>
      </c>
      <c r="B20" s="1">
        <v>765765.72889659693</v>
      </c>
      <c r="E20" s="9">
        <v>33</v>
      </c>
      <c r="F20">
        <f t="shared" si="0"/>
        <v>13.548631564995459</v>
      </c>
      <c r="H20">
        <v>1</v>
      </c>
      <c r="I20">
        <f t="shared" si="1"/>
        <v>33</v>
      </c>
      <c r="J20">
        <f t="shared" si="2"/>
        <v>1089</v>
      </c>
    </row>
    <row r="21" spans="1:13" x14ac:dyDescent="0.25">
      <c r="A21" s="9">
        <v>34</v>
      </c>
      <c r="B21" s="1">
        <v>760402.84690323821</v>
      </c>
      <c r="E21" s="9">
        <v>34</v>
      </c>
      <c r="F21">
        <f t="shared" si="0"/>
        <v>13.541603633544213</v>
      </c>
      <c r="H21">
        <v>1</v>
      </c>
      <c r="I21">
        <f t="shared" si="1"/>
        <v>34</v>
      </c>
      <c r="J21">
        <f t="shared" si="2"/>
        <v>1156</v>
      </c>
    </row>
    <row r="22" spans="1:13" x14ac:dyDescent="0.25">
      <c r="A22" s="9">
        <v>35</v>
      </c>
      <c r="B22" s="1">
        <v>755039.96490987937</v>
      </c>
      <c r="E22" s="9">
        <v>35</v>
      </c>
      <c r="F22">
        <f t="shared" si="0"/>
        <v>13.534525960485695</v>
      </c>
      <c r="H22">
        <v>1</v>
      </c>
      <c r="I22">
        <f t="shared" si="1"/>
        <v>35</v>
      </c>
      <c r="J22">
        <f t="shared" si="2"/>
        <v>1225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E16" sqref="E16"/>
    </sheetView>
  </sheetViews>
  <sheetFormatPr baseColWidth="10" defaultRowHeight="15" x14ac:dyDescent="0.25"/>
  <cols>
    <col min="11" max="11" width="19.5703125" customWidth="1"/>
  </cols>
  <sheetData>
    <row r="1" spans="1:12" x14ac:dyDescent="0.25">
      <c r="A1" s="8" t="s">
        <v>0</v>
      </c>
      <c r="B1" s="1" t="s">
        <v>1</v>
      </c>
      <c r="I1" t="s">
        <v>28</v>
      </c>
    </row>
    <row r="2" spans="1:12" x14ac:dyDescent="0.25">
      <c r="A2">
        <v>10</v>
      </c>
      <c r="B2" s="5">
        <v>3.7954452910011836E-2</v>
      </c>
      <c r="I2">
        <f>LN(B2)</f>
        <v>-3.2713684457916594</v>
      </c>
    </row>
    <row r="3" spans="1:12" x14ac:dyDescent="0.25">
      <c r="A3">
        <v>11</v>
      </c>
      <c r="B3" s="5">
        <v>3.9230232839760133E-2</v>
      </c>
      <c r="I3">
        <f t="shared" ref="I3:I22" si="0">LN(B3)</f>
        <v>-3.2383075835307715</v>
      </c>
    </row>
    <row r="4" spans="1:12" x14ac:dyDescent="0.25">
      <c r="A4">
        <v>12</v>
      </c>
      <c r="B4" s="5">
        <v>4.0698359540613079E-2</v>
      </c>
      <c r="I4">
        <f t="shared" si="0"/>
        <v>-3.2015674934733442</v>
      </c>
    </row>
    <row r="5" spans="1:12" x14ac:dyDescent="0.25">
      <c r="A5">
        <v>13</v>
      </c>
      <c r="B5" s="5">
        <v>4.2459131799994207E-2</v>
      </c>
      <c r="I5">
        <f t="shared" si="0"/>
        <v>-3.1592132703961973</v>
      </c>
    </row>
    <row r="6" spans="1:12" x14ac:dyDescent="0.25">
      <c r="A6">
        <v>14</v>
      </c>
      <c r="B6" s="5">
        <v>4.4572058511251553E-2</v>
      </c>
      <c r="I6">
        <f t="shared" si="0"/>
        <v>-3.1106481070625827</v>
      </c>
      <c r="K6" t="s">
        <v>27</v>
      </c>
    </row>
    <row r="7" spans="1:12" x14ac:dyDescent="0.25">
      <c r="A7">
        <v>15</v>
      </c>
      <c r="B7" s="5">
        <v>4.7107570564760386E-2</v>
      </c>
      <c r="I7">
        <f t="shared" si="0"/>
        <v>-3.0553215570170362</v>
      </c>
    </row>
    <row r="8" spans="1:12" x14ac:dyDescent="0.25">
      <c r="A8">
        <v>16</v>
      </c>
      <c r="B8" s="5">
        <v>5.0150185028970964E-2</v>
      </c>
      <c r="I8">
        <f t="shared" si="0"/>
        <v>-2.9927330750701122</v>
      </c>
      <c r="K8">
        <f t="array" ref="K8:L8">LINEST(I2:I22,A2:A22)</f>
        <v>9.7843280371321992E-2</v>
      </c>
      <c r="L8">
        <v>-4.4801390285373515</v>
      </c>
    </row>
    <row r="9" spans="1:12" x14ac:dyDescent="0.25">
      <c r="A9">
        <v>17</v>
      </c>
      <c r="B9" s="5">
        <v>5.3801322386023677E-2</v>
      </c>
      <c r="I9">
        <f t="shared" si="0"/>
        <v>-2.922457232450606</v>
      </c>
      <c r="K9" s="10" t="s">
        <v>29</v>
      </c>
      <c r="L9" s="10" t="s">
        <v>30</v>
      </c>
    </row>
    <row r="10" spans="1:12" x14ac:dyDescent="0.25">
      <c r="A10">
        <v>18</v>
      </c>
      <c r="B10" s="5">
        <v>5.8182687214486932E-2</v>
      </c>
      <c r="I10">
        <f t="shared" si="0"/>
        <v>-2.8441674390393441</v>
      </c>
    </row>
    <row r="11" spans="1:12" x14ac:dyDescent="0.25">
      <c r="A11">
        <v>19</v>
      </c>
      <c r="B11" s="5">
        <v>6.3440325008642828E-2</v>
      </c>
      <c r="I11">
        <f t="shared" si="0"/>
        <v>-2.7576555785816117</v>
      </c>
    </row>
    <row r="12" spans="1:12" x14ac:dyDescent="0.25">
      <c r="A12">
        <v>20</v>
      </c>
      <c r="B12" s="5">
        <v>6.9749490361629918E-2</v>
      </c>
      <c r="I12">
        <f t="shared" si="0"/>
        <v>-2.6628451649506544</v>
      </c>
      <c r="K12" s="8" t="s">
        <v>31</v>
      </c>
      <c r="L12" s="1">
        <f>EXP(K8)</f>
        <v>1.1027899427346299</v>
      </c>
    </row>
    <row r="13" spans="1:12" x14ac:dyDescent="0.25">
      <c r="A13">
        <v>21</v>
      </c>
      <c r="B13" s="5">
        <v>7.7320488785214386E-2</v>
      </c>
      <c r="I13">
        <f t="shared" si="0"/>
        <v>-2.5597963030735973</v>
      </c>
      <c r="K13" s="6"/>
    </row>
    <row r="14" spans="1:12" x14ac:dyDescent="0.25">
      <c r="A14">
        <v>22</v>
      </c>
      <c r="B14" s="5">
        <v>8.6405686893515785E-2</v>
      </c>
      <c r="I14">
        <f t="shared" si="0"/>
        <v>-2.4487017848113997</v>
      </c>
      <c r="K14" s="6" t="s">
        <v>33</v>
      </c>
      <c r="L14">
        <f>EXP(L8)/K8</f>
        <v>0.11581620682927349</v>
      </c>
    </row>
    <row r="15" spans="1:12" x14ac:dyDescent="0.25">
      <c r="A15">
        <v>23</v>
      </c>
      <c r="B15" s="5">
        <v>9.7307924623477468E-2</v>
      </c>
      <c r="I15">
        <f t="shared" si="0"/>
        <v>-2.3298748478499567</v>
      </c>
      <c r="K15" s="6"/>
    </row>
    <row r="16" spans="1:12" x14ac:dyDescent="0.25">
      <c r="A16">
        <v>24</v>
      </c>
      <c r="B16" s="5">
        <v>0.11039060989943147</v>
      </c>
      <c r="I16">
        <f t="shared" si="0"/>
        <v>-2.2037302040153186</v>
      </c>
      <c r="K16" s="8" t="s">
        <v>32</v>
      </c>
      <c r="L16" s="1">
        <f>EXP(-L14)</f>
        <v>0.89063890160323245</v>
      </c>
    </row>
    <row r="17" spans="1:9" x14ac:dyDescent="0.25">
      <c r="A17">
        <v>25</v>
      </c>
      <c r="B17" s="5">
        <v>0.12608983223057629</v>
      </c>
      <c r="I17">
        <f t="shared" si="0"/>
        <v>-2.0707606718508549</v>
      </c>
    </row>
    <row r="18" spans="1:9" x14ac:dyDescent="0.25">
      <c r="A18">
        <v>26</v>
      </c>
      <c r="B18" s="5">
        <v>0.14492889902795006</v>
      </c>
      <c r="I18">
        <f t="shared" si="0"/>
        <v>-1.9315120083545689</v>
      </c>
    </row>
    <row r="19" spans="1:9" x14ac:dyDescent="0.25">
      <c r="A19">
        <v>27</v>
      </c>
      <c r="B19" s="5">
        <v>0.16753577918479859</v>
      </c>
      <c r="I19">
        <f t="shared" si="0"/>
        <v>-1.7865583434543342</v>
      </c>
    </row>
    <row r="20" spans="1:9" x14ac:dyDescent="0.25">
      <c r="A20">
        <v>28</v>
      </c>
      <c r="B20" s="5">
        <v>0.1946640353730168</v>
      </c>
      <c r="I20">
        <f t="shared" si="0"/>
        <v>-1.6364801018328083</v>
      </c>
    </row>
    <row r="21" spans="1:9" x14ac:dyDescent="0.25">
      <c r="A21">
        <v>29</v>
      </c>
      <c r="B21" s="5">
        <v>0.22721794279887869</v>
      </c>
      <c r="I21">
        <f t="shared" si="0"/>
        <v>-1.4818456216667764</v>
      </c>
    </row>
    <row r="22" spans="1:9" x14ac:dyDescent="0.25">
      <c r="A22">
        <v>30</v>
      </c>
      <c r="B22" s="5">
        <v>0.2662826317099129</v>
      </c>
      <c r="I22">
        <f t="shared" si="0"/>
        <v>-1.3231970090555976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4097" r:id="rId3">
          <objectPr defaultSize="0" autoPict="0" r:id="rId4">
            <anchor moveWithCells="1">
              <from>
                <xdr:col>2</xdr:col>
                <xdr:colOff>114300</xdr:colOff>
                <xdr:row>4</xdr:row>
                <xdr:rowOff>57150</xdr:rowOff>
              </from>
              <to>
                <xdr:col>4</xdr:col>
                <xdr:colOff>114300</xdr:colOff>
                <xdr:row>5</xdr:row>
                <xdr:rowOff>180975</xdr:rowOff>
              </to>
            </anchor>
          </objectPr>
        </oleObject>
      </mc:Choice>
      <mc:Fallback>
        <oleObject progId="Equation.DSMT4" shapeId="4097" r:id="rId3"/>
      </mc:Fallback>
    </mc:AlternateContent>
    <mc:AlternateContent xmlns:mc="http://schemas.openxmlformats.org/markup-compatibility/2006">
      <mc:Choice Requires="x14">
        <oleObject progId="Equation.DSMT4" shapeId="4098" r:id="rId5">
          <objectPr defaultSize="0" autoPict="0" r:id="rId6">
            <anchor moveWithCells="1">
              <from>
                <xdr:col>2</xdr:col>
                <xdr:colOff>228600</xdr:colOff>
                <xdr:row>8</xdr:row>
                <xdr:rowOff>9525</xdr:rowOff>
              </from>
              <to>
                <xdr:col>7</xdr:col>
                <xdr:colOff>714375</xdr:colOff>
                <xdr:row>9</xdr:row>
                <xdr:rowOff>152400</xdr:rowOff>
              </to>
            </anchor>
          </objectPr>
        </oleObject>
      </mc:Choice>
      <mc:Fallback>
        <oleObject progId="Equation.DSMT4" shapeId="4098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topLeftCell="A4" workbookViewId="0">
      <selection activeCell="J23" sqref="J23"/>
    </sheetView>
  </sheetViews>
  <sheetFormatPr baseColWidth="10" defaultRowHeight="15" x14ac:dyDescent="0.25"/>
  <cols>
    <col min="2" max="2" width="11.42578125" style="1"/>
    <col min="3" max="3" width="21" customWidth="1"/>
    <col min="14" max="14" width="5.85546875" customWidth="1"/>
    <col min="16" max="16" width="5" customWidth="1"/>
    <col min="18" max="18" width="8.42578125" customWidth="1"/>
    <col min="20" max="20" width="7.140625" customWidth="1"/>
    <col min="22" max="22" width="9.7109375" customWidth="1"/>
  </cols>
  <sheetData>
    <row r="1" spans="1:23" x14ac:dyDescent="0.25">
      <c r="A1" t="s">
        <v>12</v>
      </c>
      <c r="B1" s="1" t="s">
        <v>13</v>
      </c>
      <c r="D1" t="s">
        <v>41</v>
      </c>
    </row>
    <row r="2" spans="1:23" x14ac:dyDescent="0.25">
      <c r="A2" s="9">
        <v>20</v>
      </c>
      <c r="B2" s="1">
        <v>868930.35676622519</v>
      </c>
    </row>
    <row r="3" spans="1:23" x14ac:dyDescent="0.25">
      <c r="A3" s="9">
        <v>21</v>
      </c>
      <c r="B3" s="1">
        <v>868162.29301172448</v>
      </c>
    </row>
    <row r="4" spans="1:23" x14ac:dyDescent="0.25">
      <c r="A4" s="9">
        <v>22</v>
      </c>
      <c r="B4" s="1">
        <v>867070.66517966171</v>
      </c>
    </row>
    <row r="5" spans="1:23" x14ac:dyDescent="0.25">
      <c r="A5" s="9">
        <v>23</v>
      </c>
      <c r="B5" s="1">
        <v>865900.11978166923</v>
      </c>
    </row>
    <row r="6" spans="1:23" x14ac:dyDescent="0.25">
      <c r="A6" s="9">
        <v>24</v>
      </c>
      <c r="B6" s="1">
        <v>863933.14151464589</v>
      </c>
      <c r="D6" s="11" t="s">
        <v>42</v>
      </c>
    </row>
    <row r="7" spans="1:23" x14ac:dyDescent="0.25">
      <c r="A7" s="9">
        <v>25</v>
      </c>
      <c r="B7" s="1">
        <v>861073.07297212037</v>
      </c>
    </row>
    <row r="8" spans="1:23" x14ac:dyDescent="0.25">
      <c r="A8" s="9">
        <v>26</v>
      </c>
      <c r="B8" s="1">
        <v>857445.15228803863</v>
      </c>
      <c r="D8" t="s">
        <v>0</v>
      </c>
      <c r="E8" t="s">
        <v>43</v>
      </c>
      <c r="L8" t="s">
        <v>0</v>
      </c>
      <c r="M8" t="s">
        <v>44</v>
      </c>
    </row>
    <row r="9" spans="1:23" x14ac:dyDescent="0.25">
      <c r="A9" s="9">
        <v>27</v>
      </c>
      <c r="B9" s="1">
        <v>852333.25079830864</v>
      </c>
      <c r="D9" s="9">
        <v>20</v>
      </c>
      <c r="E9">
        <f>B3/B2</f>
        <v>0.99911608134239993</v>
      </c>
      <c r="L9" s="13">
        <v>20</v>
      </c>
      <c r="M9" s="14">
        <f>LN(E9)</f>
        <v>-8.8430954405489099E-4</v>
      </c>
    </row>
    <row r="10" spans="1:23" x14ac:dyDescent="0.25">
      <c r="A10" s="9">
        <v>28</v>
      </c>
      <c r="B10" s="1">
        <v>846622.61801795999</v>
      </c>
      <c r="D10" s="9">
        <v>21</v>
      </c>
      <c r="E10">
        <f t="shared" ref="E10:E28" si="0">B4/B3</f>
        <v>0.99874259934939602</v>
      </c>
      <c r="L10" s="13">
        <v>21</v>
      </c>
      <c r="M10" s="14">
        <f t="shared" ref="M10:M29" si="1">LN(E10)</f>
        <v>-1.2581918421013935E-3</v>
      </c>
    </row>
    <row r="11" spans="1:23" x14ac:dyDescent="0.25">
      <c r="A11" s="9">
        <v>29</v>
      </c>
      <c r="B11" s="1">
        <v>840706.41706354171</v>
      </c>
      <c r="D11" s="9">
        <v>22</v>
      </c>
      <c r="E11">
        <f t="shared" si="0"/>
        <v>0.99865000000000004</v>
      </c>
      <c r="L11" s="13">
        <v>22</v>
      </c>
      <c r="M11" s="14">
        <f t="shared" si="1"/>
        <v>-1.3509120709562367E-3</v>
      </c>
    </row>
    <row r="12" spans="1:23" x14ac:dyDescent="0.25">
      <c r="A12" s="9">
        <v>30</v>
      </c>
      <c r="B12" s="1">
        <v>834816.22993988951</v>
      </c>
      <c r="D12" s="9">
        <v>23</v>
      </c>
      <c r="E12">
        <f t="shared" si="0"/>
        <v>0.99772840051400002</v>
      </c>
      <c r="L12" s="13">
        <v>23</v>
      </c>
      <c r="M12" s="14">
        <f t="shared" si="1"/>
        <v>-2.2741834820567842E-3</v>
      </c>
    </row>
    <row r="13" spans="1:23" x14ac:dyDescent="0.25">
      <c r="A13" s="9">
        <v>31</v>
      </c>
      <c r="B13" s="1">
        <v>828805.23403531581</v>
      </c>
      <c r="D13" s="9">
        <v>24</v>
      </c>
      <c r="E13">
        <f t="shared" si="0"/>
        <v>0.99668947930679996</v>
      </c>
      <c r="L13" s="13">
        <v>24</v>
      </c>
      <c r="M13" s="14">
        <f t="shared" si="1"/>
        <v>-3.3160125908737524E-3</v>
      </c>
    </row>
    <row r="14" spans="1:23" x14ac:dyDescent="0.25">
      <c r="A14" s="9">
        <v>32</v>
      </c>
      <c r="B14" s="1">
        <v>822587.46922405518</v>
      </c>
      <c r="D14" s="9">
        <v>25</v>
      </c>
      <c r="E14">
        <f t="shared" si="0"/>
        <v>0.99578674470499995</v>
      </c>
      <c r="L14" s="13">
        <v>25</v>
      </c>
      <c r="M14" s="14">
        <f t="shared" si="1"/>
        <v>-4.2221560646981925E-3</v>
      </c>
      <c r="V14" s="6" t="s">
        <v>10</v>
      </c>
      <c r="W14">
        <f>Q18/(U21^L9*((U21^7)-1)*((U21^7)-1)/(U21-1))</f>
        <v>-1.1444998223562892E-3</v>
      </c>
    </row>
    <row r="15" spans="1:23" x14ac:dyDescent="0.25">
      <c r="A15" s="9">
        <v>33</v>
      </c>
      <c r="B15" s="1">
        <v>816257.82176886057</v>
      </c>
      <c r="D15" s="9">
        <v>26</v>
      </c>
      <c r="E15">
        <f t="shared" si="0"/>
        <v>0.99403821751620003</v>
      </c>
      <c r="L15" s="13">
        <v>26</v>
      </c>
      <c r="M15" s="14">
        <f t="shared" si="1"/>
        <v>-5.9796248592436973E-3</v>
      </c>
      <c r="N15" s="6" t="s">
        <v>2</v>
      </c>
      <c r="O15">
        <f>SUM(M9:M15)</f>
        <v>-1.9285390453984946E-2</v>
      </c>
    </row>
    <row r="16" spans="1:23" x14ac:dyDescent="0.25">
      <c r="A16" s="9">
        <v>34</v>
      </c>
      <c r="B16" s="1">
        <v>809835.34644381411</v>
      </c>
      <c r="D16" s="9">
        <v>27</v>
      </c>
      <c r="E16">
        <f t="shared" si="0"/>
        <v>0.99330000000000007</v>
      </c>
      <c r="L16" s="15">
        <v>27</v>
      </c>
      <c r="M16" s="16">
        <f t="shared" si="1"/>
        <v>-6.7225457608267002E-3</v>
      </c>
      <c r="N16" s="6"/>
    </row>
    <row r="17" spans="1:25" x14ac:dyDescent="0.25">
      <c r="A17" s="9">
        <v>35</v>
      </c>
      <c r="B17" s="1">
        <v>802634.55461800483</v>
      </c>
      <c r="D17" s="9">
        <v>28</v>
      </c>
      <c r="E17">
        <f t="shared" si="0"/>
        <v>0.99301199751989999</v>
      </c>
      <c r="L17" s="15">
        <v>28</v>
      </c>
      <c r="M17" s="16">
        <f t="shared" si="1"/>
        <v>-7.0125329153904511E-3</v>
      </c>
      <c r="N17" s="6"/>
    </row>
    <row r="18" spans="1:25" x14ac:dyDescent="0.25">
      <c r="A18" s="9">
        <v>36</v>
      </c>
      <c r="B18" s="1">
        <v>794287.06544704677</v>
      </c>
      <c r="D18" s="9">
        <v>29</v>
      </c>
      <c r="E18">
        <f t="shared" si="0"/>
        <v>0.99299376452457</v>
      </c>
      <c r="L18" s="15">
        <v>29</v>
      </c>
      <c r="M18" s="16">
        <f t="shared" si="1"/>
        <v>-7.0308943881303232E-3</v>
      </c>
      <c r="N18" s="6"/>
      <c r="P18" s="7" t="s">
        <v>5</v>
      </c>
      <c r="Q18">
        <f>O22-O15</f>
        <v>-3.1861248327049979E-2</v>
      </c>
      <c r="X18" s="8" t="s">
        <v>47</v>
      </c>
      <c r="Y18" s="1">
        <f>O15-(W20*U21^L9*((U21^7)-1)/(U21-1)/7)</f>
        <v>9.0643387092933271E-3</v>
      </c>
    </row>
    <row r="19" spans="1:25" x14ac:dyDescent="0.25">
      <c r="A19" s="9">
        <v>37</v>
      </c>
      <c r="B19" s="1">
        <v>784313.96051210444</v>
      </c>
      <c r="D19" s="9">
        <v>30</v>
      </c>
      <c r="E19">
        <f t="shared" si="0"/>
        <v>0.99279961782127002</v>
      </c>
      <c r="L19" s="15">
        <v>30</v>
      </c>
      <c r="M19" s="16">
        <f t="shared" si="1"/>
        <v>-7.2264300421863558E-3</v>
      </c>
      <c r="N19" s="6"/>
      <c r="P19" s="6"/>
    </row>
    <row r="20" spans="1:25" x14ac:dyDescent="0.25">
      <c r="A20" s="9">
        <v>38</v>
      </c>
      <c r="B20" s="1">
        <v>774093.86414391256</v>
      </c>
      <c r="D20" s="9">
        <v>31</v>
      </c>
      <c r="E20">
        <f t="shared" si="0"/>
        <v>0.99249791801990994</v>
      </c>
      <c r="L20" s="15">
        <v>31</v>
      </c>
      <c r="M20" s="16">
        <f t="shared" si="1"/>
        <v>-7.5303641359288631E-3</v>
      </c>
      <c r="N20" s="6"/>
      <c r="P20" s="6"/>
      <c r="V20" s="8" t="s">
        <v>10</v>
      </c>
      <c r="W20" s="1">
        <f>(W14+W25)/2</f>
        <v>-4.9526575594990669E-3</v>
      </c>
    </row>
    <row r="21" spans="1:25" x14ac:dyDescent="0.25">
      <c r="A21" s="9">
        <v>39</v>
      </c>
      <c r="B21" s="1">
        <v>762506.94408993155</v>
      </c>
      <c r="D21" s="9">
        <v>32</v>
      </c>
      <c r="E21">
        <f t="shared" si="0"/>
        <v>0.99230519830168895</v>
      </c>
      <c r="G21" t="s">
        <v>48</v>
      </c>
      <c r="H21" s="6" t="s">
        <v>47</v>
      </c>
      <c r="I21">
        <v>9.0643387092933271E-3</v>
      </c>
      <c r="L21" s="15">
        <v>32</v>
      </c>
      <c r="M21" s="16">
        <f t="shared" si="1"/>
        <v>-7.7245594364519759E-3</v>
      </c>
      <c r="N21" s="6"/>
      <c r="P21" s="6"/>
      <c r="R21" s="7" t="s">
        <v>45</v>
      </c>
      <c r="S21">
        <f>Q25/Q18</f>
        <v>1.6947657556338087</v>
      </c>
      <c r="T21" t="s">
        <v>46</v>
      </c>
      <c r="U21" s="1">
        <f>S21^(1/7)</f>
        <v>1.0782760382335574</v>
      </c>
    </row>
    <row r="22" spans="1:25" x14ac:dyDescent="0.25">
      <c r="A22" s="9">
        <v>40</v>
      </c>
      <c r="B22" s="1">
        <v>745892.98350962927</v>
      </c>
      <c r="D22" s="9">
        <v>33</v>
      </c>
      <c r="E22">
        <f t="shared" si="0"/>
        <v>0.99213180547399993</v>
      </c>
      <c r="H22" s="6" t="s">
        <v>10</v>
      </c>
      <c r="I22">
        <v>-4.9526575594990669E-3</v>
      </c>
      <c r="L22" s="15">
        <v>33</v>
      </c>
      <c r="M22" s="16">
        <f t="shared" si="1"/>
        <v>-7.8993121021202536E-3</v>
      </c>
      <c r="N22" s="6" t="s">
        <v>3</v>
      </c>
      <c r="O22">
        <f>SUM(M16:M22)</f>
        <v>-5.1146638781034925E-2</v>
      </c>
      <c r="P22" s="6"/>
    </row>
    <row r="23" spans="1:25" x14ac:dyDescent="0.25">
      <c r="A23" s="9">
        <v>41</v>
      </c>
      <c r="B23" s="1">
        <v>729009.64300000004</v>
      </c>
      <c r="D23" s="9">
        <v>34</v>
      </c>
      <c r="E23">
        <f t="shared" si="0"/>
        <v>0.9911083260845186</v>
      </c>
      <c r="H23" s="6" t="s">
        <v>49</v>
      </c>
      <c r="I23">
        <v>1.0782760382335574</v>
      </c>
      <c r="L23" s="17">
        <v>34</v>
      </c>
      <c r="M23" s="18">
        <f t="shared" si="1"/>
        <v>-8.9314407526589288E-3</v>
      </c>
      <c r="P23" s="6"/>
    </row>
    <row r="24" spans="1:25" x14ac:dyDescent="0.25">
      <c r="D24" s="9">
        <v>35</v>
      </c>
      <c r="E24">
        <f t="shared" si="0"/>
        <v>0.98959988811479604</v>
      </c>
      <c r="L24" s="17">
        <v>35</v>
      </c>
      <c r="M24" s="18">
        <f t="shared" si="1"/>
        <v>-1.0454570964904058E-2</v>
      </c>
      <c r="P24" s="6"/>
    </row>
    <row r="25" spans="1:25" x14ac:dyDescent="0.25">
      <c r="D25" s="9">
        <v>36</v>
      </c>
      <c r="E25">
        <f t="shared" si="0"/>
        <v>0.98744395399498397</v>
      </c>
      <c r="G25" t="s">
        <v>50</v>
      </c>
      <c r="H25" s="8" t="s">
        <v>53</v>
      </c>
      <c r="I25" s="1">
        <f>EXP(I21)</f>
        <v>1.0091055442335886</v>
      </c>
      <c r="L25" s="17">
        <v>36</v>
      </c>
      <c r="M25" s="18">
        <f t="shared" si="1"/>
        <v>-1.2635539265629006E-2</v>
      </c>
      <c r="P25" s="7" t="s">
        <v>6</v>
      </c>
      <c r="Q25">
        <f>O29-O22</f>
        <v>-5.3997352596429279E-2</v>
      </c>
      <c r="V25" s="6" t="s">
        <v>10</v>
      </c>
      <c r="W25">
        <f>Q25/(U21^M16*((U21^7)-1)*((U21^7)-1)/(U21-1))</f>
        <v>-8.7608152966418447E-3</v>
      </c>
    </row>
    <row r="26" spans="1:25" x14ac:dyDescent="0.25">
      <c r="D26" s="9">
        <v>37</v>
      </c>
      <c r="E26">
        <f t="shared" si="0"/>
        <v>0.98696938103521858</v>
      </c>
      <c r="G26" t="s">
        <v>51</v>
      </c>
      <c r="H26" s="8" t="s">
        <v>54</v>
      </c>
      <c r="I26" s="1">
        <v>1.0782760382335574</v>
      </c>
      <c r="L26" s="17">
        <v>37</v>
      </c>
      <c r="M26" s="18">
        <f t="shared" si="1"/>
        <v>-1.3116262283940059E-2</v>
      </c>
    </row>
    <row r="27" spans="1:25" x14ac:dyDescent="0.25">
      <c r="D27" s="9">
        <v>38</v>
      </c>
      <c r="E27">
        <f t="shared" si="0"/>
        <v>0.98503163428792295</v>
      </c>
      <c r="G27" t="s">
        <v>52</v>
      </c>
      <c r="H27" s="8" t="s">
        <v>32</v>
      </c>
      <c r="I27" s="1">
        <f>EXP(I22/(I23-1))</f>
        <v>0.93868840278307397</v>
      </c>
      <c r="L27" s="17">
        <v>38</v>
      </c>
      <c r="M27" s="18">
        <f t="shared" si="1"/>
        <v>-1.5081522297408593E-2</v>
      </c>
    </row>
    <row r="28" spans="1:25" x14ac:dyDescent="0.25">
      <c r="D28" s="9">
        <v>39</v>
      </c>
      <c r="E28">
        <f t="shared" si="0"/>
        <v>0.97821139766781873</v>
      </c>
      <c r="L28" s="17">
        <v>39</v>
      </c>
      <c r="M28" s="18">
        <f t="shared" si="1"/>
        <v>-2.202947927044159E-2</v>
      </c>
    </row>
    <row r="29" spans="1:25" x14ac:dyDescent="0.25">
      <c r="C29" s="6"/>
      <c r="D29" s="12">
        <v>40</v>
      </c>
      <c r="E29">
        <f t="shared" ref="E29" si="2">B23/B22</f>
        <v>0.97736492917497564</v>
      </c>
      <c r="L29" s="17">
        <v>40</v>
      </c>
      <c r="M29" s="18">
        <f t="shared" si="1"/>
        <v>-2.2895176542481979E-2</v>
      </c>
      <c r="N29" s="6" t="s">
        <v>4</v>
      </c>
      <c r="O29">
        <f>SUM(M23:M29)</f>
        <v>-0.1051439913774642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5121" r:id="rId4">
          <objectPr defaultSize="0" autoPict="0" r:id="rId5">
            <anchor moveWithCells="1" sizeWithCells="1">
              <from>
                <xdr:col>3</xdr:col>
                <xdr:colOff>28575</xdr:colOff>
                <xdr:row>1</xdr:row>
                <xdr:rowOff>38100</xdr:rowOff>
              </from>
              <to>
                <xdr:col>9</xdr:col>
                <xdr:colOff>219075</xdr:colOff>
                <xdr:row>4</xdr:row>
                <xdr:rowOff>66675</xdr:rowOff>
              </to>
            </anchor>
          </objectPr>
        </oleObject>
      </mc:Choice>
      <mc:Fallback>
        <oleObject progId="Equation.DSMT4" shapeId="5121" r:id="rId4"/>
      </mc:Fallback>
    </mc:AlternateContent>
    <mc:AlternateContent xmlns:mc="http://schemas.openxmlformats.org/markup-compatibility/2006">
      <mc:Choice Requires="x14">
        <oleObject progId="Equation.DSMT4" shapeId="5122" r:id="rId6">
          <objectPr defaultSize="0" autoPict="0" r:id="rId7">
            <anchor moveWithCells="1" sizeWithCells="1">
              <from>
                <xdr:col>5</xdr:col>
                <xdr:colOff>171450</xdr:colOff>
                <xdr:row>8</xdr:row>
                <xdr:rowOff>152400</xdr:rowOff>
              </from>
              <to>
                <xdr:col>10</xdr:col>
                <xdr:colOff>733425</xdr:colOff>
                <xdr:row>17</xdr:row>
                <xdr:rowOff>180975</xdr:rowOff>
              </to>
            </anchor>
          </objectPr>
        </oleObject>
      </mc:Choice>
      <mc:Fallback>
        <oleObject progId="Equation.DSMT4" shapeId="5122" r:id="rId6"/>
      </mc:Fallback>
    </mc:AlternateContent>
    <mc:AlternateContent xmlns:mc="http://schemas.openxmlformats.org/markup-compatibility/2006">
      <mc:Choice Requires="x14">
        <oleObject progId="Equation.DSMT4" shapeId="5123" r:id="rId8">
          <objectPr defaultSize="0" autoPict="0" r:id="rId9">
            <anchor moveWithCells="1">
              <from>
                <xdr:col>18</xdr:col>
                <xdr:colOff>733425</xdr:colOff>
                <xdr:row>15</xdr:row>
                <xdr:rowOff>57150</xdr:rowOff>
              </from>
              <to>
                <xdr:col>20</xdr:col>
                <xdr:colOff>552450</xdr:colOff>
                <xdr:row>19</xdr:row>
                <xdr:rowOff>9525</xdr:rowOff>
              </to>
            </anchor>
          </objectPr>
        </oleObject>
      </mc:Choice>
      <mc:Fallback>
        <oleObject progId="Equation.DSMT4" shapeId="5123" r:id="rId8"/>
      </mc:Fallback>
    </mc:AlternateContent>
    <mc:AlternateContent xmlns:mc="http://schemas.openxmlformats.org/markup-compatibility/2006">
      <mc:Choice Requires="x14">
        <oleObject progId="Equation.DSMT4" shapeId="5124" r:id="rId10">
          <objectPr defaultSize="0" autoPict="0" r:id="rId11">
            <anchor moveWithCells="1">
              <from>
                <xdr:col>19</xdr:col>
                <xdr:colOff>371475</xdr:colOff>
                <xdr:row>8</xdr:row>
                <xdr:rowOff>47625</xdr:rowOff>
              </from>
              <to>
                <xdr:col>22</xdr:col>
                <xdr:colOff>238125</xdr:colOff>
                <xdr:row>11</xdr:row>
                <xdr:rowOff>161925</xdr:rowOff>
              </to>
            </anchor>
          </objectPr>
        </oleObject>
      </mc:Choice>
      <mc:Fallback>
        <oleObject progId="Equation.DSMT4" shapeId="5124" r:id="rId10"/>
      </mc:Fallback>
    </mc:AlternateContent>
    <mc:AlternateContent xmlns:mc="http://schemas.openxmlformats.org/markup-compatibility/2006">
      <mc:Choice Requires="x14">
        <oleObject progId="Equation.DSMT4" shapeId="5125" r:id="rId12">
          <objectPr defaultSize="0" autoPict="0" r:id="rId13">
            <anchor moveWithCells="1">
              <from>
                <xdr:col>18</xdr:col>
                <xdr:colOff>619125</xdr:colOff>
                <xdr:row>26</xdr:row>
                <xdr:rowOff>76200</xdr:rowOff>
              </from>
              <to>
                <xdr:col>22</xdr:col>
                <xdr:colOff>0</xdr:colOff>
                <xdr:row>30</xdr:row>
                <xdr:rowOff>38100</xdr:rowOff>
              </to>
            </anchor>
          </objectPr>
        </oleObject>
      </mc:Choice>
      <mc:Fallback>
        <oleObject progId="Equation.DSMT4" shapeId="5125" r:id="rId12"/>
      </mc:Fallback>
    </mc:AlternateContent>
    <mc:AlternateContent xmlns:mc="http://schemas.openxmlformats.org/markup-compatibility/2006">
      <mc:Choice Requires="x14">
        <oleObject progId="Equation.DSMT4" shapeId="5126" r:id="rId14">
          <objectPr defaultSize="0" autoPict="0" r:id="rId15">
            <anchor moveWithCells="1" sizeWithCells="1">
              <from>
                <xdr:col>23</xdr:col>
                <xdr:colOff>495300</xdr:colOff>
                <xdr:row>11</xdr:row>
                <xdr:rowOff>28575</xdr:rowOff>
              </from>
              <to>
                <xdr:col>25</xdr:col>
                <xdr:colOff>714375</xdr:colOff>
                <xdr:row>15</xdr:row>
                <xdr:rowOff>19050</xdr:rowOff>
              </to>
            </anchor>
          </objectPr>
        </oleObject>
      </mc:Choice>
      <mc:Fallback>
        <oleObject progId="Equation.DSMT4" shapeId="5126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makeham</vt:lpstr>
      <vt:lpstr>dormoy1</vt:lpstr>
      <vt:lpstr>dormoy2</vt:lpstr>
      <vt:lpstr>Gompertz</vt:lpstr>
      <vt:lpstr>oTROS ajusteS a Makeham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2016-12-20T09:55:56Z</dcterms:created>
  <dcterms:modified xsi:type="dcterms:W3CDTF">2017-12-14T17:49:33Z</dcterms:modified>
</cp:coreProperties>
</file>