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30" windowWidth="12015" windowHeight="5775"/>
  </bookViews>
  <sheets>
    <sheet name="Hoja1" sheetId="1" r:id="rId1"/>
    <sheet name="Hoja2" sheetId="4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6" i="1" l="1"/>
  <c r="L8" i="1"/>
  <c r="B15" i="1" s="1"/>
  <c r="G15" i="1"/>
  <c r="K15" i="1" s="1"/>
  <c r="I15" i="1"/>
  <c r="G16" i="1"/>
  <c r="K16" i="1" s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I16" i="1" l="1"/>
  <c r="J15" i="1"/>
  <c r="J16" i="1"/>
  <c r="B17" i="1"/>
  <c r="L20" i="1"/>
  <c r="L22" i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D16" i="1"/>
  <c r="D17" i="1"/>
  <c r="D15" i="1"/>
  <c r="B37" i="1"/>
  <c r="B40" i="1"/>
  <c r="L19" i="1"/>
  <c r="L18" i="1"/>
  <c r="B39" i="1"/>
  <c r="L21" i="1"/>
  <c r="B38" i="1"/>
  <c r="B35" i="1"/>
  <c r="B36" i="1"/>
  <c r="C15" i="1"/>
  <c r="C39" i="1"/>
  <c r="L39" i="1" s="1"/>
  <c r="C35" i="1"/>
  <c r="L35" i="1" s="1"/>
  <c r="C37" i="1"/>
  <c r="C40" i="1"/>
  <c r="C38" i="1"/>
  <c r="C16" i="1"/>
  <c r="C36" i="1"/>
  <c r="L36" i="1" s="1"/>
  <c r="C17" i="1"/>
  <c r="L17" i="1" s="1"/>
  <c r="M17" i="1" l="1"/>
  <c r="M16" i="1"/>
  <c r="M15" i="1"/>
  <c r="F17" i="1"/>
  <c r="F18" i="1" s="1"/>
  <c r="L38" i="1"/>
  <c r="L37" i="1"/>
  <c r="L15" i="1"/>
  <c r="H17" i="1"/>
  <c r="L16" i="1"/>
  <c r="L40" i="1"/>
  <c r="G17" i="1" l="1"/>
  <c r="I17" i="1" s="1"/>
  <c r="G18" i="1"/>
  <c r="F19" i="1"/>
  <c r="H18" i="1"/>
  <c r="J17" i="1" l="1"/>
  <c r="K17" i="1"/>
  <c r="G19" i="1"/>
  <c r="H19" i="1"/>
  <c r="F20" i="1"/>
  <c r="I18" i="1"/>
  <c r="K18" i="1"/>
  <c r="J18" i="1"/>
  <c r="H20" i="1" l="1"/>
  <c r="F21" i="1"/>
  <c r="G20" i="1"/>
  <c r="J19" i="1"/>
  <c r="K19" i="1"/>
  <c r="I19" i="1"/>
  <c r="H21" i="1" l="1"/>
  <c r="G21" i="1"/>
  <c r="F22" i="1"/>
  <c r="K20" i="1"/>
  <c r="I20" i="1"/>
  <c r="J20" i="1"/>
  <c r="H22" i="1" l="1"/>
  <c r="G22" i="1"/>
  <c r="F23" i="1"/>
  <c r="K21" i="1"/>
  <c r="I21" i="1"/>
  <c r="J21" i="1"/>
  <c r="G23" i="1" l="1"/>
  <c r="F24" i="1"/>
  <c r="H23" i="1"/>
  <c r="I22" i="1"/>
  <c r="J22" i="1"/>
  <c r="K22" i="1"/>
  <c r="F25" i="1" l="1"/>
  <c r="G24" i="1"/>
  <c r="H24" i="1"/>
  <c r="J23" i="1"/>
  <c r="K23" i="1"/>
  <c r="I23" i="1"/>
  <c r="G25" i="1" l="1"/>
  <c r="F26" i="1"/>
  <c r="H25" i="1"/>
  <c r="K24" i="1"/>
  <c r="J24" i="1"/>
  <c r="I24" i="1"/>
  <c r="G26" i="1" l="1"/>
  <c r="H26" i="1"/>
  <c r="F27" i="1"/>
  <c r="K25" i="1"/>
  <c r="J25" i="1"/>
  <c r="I25" i="1"/>
  <c r="J26" i="1" l="1"/>
  <c r="I26" i="1"/>
  <c r="K26" i="1"/>
  <c r="H27" i="1"/>
  <c r="G27" i="1"/>
  <c r="F28" i="1"/>
  <c r="J27" i="1" l="1"/>
  <c r="I27" i="1"/>
  <c r="K27" i="1"/>
  <c r="F29" i="1"/>
  <c r="G28" i="1"/>
  <c r="H28" i="1"/>
  <c r="K28" i="1" l="1"/>
  <c r="J28" i="1"/>
  <c r="I28" i="1"/>
  <c r="H29" i="1"/>
  <c r="F30" i="1"/>
  <c r="G29" i="1"/>
  <c r="G30" i="1" l="1"/>
  <c r="H30" i="1"/>
  <c r="F31" i="1"/>
  <c r="K29" i="1"/>
  <c r="I29" i="1"/>
  <c r="J29" i="1"/>
  <c r="F32" i="1" l="1"/>
  <c r="H31" i="1"/>
  <c r="G31" i="1"/>
  <c r="I30" i="1"/>
  <c r="K30" i="1"/>
  <c r="J30" i="1"/>
  <c r="G32" i="1" l="1"/>
  <c r="H32" i="1"/>
  <c r="F33" i="1"/>
  <c r="I31" i="1"/>
  <c r="J31" i="1"/>
  <c r="K31" i="1"/>
  <c r="H33" i="1" l="1"/>
  <c r="F34" i="1"/>
  <c r="G33" i="1"/>
  <c r="J32" i="1"/>
  <c r="I32" i="1"/>
  <c r="K32" i="1"/>
  <c r="K33" i="1" l="1"/>
  <c r="I33" i="1"/>
  <c r="J33" i="1"/>
  <c r="G34" i="1"/>
  <c r="H34" i="1"/>
  <c r="H41" i="1" s="1"/>
  <c r="D39" i="1"/>
  <c r="M39" i="1" s="1"/>
  <c r="J34" i="1" l="1"/>
  <c r="J41" i="1" s="1"/>
  <c r="E36" i="1" s="1"/>
  <c r="K34" i="1"/>
  <c r="K41" i="1" s="1"/>
  <c r="D37" i="1" s="1"/>
  <c r="M37" i="1" s="1"/>
  <c r="I34" i="1"/>
  <c r="I41" i="1" s="1"/>
  <c r="D35" i="1" l="1"/>
  <c r="D38" i="1"/>
  <c r="M38" i="1" s="1"/>
  <c r="E41" i="1"/>
  <c r="M36" i="1"/>
  <c r="D41" i="1" l="1"/>
  <c r="M35" i="1"/>
  <c r="M40" i="1" l="1"/>
  <c r="M41" i="1" s="1"/>
  <c r="J10" i="1" s="1"/>
  <c r="F40" i="1"/>
  <c r="G40" i="1" s="1"/>
</calcChain>
</file>

<file path=xl/sharedStrings.xml><?xml version="1.0" encoding="utf-8"?>
<sst xmlns="http://schemas.openxmlformats.org/spreadsheetml/2006/main" count="37" uniqueCount="31">
  <si>
    <t>PÓLIZA DE CRÉDITO</t>
  </si>
  <si>
    <t>DATOS</t>
  </si>
  <si>
    <t>Limite</t>
  </si>
  <si>
    <t>Comisión Estudio</t>
  </si>
  <si>
    <t>%</t>
  </si>
  <si>
    <t>Fecha apertura</t>
  </si>
  <si>
    <t>Comisión Apertura</t>
  </si>
  <si>
    <t>Fecha cierre</t>
  </si>
  <si>
    <t>Com. Disponibilidad</t>
  </si>
  <si>
    <t>Interés deudor</t>
  </si>
  <si>
    <t>Comisión excedido</t>
  </si>
  <si>
    <t>Inteerés acreedor</t>
  </si>
  <si>
    <t>Otros Gastos</t>
  </si>
  <si>
    <t>Interés excedido</t>
  </si>
  <si>
    <t>T.A.E.</t>
  </si>
  <si>
    <t>PARA CALCULOS</t>
  </si>
  <si>
    <t>OCULTAR</t>
  </si>
  <si>
    <t>Fecha</t>
  </si>
  <si>
    <t xml:space="preserve">                Capitales</t>
  </si>
  <si>
    <t>NUMEROS COMERCIALES</t>
  </si>
  <si>
    <t>Concepto</t>
  </si>
  <si>
    <t>Valor</t>
  </si>
  <si>
    <t>Debe</t>
  </si>
  <si>
    <t>Haber</t>
  </si>
  <si>
    <t>Saldo</t>
  </si>
  <si>
    <t>Dias</t>
  </si>
  <si>
    <t>Excedido</t>
  </si>
  <si>
    <t>FECHA</t>
  </si>
  <si>
    <t>CANTIDAD</t>
  </si>
  <si>
    <t>TOTALES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</si>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</sst>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_€"/>
    <numFmt numFmtId="165" formatCode="dd\-mm\-yy;@"/>
    <numFmt numFmtId="166" formatCode="#,##0.00\ &quot;€&quot;"/>
    <numFmt numFmtId="167" formatCode="0.0000000%"/>
    <numFmt numFmtId="168" formatCode="0.0000%"/>
  </numFmts>
  <fonts count="5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164" fontId="0" fillId="2" borderId="0" xfId="0" applyNumberFormat="1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1" fillId="0" borderId="0" xfId="0" applyFont="1" applyFill="1" applyAlignment="1" applyProtection="1">
      <alignment horizontal="center"/>
      <protection hidden="1"/>
    </xf>
    <xf numFmtId="164" fontId="0" fillId="0" borderId="0" xfId="0" applyNumberFormat="1" applyFill="1" applyProtection="1">
      <protection hidden="1"/>
    </xf>
    <xf numFmtId="0" fontId="0" fillId="3" borderId="0" xfId="0" applyFill="1" applyProtection="1"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1" fillId="4" borderId="0" xfId="0" applyFont="1" applyFill="1" applyAlignment="1" applyProtection="1">
      <alignment horizontal="center"/>
      <protection hidden="1"/>
    </xf>
    <xf numFmtId="0" fontId="0" fillId="5" borderId="1" xfId="0" applyFill="1" applyBorder="1" applyProtection="1">
      <protection hidden="1"/>
    </xf>
    <xf numFmtId="0" fontId="2" fillId="5" borderId="2" xfId="0" applyFont="1" applyFill="1" applyBorder="1" applyAlignment="1" applyProtection="1">
      <alignment horizontal="right"/>
      <protection hidden="1"/>
    </xf>
    <xf numFmtId="0" fontId="2" fillId="6" borderId="1" xfId="0" applyFont="1" applyFill="1" applyBorder="1" applyAlignment="1" applyProtection="1">
      <alignment horizontal="center"/>
      <protection hidden="1"/>
    </xf>
    <xf numFmtId="0" fontId="2" fillId="6" borderId="2" xfId="0" applyFont="1" applyFill="1" applyBorder="1" applyAlignment="1" applyProtection="1">
      <alignment horizontal="right"/>
      <protection hidden="1"/>
    </xf>
    <xf numFmtId="10" fontId="2" fillId="6" borderId="3" xfId="0" applyNumberFormat="1" applyFont="1" applyFill="1" applyBorder="1" applyProtection="1">
      <protection locked="0"/>
    </xf>
    <xf numFmtId="0" fontId="2" fillId="0" borderId="0" xfId="0" applyFont="1" applyProtection="1">
      <protection hidden="1"/>
    </xf>
    <xf numFmtId="0" fontId="0" fillId="5" borderId="4" xfId="0" applyFill="1" applyBorder="1" applyProtection="1">
      <protection hidden="1"/>
    </xf>
    <xf numFmtId="0" fontId="2" fillId="5" borderId="0" xfId="0" applyFont="1" applyFill="1" applyBorder="1" applyAlignment="1" applyProtection="1">
      <alignment horizontal="right"/>
      <protection hidden="1"/>
    </xf>
    <xf numFmtId="0" fontId="2" fillId="6" borderId="4" xfId="0" applyFont="1" applyFill="1" applyBorder="1" applyAlignment="1" applyProtection="1">
      <alignment horizontal="center"/>
      <protection hidden="1"/>
    </xf>
    <xf numFmtId="0" fontId="2" fillId="6" borderId="0" xfId="0" applyFont="1" applyFill="1" applyBorder="1" applyAlignment="1" applyProtection="1">
      <alignment horizontal="right"/>
      <protection hidden="1"/>
    </xf>
    <xf numFmtId="0" fontId="2" fillId="0" borderId="4" xfId="0" applyFont="1" applyBorder="1" applyProtection="1">
      <protection hidden="1"/>
    </xf>
    <xf numFmtId="0" fontId="2" fillId="6" borderId="6" xfId="0" applyFont="1" applyFill="1" applyBorder="1" applyAlignment="1" applyProtection="1">
      <alignment horizontal="right"/>
      <protection hidden="1"/>
    </xf>
    <xf numFmtId="10" fontId="2" fillId="6" borderId="5" xfId="0" applyNumberFormat="1" applyFont="1" applyFill="1" applyBorder="1" applyProtection="1">
      <protection locked="0"/>
    </xf>
    <xf numFmtId="10" fontId="0" fillId="0" borderId="0" xfId="0" applyNumberFormat="1" applyProtection="1">
      <protection hidden="1"/>
    </xf>
    <xf numFmtId="0" fontId="0" fillId="5" borderId="7" xfId="0" applyFill="1" applyBorder="1" applyProtection="1">
      <protection hidden="1"/>
    </xf>
    <xf numFmtId="0" fontId="2" fillId="5" borderId="8" xfId="0" applyFont="1" applyFill="1" applyBorder="1" applyAlignment="1" applyProtection="1">
      <alignment horizontal="right"/>
      <protection hidden="1"/>
    </xf>
    <xf numFmtId="164" fontId="0" fillId="0" borderId="6" xfId="0" applyNumberFormat="1" applyBorder="1" applyProtection="1">
      <protection hidden="1"/>
    </xf>
    <xf numFmtId="0" fontId="0" fillId="6" borderId="7" xfId="0" applyFill="1" applyBorder="1" applyAlignment="1" applyProtection="1">
      <alignment horizontal="center"/>
      <protection hidden="1"/>
    </xf>
    <xf numFmtId="0" fontId="2" fillId="6" borderId="8" xfId="0" applyFont="1" applyFill="1" applyBorder="1" applyAlignment="1" applyProtection="1">
      <alignment horizontal="right"/>
      <protection hidden="1"/>
    </xf>
    <xf numFmtId="0" fontId="0" fillId="0" borderId="2" xfId="0" applyBorder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10" fontId="0" fillId="0" borderId="2" xfId="0" applyNumberFormat="1" applyBorder="1" applyProtection="1">
      <protection hidden="1"/>
    </xf>
    <xf numFmtId="0" fontId="0" fillId="0" borderId="0" xfId="0" applyBorder="1" applyProtection="1">
      <protection hidden="1"/>
    </xf>
    <xf numFmtId="164" fontId="0" fillId="0" borderId="0" xfId="0" applyNumberFormat="1" applyBorder="1" applyProtection="1">
      <protection hidden="1"/>
    </xf>
    <xf numFmtId="0" fontId="0" fillId="0" borderId="10" xfId="0" applyBorder="1" applyProtection="1">
      <protection hidden="1"/>
    </xf>
    <xf numFmtId="0" fontId="0" fillId="0" borderId="10" xfId="0" applyBorder="1" applyAlignment="1" applyProtection="1">
      <alignment horizontal="center"/>
      <protection hidden="1"/>
    </xf>
    <xf numFmtId="10" fontId="0" fillId="0" borderId="10" xfId="0" applyNumberFormat="1" applyBorder="1" applyProtection="1">
      <protection hidden="1"/>
    </xf>
    <xf numFmtId="164" fontId="0" fillId="0" borderId="10" xfId="0" applyNumberFormat="1" applyBorder="1" applyProtection="1">
      <protection hidden="1"/>
    </xf>
    <xf numFmtId="0" fontId="0" fillId="0" borderId="11" xfId="0" applyBorder="1" applyProtection="1">
      <protection hidden="1"/>
    </xf>
    <xf numFmtId="0" fontId="1" fillId="7" borderId="0" xfId="0" applyFont="1" applyFill="1" applyBorder="1" applyAlignment="1" applyProtection="1">
      <alignment horizontal="center"/>
      <protection hidden="1"/>
    </xf>
    <xf numFmtId="0" fontId="1" fillId="7" borderId="0" xfId="0" applyFont="1" applyFill="1" applyBorder="1" applyAlignment="1" applyProtection="1">
      <alignment horizontal="left"/>
      <protection hidden="1"/>
    </xf>
    <xf numFmtId="164" fontId="1" fillId="7" borderId="0" xfId="0" applyNumberFormat="1" applyFont="1" applyFill="1" applyBorder="1" applyAlignment="1" applyProtection="1">
      <alignment horizontal="center"/>
      <protection hidden="1"/>
    </xf>
    <xf numFmtId="0" fontId="1" fillId="7" borderId="13" xfId="0" applyFont="1" applyFill="1" applyBorder="1" applyProtection="1">
      <protection hidden="1"/>
    </xf>
    <xf numFmtId="0" fontId="1" fillId="7" borderId="10" xfId="0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5" borderId="16" xfId="0" applyFill="1" applyBorder="1" applyProtection="1">
      <protection hidden="1"/>
    </xf>
    <xf numFmtId="165" fontId="0" fillId="5" borderId="0" xfId="0" applyNumberFormat="1" applyFill="1" applyBorder="1" applyAlignment="1" applyProtection="1">
      <alignment horizontal="center"/>
      <protection hidden="1"/>
    </xf>
    <xf numFmtId="0" fontId="0" fillId="5" borderId="0" xfId="0" applyFill="1" applyBorder="1" applyAlignment="1" applyProtection="1">
      <alignment horizontal="center"/>
      <protection hidden="1"/>
    </xf>
    <xf numFmtId="3" fontId="0" fillId="5" borderId="0" xfId="0" applyNumberFormat="1" applyFill="1" applyBorder="1" applyProtection="1">
      <protection hidden="1"/>
    </xf>
    <xf numFmtId="3" fontId="0" fillId="5" borderId="13" xfId="0" applyNumberFormat="1" applyFill="1" applyBorder="1" applyProtection="1">
      <protection hidden="1"/>
    </xf>
    <xf numFmtId="165" fontId="0" fillId="8" borderId="0" xfId="0" applyNumberFormat="1" applyFill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0" fillId="5" borderId="17" xfId="0" applyFill="1" applyBorder="1" applyProtection="1">
      <protection hidden="1"/>
    </xf>
    <xf numFmtId="165" fontId="0" fillId="5" borderId="18" xfId="0" applyNumberFormat="1" applyFill="1" applyBorder="1" applyAlignment="1" applyProtection="1">
      <alignment horizontal="center"/>
      <protection hidden="1"/>
    </xf>
    <xf numFmtId="0" fontId="0" fillId="5" borderId="18" xfId="0" applyFill="1" applyBorder="1" applyAlignment="1" applyProtection="1">
      <alignment horizontal="center"/>
      <protection hidden="1"/>
    </xf>
    <xf numFmtId="3" fontId="0" fillId="5" borderId="18" xfId="0" applyNumberFormat="1" applyFill="1" applyBorder="1" applyProtection="1">
      <protection hidden="1"/>
    </xf>
    <xf numFmtId="3" fontId="0" fillId="5" borderId="19" xfId="0" applyNumberFormat="1" applyFill="1" applyBorder="1" applyProtection="1">
      <protection hidden="1"/>
    </xf>
    <xf numFmtId="0" fontId="0" fillId="0" borderId="16" xfId="0" applyFill="1" applyBorder="1" applyProtection="1">
      <protection locked="0"/>
    </xf>
    <xf numFmtId="165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hidden="1"/>
    </xf>
    <xf numFmtId="3" fontId="0" fillId="0" borderId="0" xfId="0" applyNumberFormat="1" applyFill="1" applyBorder="1" applyProtection="1">
      <protection hidden="1"/>
    </xf>
    <xf numFmtId="3" fontId="0" fillId="0" borderId="13" xfId="0" applyNumberFormat="1" applyFill="1" applyBorder="1" applyProtection="1">
      <protection hidden="1"/>
    </xf>
    <xf numFmtId="0" fontId="0" fillId="8" borderId="16" xfId="0" applyFill="1" applyBorder="1" applyProtection="1">
      <protection locked="0"/>
    </xf>
    <xf numFmtId="165" fontId="0" fillId="8" borderId="0" xfId="0" applyNumberFormat="1" applyFill="1" applyBorder="1" applyAlignment="1" applyProtection="1">
      <alignment horizontal="center"/>
      <protection locked="0"/>
    </xf>
    <xf numFmtId="0" fontId="0" fillId="8" borderId="0" xfId="0" applyFill="1" applyBorder="1" applyAlignment="1" applyProtection="1">
      <alignment horizontal="center"/>
      <protection hidden="1"/>
    </xf>
    <xf numFmtId="3" fontId="0" fillId="8" borderId="0" xfId="0" applyNumberFormat="1" applyFill="1" applyBorder="1" applyProtection="1">
      <protection hidden="1"/>
    </xf>
    <xf numFmtId="3" fontId="0" fillId="8" borderId="13" xfId="0" applyNumberFormat="1" applyFill="1" applyBorder="1" applyProtection="1">
      <protection hidden="1"/>
    </xf>
    <xf numFmtId="0" fontId="0" fillId="5" borderId="20" xfId="0" applyFill="1" applyBorder="1" applyProtection="1">
      <protection hidden="1"/>
    </xf>
    <xf numFmtId="165" fontId="0" fillId="5" borderId="21" xfId="0" applyNumberFormat="1" applyFill="1" applyBorder="1" applyAlignment="1" applyProtection="1">
      <alignment horizontal="center"/>
      <protection hidden="1"/>
    </xf>
    <xf numFmtId="0" fontId="0" fillId="5" borderId="21" xfId="0" applyFill="1" applyBorder="1" applyAlignment="1" applyProtection="1">
      <alignment horizontal="center"/>
      <protection hidden="1"/>
    </xf>
    <xf numFmtId="3" fontId="0" fillId="5" borderId="21" xfId="0" applyNumberFormat="1" applyFill="1" applyBorder="1" applyProtection="1">
      <protection hidden="1"/>
    </xf>
    <xf numFmtId="3" fontId="0" fillId="5" borderId="22" xfId="0" applyNumberFormat="1" applyFill="1" applyBorder="1" applyProtection="1">
      <protection hidden="1"/>
    </xf>
    <xf numFmtId="165" fontId="0" fillId="5" borderId="8" xfId="0" applyNumberFormat="1" applyFill="1" applyBorder="1" applyAlignment="1" applyProtection="1">
      <alignment horizontal="center"/>
      <protection hidden="1"/>
    </xf>
    <xf numFmtId="0" fontId="0" fillId="5" borderId="8" xfId="0" applyFill="1" applyBorder="1" applyAlignment="1" applyProtection="1">
      <alignment horizontal="center"/>
      <protection hidden="1"/>
    </xf>
    <xf numFmtId="3" fontId="0" fillId="5" borderId="8" xfId="0" applyNumberFormat="1" applyFill="1" applyBorder="1" applyProtection="1">
      <protection hidden="1"/>
    </xf>
    <xf numFmtId="3" fontId="0" fillId="5" borderId="23" xfId="0" applyNumberFormat="1" applyFill="1" applyBorder="1" applyProtection="1">
      <protection hidden="1"/>
    </xf>
    <xf numFmtId="0" fontId="2" fillId="9" borderId="24" xfId="0" applyFont="1" applyFill="1" applyBorder="1" applyProtection="1">
      <protection hidden="1"/>
    </xf>
    <xf numFmtId="0" fontId="2" fillId="9" borderId="25" xfId="0" applyFont="1" applyFill="1" applyBorder="1" applyAlignment="1" applyProtection="1">
      <alignment horizontal="center"/>
      <protection hidden="1"/>
    </xf>
    <xf numFmtId="3" fontId="2" fillId="9" borderId="25" xfId="0" applyNumberFormat="1" applyFont="1" applyFill="1" applyBorder="1" applyProtection="1">
      <protection hidden="1"/>
    </xf>
    <xf numFmtId="3" fontId="2" fillId="9" borderId="26" xfId="0" applyNumberFormat="1" applyFont="1" applyFill="1" applyBorder="1" applyProtection="1">
      <protection hidden="1"/>
    </xf>
    <xf numFmtId="167" fontId="0" fillId="0" borderId="0" xfId="0" applyNumberFormat="1" applyProtection="1">
      <protection hidden="1"/>
    </xf>
    <xf numFmtId="168" fontId="0" fillId="0" borderId="0" xfId="0" applyNumberFormat="1" applyProtection="1">
      <protection hidden="1"/>
    </xf>
    <xf numFmtId="166" fontId="0" fillId="5" borderId="0" xfId="0" applyNumberFormat="1" applyFill="1" applyBorder="1" applyProtection="1">
      <protection hidden="1"/>
    </xf>
    <xf numFmtId="166" fontId="0" fillId="5" borderId="18" xfId="0" applyNumberFormat="1" applyFill="1" applyBorder="1" applyProtection="1">
      <protection hidden="1"/>
    </xf>
    <xf numFmtId="166" fontId="0" fillId="0" borderId="0" xfId="0" applyNumberFormat="1" applyFill="1" applyBorder="1" applyProtection="1">
      <protection locked="0"/>
    </xf>
    <xf numFmtId="166" fontId="0" fillId="8" borderId="0" xfId="0" applyNumberFormat="1" applyFill="1" applyBorder="1" applyProtection="1">
      <protection locked="0"/>
    </xf>
    <xf numFmtId="166" fontId="0" fillId="5" borderId="21" xfId="0" applyNumberFormat="1" applyFill="1" applyBorder="1" applyProtection="1">
      <protection hidden="1"/>
    </xf>
    <xf numFmtId="166" fontId="0" fillId="5" borderId="8" xfId="0" applyNumberFormat="1" applyFill="1" applyBorder="1" applyProtection="1">
      <protection hidden="1"/>
    </xf>
    <xf numFmtId="166" fontId="2" fillId="9" borderId="25" xfId="0" applyNumberFormat="1" applyFont="1" applyFill="1" applyBorder="1" applyProtection="1">
      <protection hidden="1"/>
    </xf>
    <xf numFmtId="166" fontId="0" fillId="0" borderId="0" xfId="0" applyNumberFormat="1" applyFill="1" applyBorder="1" applyProtection="1">
      <protection hidden="1"/>
    </xf>
    <xf numFmtId="166" fontId="0" fillId="8" borderId="0" xfId="0" applyNumberFormat="1" applyFill="1" applyBorder="1" applyProtection="1">
      <protection hidden="1"/>
    </xf>
    <xf numFmtId="166" fontId="2" fillId="6" borderId="5" xfId="0" applyNumberFormat="1" applyFont="1" applyFill="1" applyBorder="1" applyProtection="1">
      <protection locked="0"/>
    </xf>
    <xf numFmtId="0" fontId="1" fillId="7" borderId="10" xfId="0" applyFont="1" applyFill="1" applyBorder="1" applyAlignment="1" applyProtection="1">
      <alignment horizontal="right"/>
      <protection hidden="1"/>
    </xf>
    <xf numFmtId="164" fontId="1" fillId="7" borderId="10" xfId="0" applyNumberFormat="1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0" fillId="2" borderId="0" xfId="0" applyFill="1" applyAlignment="1" applyProtection="1">
      <alignment horizontal="right"/>
      <protection hidden="1"/>
    </xf>
    <xf numFmtId="0" fontId="0" fillId="0" borderId="0" xfId="0" applyFill="1" applyAlignment="1" applyProtection="1">
      <alignment horizontal="right"/>
      <protection hidden="1"/>
    </xf>
    <xf numFmtId="0" fontId="0" fillId="4" borderId="0" xfId="0" applyFill="1" applyAlignment="1" applyProtection="1">
      <alignment horizontal="right"/>
      <protection hidden="1"/>
    </xf>
    <xf numFmtId="0" fontId="0" fillId="6" borderId="8" xfId="0" applyFill="1" applyBorder="1" applyAlignment="1" applyProtection="1">
      <alignment horizontal="right"/>
      <protection hidden="1"/>
    </xf>
    <xf numFmtId="0" fontId="0" fillId="0" borderId="2" xfId="0" applyBorder="1" applyAlignment="1" applyProtection="1">
      <alignment horizontal="right"/>
      <protection hidden="1"/>
    </xf>
    <xf numFmtId="0" fontId="0" fillId="0" borderId="10" xfId="0" applyBorder="1" applyAlignment="1" applyProtection="1">
      <alignment horizontal="right"/>
      <protection hidden="1"/>
    </xf>
    <xf numFmtId="0" fontId="1" fillId="7" borderId="12" xfId="0" applyFont="1" applyFill="1" applyBorder="1" applyAlignment="1" applyProtection="1">
      <alignment horizontal="right"/>
      <protection hidden="1"/>
    </xf>
    <xf numFmtId="0" fontId="0" fillId="5" borderId="0" xfId="0" applyFill="1" applyBorder="1" applyAlignment="1" applyProtection="1">
      <alignment horizontal="right"/>
      <protection hidden="1"/>
    </xf>
    <xf numFmtId="0" fontId="0" fillId="5" borderId="18" xfId="0" applyFill="1" applyBorder="1" applyAlignment="1" applyProtection="1">
      <alignment horizontal="right"/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0" fillId="8" borderId="0" xfId="0" applyFill="1" applyBorder="1" applyAlignment="1" applyProtection="1">
      <alignment horizontal="right"/>
      <protection hidden="1"/>
    </xf>
    <xf numFmtId="0" fontId="0" fillId="5" borderId="21" xfId="0" applyFill="1" applyBorder="1" applyAlignment="1" applyProtection="1">
      <alignment horizontal="right"/>
      <protection hidden="1"/>
    </xf>
    <xf numFmtId="0" fontId="0" fillId="5" borderId="8" xfId="0" applyFill="1" applyBorder="1" applyAlignment="1" applyProtection="1">
      <alignment horizontal="right"/>
      <protection hidden="1"/>
    </xf>
    <xf numFmtId="0" fontId="2" fillId="9" borderId="25" xfId="0" applyFont="1" applyFill="1" applyBorder="1" applyAlignment="1" applyProtection="1">
      <alignment horizontal="right"/>
      <protection hidden="1"/>
    </xf>
    <xf numFmtId="0" fontId="1" fillId="7" borderId="14" xfId="0" applyFont="1" applyFill="1" applyBorder="1" applyAlignment="1" applyProtection="1">
      <alignment horizontal="left"/>
      <protection hidden="1"/>
    </xf>
    <xf numFmtId="0" fontId="1" fillId="7" borderId="10" xfId="0" applyFont="1" applyFill="1" applyBorder="1" applyAlignment="1" applyProtection="1">
      <protection hidden="1"/>
    </xf>
    <xf numFmtId="0" fontId="1" fillId="7" borderId="15" xfId="0" applyFont="1" applyFill="1" applyBorder="1" applyAlignment="1" applyProtection="1">
      <alignment horizontal="right"/>
      <protection hidden="1"/>
    </xf>
    <xf numFmtId="166" fontId="2" fillId="5" borderId="3" xfId="0" applyNumberFormat="1" applyFont="1" applyFill="1" applyBorder="1" applyProtection="1">
      <protection locked="0"/>
    </xf>
    <xf numFmtId="165" fontId="2" fillId="5" borderId="5" xfId="0" applyNumberFormat="1" applyFont="1" applyFill="1" applyBorder="1" applyProtection="1">
      <protection locked="0"/>
    </xf>
    <xf numFmtId="10" fontId="2" fillId="5" borderId="5" xfId="0" applyNumberFormat="1" applyFont="1" applyFill="1" applyBorder="1" applyProtection="1">
      <protection locked="0"/>
    </xf>
    <xf numFmtId="10" fontId="3" fillId="6" borderId="9" xfId="0" applyNumberFormat="1" applyFont="1" applyFill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2"/>
  <sheetViews>
    <sheetView showGridLines="0" tabSelected="1" workbookViewId="0">
      <selection activeCell="J8" sqref="J8"/>
    </sheetView>
  </sheetViews>
  <sheetFormatPr baseColWidth="10" defaultRowHeight="12.75" x14ac:dyDescent="0.2"/>
  <cols>
    <col min="1" max="1" width="11.42578125" style="1"/>
    <col min="2" max="2" width="19" style="1" customWidth="1"/>
    <col min="3" max="3" width="9.85546875" style="2" customWidth="1"/>
    <col min="4" max="4" width="13.28515625" style="1" bestFit="1" customWidth="1"/>
    <col min="5" max="5" width="12.28515625" style="1" customWidth="1"/>
    <col min="6" max="6" width="15.7109375" style="3" customWidth="1"/>
    <col min="7" max="7" width="4.28515625" style="2" customWidth="1"/>
    <col min="8" max="8" width="4.7109375" style="101" bestFit="1" customWidth="1"/>
    <col min="9" max="11" width="15.7109375" style="1" customWidth="1"/>
    <col min="12" max="12" width="0" style="1" hidden="1" customWidth="1"/>
    <col min="13" max="13" width="14.85546875" style="1" hidden="1" customWidth="1"/>
    <col min="14" max="16384" width="11.42578125" style="1"/>
  </cols>
  <sheetData>
    <row r="2" spans="1:13" ht="15.75" x14ac:dyDescent="0.25">
      <c r="C2" s="4"/>
      <c r="D2" s="5"/>
      <c r="E2" s="6" t="s">
        <v>0</v>
      </c>
      <c r="F2" s="7"/>
      <c r="G2" s="4"/>
      <c r="H2" s="102"/>
    </row>
    <row r="3" spans="1:13" ht="15.75" x14ac:dyDescent="0.25">
      <c r="C3" s="8"/>
      <c r="D3" s="9"/>
      <c r="E3" s="10"/>
      <c r="F3" s="11"/>
      <c r="G3" s="8"/>
      <c r="H3" s="103"/>
    </row>
    <row r="4" spans="1:13" ht="16.5" thickBot="1" x14ac:dyDescent="0.3">
      <c r="B4" s="12"/>
      <c r="C4" s="13" t="s">
        <v>1</v>
      </c>
      <c r="D4" s="12"/>
      <c r="G4" s="14"/>
      <c r="H4" s="104"/>
      <c r="I4" s="16" t="s">
        <v>1</v>
      </c>
      <c r="J4" s="15"/>
    </row>
    <row r="5" spans="1:13" ht="13.5" thickBot="1" x14ac:dyDescent="0.25">
      <c r="B5" s="17"/>
      <c r="C5" s="18" t="s">
        <v>2</v>
      </c>
      <c r="D5" s="119">
        <v>2000</v>
      </c>
      <c r="G5" s="19"/>
      <c r="H5" s="20"/>
      <c r="I5" s="20" t="s">
        <v>3</v>
      </c>
      <c r="J5" s="21">
        <v>5.0000000000000001E-3</v>
      </c>
      <c r="K5" s="22" t="s">
        <v>4</v>
      </c>
    </row>
    <row r="6" spans="1:13" ht="13.5" thickBot="1" x14ac:dyDescent="0.25">
      <c r="B6" s="23"/>
      <c r="C6" s="24" t="s">
        <v>5</v>
      </c>
      <c r="D6" s="120">
        <v>40909</v>
      </c>
      <c r="G6" s="25"/>
      <c r="H6" s="26"/>
      <c r="I6" s="26" t="s">
        <v>6</v>
      </c>
      <c r="J6" s="21">
        <v>5.0000000000000001E-3</v>
      </c>
      <c r="K6" s="22" t="s">
        <v>4</v>
      </c>
    </row>
    <row r="7" spans="1:13" x14ac:dyDescent="0.2">
      <c r="B7" s="23"/>
      <c r="C7" s="24" t="s">
        <v>7</v>
      </c>
      <c r="D7" s="120">
        <v>40998</v>
      </c>
      <c r="G7" s="25"/>
      <c r="H7" s="26"/>
      <c r="I7" s="26" t="s">
        <v>8</v>
      </c>
      <c r="J7" s="21">
        <v>1E-3</v>
      </c>
      <c r="K7" s="27" t="s">
        <v>4</v>
      </c>
    </row>
    <row r="8" spans="1:13" x14ac:dyDescent="0.2">
      <c r="B8" s="23"/>
      <c r="C8" s="24" t="s">
        <v>9</v>
      </c>
      <c r="D8" s="121">
        <v>0.06</v>
      </c>
      <c r="G8" s="25"/>
      <c r="H8" s="26"/>
      <c r="I8" s="28" t="s">
        <v>10</v>
      </c>
      <c r="J8" s="29">
        <v>0.01</v>
      </c>
      <c r="K8" s="22"/>
      <c r="L8" s="1">
        <f>IF(AND($D$5&gt;0,$D$6&gt;0,$D$7&gt;0,$D$8&gt;0,$D$9&gt;0,$D$10&gt;0),1,"")</f>
        <v>1</v>
      </c>
    </row>
    <row r="9" spans="1:13" x14ac:dyDescent="0.2">
      <c r="B9" s="23"/>
      <c r="C9" s="24" t="s">
        <v>11</v>
      </c>
      <c r="D9" s="121">
        <v>0.04</v>
      </c>
      <c r="G9" s="25"/>
      <c r="H9" s="26"/>
      <c r="I9" s="26" t="s">
        <v>12</v>
      </c>
      <c r="J9" s="98">
        <v>20</v>
      </c>
      <c r="K9" s="30" t="s">
        <v>30</v>
      </c>
    </row>
    <row r="10" spans="1:13" ht="13.5" thickBot="1" x14ac:dyDescent="0.25">
      <c r="B10" s="31"/>
      <c r="C10" s="32" t="s">
        <v>13</v>
      </c>
      <c r="D10" s="121">
        <v>0.12</v>
      </c>
      <c r="F10" s="33"/>
      <c r="G10" s="34"/>
      <c r="H10" s="105"/>
      <c r="I10" s="35" t="s">
        <v>14</v>
      </c>
      <c r="J10" s="122">
        <f>+M41</f>
        <v>0.1033013880252838</v>
      </c>
      <c r="L10" s="1" t="s">
        <v>15</v>
      </c>
    </row>
    <row r="11" spans="1:13" x14ac:dyDescent="0.2">
      <c r="B11" s="36"/>
      <c r="C11" s="37"/>
      <c r="D11" s="38"/>
      <c r="E11" s="39"/>
      <c r="F11" s="40"/>
      <c r="G11" s="37"/>
      <c r="H11" s="106"/>
      <c r="I11" s="39"/>
      <c r="J11" s="39"/>
      <c r="K11" s="39"/>
      <c r="L11" s="1" t="s">
        <v>16</v>
      </c>
      <c r="M11" s="1" t="s">
        <v>16</v>
      </c>
    </row>
    <row r="12" spans="1:13" ht="13.5" thickBot="1" x14ac:dyDescent="0.25">
      <c r="B12" s="41"/>
      <c r="C12" s="42"/>
      <c r="D12" s="43"/>
      <c r="E12" s="41"/>
      <c r="F12" s="44"/>
      <c r="G12" s="42"/>
      <c r="H12" s="107"/>
      <c r="I12" s="41"/>
      <c r="J12" s="41"/>
      <c r="K12" s="41"/>
    </row>
    <row r="13" spans="1:13" ht="16.5" thickTop="1" x14ac:dyDescent="0.25">
      <c r="A13" s="45"/>
      <c r="B13" s="46"/>
      <c r="C13" s="46" t="s">
        <v>17</v>
      </c>
      <c r="D13" s="47" t="s">
        <v>18</v>
      </c>
      <c r="E13" s="46"/>
      <c r="F13" s="48"/>
      <c r="G13" s="46"/>
      <c r="H13" s="108"/>
      <c r="I13" s="46"/>
      <c r="J13" s="46" t="s">
        <v>19</v>
      </c>
      <c r="K13" s="49"/>
    </row>
    <row r="14" spans="1:13" ht="16.5" thickBot="1" x14ac:dyDescent="0.3">
      <c r="A14" s="45"/>
      <c r="B14" s="116" t="s">
        <v>20</v>
      </c>
      <c r="C14" s="50" t="s">
        <v>21</v>
      </c>
      <c r="D14" s="99" t="s">
        <v>22</v>
      </c>
      <c r="E14" s="99" t="s">
        <v>23</v>
      </c>
      <c r="F14" s="100" t="s">
        <v>24</v>
      </c>
      <c r="G14" s="50"/>
      <c r="H14" s="117" t="s">
        <v>25</v>
      </c>
      <c r="I14" s="99" t="s">
        <v>22</v>
      </c>
      <c r="J14" s="99" t="s">
        <v>23</v>
      </c>
      <c r="K14" s="118" t="s">
        <v>26</v>
      </c>
      <c r="L14" s="51" t="s">
        <v>27</v>
      </c>
      <c r="M14" s="51" t="s">
        <v>28</v>
      </c>
    </row>
    <row r="15" spans="1:13" ht="13.5" thickTop="1" x14ac:dyDescent="0.2">
      <c r="B15" s="52" t="str">
        <f>IF(L8=1,"Comisión Estudio","")</f>
        <v>Comisión Estudio</v>
      </c>
      <c r="C15" s="53">
        <f>IF($L$8&lt;&gt;"",D6,"")</f>
        <v>40909</v>
      </c>
      <c r="D15" s="89">
        <f>IF($L$8&lt;&gt;"",J5*D5,"")</f>
        <v>10</v>
      </c>
      <c r="E15" s="89"/>
      <c r="F15" s="89"/>
      <c r="G15" s="54" t="str">
        <f>IF(F15&lt;&gt;"",IF(F15&lt;0,"H",IF(F15&lt;$D$5,"D","E")),"")</f>
        <v/>
      </c>
      <c r="H15" s="109"/>
      <c r="I15" s="55" t="str">
        <f>IF($G15="E",$D$5*$H15,IF($G15="D",+$F15*$H15,""))</f>
        <v/>
      </c>
      <c r="J15" s="55" t="str">
        <f>IF($G15="H",-$F15*$H15,"")</f>
        <v/>
      </c>
      <c r="K15" s="56" t="str">
        <f>IF($G15="E",+($F15-$D$5)*$H15,"")</f>
        <v/>
      </c>
      <c r="L15" s="57">
        <f>IF(AND($L$8&lt;&gt;"",C15&gt;0),C15,$D$6)</f>
        <v>40909</v>
      </c>
      <c r="M15" s="58">
        <f>IF(C15&lt;&gt;"",-D15+E15,0)</f>
        <v>-10</v>
      </c>
    </row>
    <row r="16" spans="1:13" x14ac:dyDescent="0.2">
      <c r="B16" s="52" t="str">
        <f>IF(L8=1,"Comisión Apertura","")</f>
        <v>Comisión Apertura</v>
      </c>
      <c r="C16" s="53">
        <f>IF($L$8&lt;&gt;"",D6,"")</f>
        <v>40909</v>
      </c>
      <c r="D16" s="89">
        <f>IF($L$8&lt;&gt;"",J6*D5,"")</f>
        <v>10</v>
      </c>
      <c r="E16" s="89"/>
      <c r="F16" s="89"/>
      <c r="G16" s="54" t="str">
        <f>IF(F16&lt;&gt;"",IF(F16&lt;0,"H",IF(F16&lt;$D$5,"D","E")),"")</f>
        <v/>
      </c>
      <c r="H16" s="109"/>
      <c r="I16" s="55" t="str">
        <f t="shared" ref="I16:I34" si="0">IF($G16="E",$D$5*$H16,IF($G16="D",+$F16*$H16,""))</f>
        <v/>
      </c>
      <c r="J16" s="55" t="str">
        <f t="shared" ref="J16:J34" si="1">IF($G16="H",-$F16*$H16,"")</f>
        <v/>
      </c>
      <c r="K16" s="56" t="str">
        <f t="shared" ref="K16:K34" si="2">IF($G16="E",+($F16-$D$5)*$H16,"")</f>
        <v/>
      </c>
      <c r="L16" s="57">
        <f>IF(AND($L$8&lt;&gt;"",C16&gt;0),C16,L15)</f>
        <v>40909</v>
      </c>
      <c r="M16" s="58">
        <f t="shared" ref="M16:M39" si="3">IF(C16&lt;&gt;"",-D16+E16,0)</f>
        <v>-10</v>
      </c>
    </row>
    <row r="17" spans="2:13" x14ac:dyDescent="0.2">
      <c r="B17" s="59" t="str">
        <f>IF(L8=1,"Otros gastos","")</f>
        <v>Otros gastos</v>
      </c>
      <c r="C17" s="60">
        <f>IF($L$8&lt;&gt;"",D6,"")</f>
        <v>40909</v>
      </c>
      <c r="D17" s="90">
        <f>IF($L$8&lt;&gt;"",J9,"")</f>
        <v>20</v>
      </c>
      <c r="E17" s="90"/>
      <c r="F17" s="90">
        <f>IF(C17&lt;&gt;"",SUM(D15:D17),"")</f>
        <v>40</v>
      </c>
      <c r="G17" s="61" t="str">
        <f>IF(F17&lt;&gt;"",IF(F17&lt;0,"H",IF(F17&lt;$D$5,"D","E")),"")</f>
        <v>D</v>
      </c>
      <c r="H17" s="110">
        <f>IF(C17&lt;&gt;"",IF(C18&lt;&gt;"",+C18-C17,+$D$7-C17),"")</f>
        <v>2</v>
      </c>
      <c r="I17" s="62">
        <f t="shared" si="0"/>
        <v>80</v>
      </c>
      <c r="J17" s="62" t="str">
        <f t="shared" si="1"/>
        <v/>
      </c>
      <c r="K17" s="63" t="str">
        <f t="shared" si="2"/>
        <v/>
      </c>
      <c r="L17" s="57">
        <f t="shared" ref="L17:L40" si="4">IF(AND($L$8&lt;&gt;"",C17&gt;0),C17,L16)</f>
        <v>40909</v>
      </c>
      <c r="M17" s="58">
        <f t="shared" si="3"/>
        <v>-20</v>
      </c>
    </row>
    <row r="18" spans="2:13" x14ac:dyDescent="0.2">
      <c r="B18" s="64"/>
      <c r="C18" s="65">
        <v>40911</v>
      </c>
      <c r="D18" s="91">
        <v>3000</v>
      </c>
      <c r="E18" s="91"/>
      <c r="F18" s="96">
        <f>IF(AND(C18&lt;&gt;"",F17&lt;&gt;""),+F17+D18-E18,"")</f>
        <v>3040</v>
      </c>
      <c r="G18" s="66" t="str">
        <f t="shared" ref="G18:G34" si="5">IF(F18&lt;&gt;"",IF(F18&lt;0,"H",IF(F18&lt;$D$5,"D","E")),"")</f>
        <v>E</v>
      </c>
      <c r="H18" s="111">
        <f>IF(F18&lt;&gt;"",IF(C19&lt;&gt;"",+C19-C18,+$D$7-C18),"")</f>
        <v>5</v>
      </c>
      <c r="I18" s="67">
        <f t="shared" si="0"/>
        <v>10000</v>
      </c>
      <c r="J18" s="67" t="str">
        <f t="shared" si="1"/>
        <v/>
      </c>
      <c r="K18" s="68">
        <f t="shared" si="2"/>
        <v>5200</v>
      </c>
      <c r="L18" s="57">
        <f t="shared" si="4"/>
        <v>40911</v>
      </c>
      <c r="M18" s="58">
        <f t="shared" si="3"/>
        <v>-3000</v>
      </c>
    </row>
    <row r="19" spans="2:13" x14ac:dyDescent="0.2">
      <c r="B19" s="69"/>
      <c r="C19" s="70">
        <v>40916</v>
      </c>
      <c r="D19" s="92"/>
      <c r="E19" s="92">
        <v>2000</v>
      </c>
      <c r="F19" s="97">
        <f>IF(AND(C19&lt;&gt;"",F18&lt;&gt;""),+F18+D19-E19,"")</f>
        <v>1040</v>
      </c>
      <c r="G19" s="71" t="str">
        <f t="shared" si="5"/>
        <v>D</v>
      </c>
      <c r="H19" s="112">
        <f>IF(F19&lt;&gt;"",IF(C20&lt;&gt;"",+C20-C19,+$D$7-C19),"")</f>
        <v>43</v>
      </c>
      <c r="I19" s="72">
        <f t="shared" si="0"/>
        <v>44720</v>
      </c>
      <c r="J19" s="72" t="str">
        <f t="shared" si="1"/>
        <v/>
      </c>
      <c r="K19" s="73" t="str">
        <f t="shared" si="2"/>
        <v/>
      </c>
      <c r="L19" s="57">
        <f t="shared" si="4"/>
        <v>40916</v>
      </c>
      <c r="M19" s="58">
        <f t="shared" si="3"/>
        <v>2000</v>
      </c>
    </row>
    <row r="20" spans="2:13" x14ac:dyDescent="0.2">
      <c r="B20" s="69"/>
      <c r="C20" s="70">
        <v>40959</v>
      </c>
      <c r="D20" s="92">
        <v>1000</v>
      </c>
      <c r="E20" s="92"/>
      <c r="F20" s="97">
        <f>IF(AND(C20&lt;&gt;"",F19&lt;&gt;""),+F19+D20-E20,"")</f>
        <v>2040</v>
      </c>
      <c r="G20" s="71" t="str">
        <f t="shared" si="5"/>
        <v>E</v>
      </c>
      <c r="H20" s="112">
        <f>IF(F20&lt;&gt;"",IF(C21&lt;&gt;"",+C21-C20,+$D$7-C20),"")</f>
        <v>24</v>
      </c>
      <c r="I20" s="72">
        <f t="shared" si="0"/>
        <v>48000</v>
      </c>
      <c r="J20" s="72" t="str">
        <f t="shared" si="1"/>
        <v/>
      </c>
      <c r="K20" s="73">
        <f t="shared" si="2"/>
        <v>960</v>
      </c>
      <c r="L20" s="57">
        <f t="shared" si="4"/>
        <v>40959</v>
      </c>
      <c r="M20" s="58">
        <f t="shared" si="3"/>
        <v>-1000</v>
      </c>
    </row>
    <row r="21" spans="2:13" x14ac:dyDescent="0.2">
      <c r="B21" s="69"/>
      <c r="C21" s="70">
        <v>40983</v>
      </c>
      <c r="D21" s="92"/>
      <c r="E21" s="92">
        <v>2500</v>
      </c>
      <c r="F21" s="97">
        <f t="shared" ref="F21:F34" si="6">IF(AND(C21&lt;&gt;"",F20&lt;&gt;""),+F20+D21-E21,"")</f>
        <v>-460</v>
      </c>
      <c r="G21" s="71" t="str">
        <f t="shared" si="5"/>
        <v>H</v>
      </c>
      <c r="H21" s="112">
        <f t="shared" ref="H21:H33" si="7">IF(F21&lt;&gt;"",IF(C22&lt;&gt;"",+C22-C21,+$D$7-C21),"")</f>
        <v>5</v>
      </c>
      <c r="I21" s="72" t="str">
        <f t="shared" si="0"/>
        <v/>
      </c>
      <c r="J21" s="72">
        <f t="shared" si="1"/>
        <v>2300</v>
      </c>
      <c r="K21" s="73" t="str">
        <f t="shared" si="2"/>
        <v/>
      </c>
      <c r="L21" s="57">
        <f t="shared" si="4"/>
        <v>40983</v>
      </c>
      <c r="M21" s="58">
        <f t="shared" si="3"/>
        <v>2500</v>
      </c>
    </row>
    <row r="22" spans="2:13" x14ac:dyDescent="0.2">
      <c r="B22" s="69"/>
      <c r="C22" s="70">
        <v>40988</v>
      </c>
      <c r="D22" s="92">
        <v>1000</v>
      </c>
      <c r="E22" s="92"/>
      <c r="F22" s="97">
        <f t="shared" si="6"/>
        <v>540</v>
      </c>
      <c r="G22" s="71" t="str">
        <f t="shared" si="5"/>
        <v>D</v>
      </c>
      <c r="H22" s="112">
        <f t="shared" si="7"/>
        <v>10</v>
      </c>
      <c r="I22" s="72">
        <f t="shared" si="0"/>
        <v>5400</v>
      </c>
      <c r="J22" s="72" t="str">
        <f t="shared" si="1"/>
        <v/>
      </c>
      <c r="K22" s="73" t="str">
        <f t="shared" si="2"/>
        <v/>
      </c>
      <c r="L22" s="57">
        <f t="shared" si="4"/>
        <v>40988</v>
      </c>
      <c r="M22" s="58">
        <f t="shared" si="3"/>
        <v>-1000</v>
      </c>
    </row>
    <row r="23" spans="2:13" x14ac:dyDescent="0.2">
      <c r="B23" s="69"/>
      <c r="C23" s="70"/>
      <c r="D23" s="92"/>
      <c r="E23" s="92"/>
      <c r="F23" s="97" t="str">
        <f t="shared" si="6"/>
        <v/>
      </c>
      <c r="G23" s="71" t="str">
        <f t="shared" si="5"/>
        <v/>
      </c>
      <c r="H23" s="112" t="str">
        <f t="shared" si="7"/>
        <v/>
      </c>
      <c r="I23" s="72" t="str">
        <f t="shared" si="0"/>
        <v/>
      </c>
      <c r="J23" s="72" t="str">
        <f t="shared" si="1"/>
        <v/>
      </c>
      <c r="K23" s="73" t="str">
        <f t="shared" si="2"/>
        <v/>
      </c>
      <c r="L23" s="57">
        <f t="shared" si="4"/>
        <v>40988</v>
      </c>
      <c r="M23" s="58">
        <f t="shared" si="3"/>
        <v>0</v>
      </c>
    </row>
    <row r="24" spans="2:13" x14ac:dyDescent="0.2">
      <c r="B24" s="69"/>
      <c r="C24" s="70"/>
      <c r="D24" s="92"/>
      <c r="E24" s="92"/>
      <c r="F24" s="97" t="str">
        <f t="shared" si="6"/>
        <v/>
      </c>
      <c r="G24" s="71" t="str">
        <f t="shared" si="5"/>
        <v/>
      </c>
      <c r="H24" s="112" t="str">
        <f t="shared" si="7"/>
        <v/>
      </c>
      <c r="I24" s="72" t="str">
        <f t="shared" si="0"/>
        <v/>
      </c>
      <c r="J24" s="72" t="str">
        <f t="shared" si="1"/>
        <v/>
      </c>
      <c r="K24" s="73" t="str">
        <f t="shared" si="2"/>
        <v/>
      </c>
      <c r="L24" s="57">
        <f t="shared" si="4"/>
        <v>40988</v>
      </c>
      <c r="M24" s="58">
        <f t="shared" si="3"/>
        <v>0</v>
      </c>
    </row>
    <row r="25" spans="2:13" x14ac:dyDescent="0.2">
      <c r="B25" s="69"/>
      <c r="C25" s="70"/>
      <c r="D25" s="92"/>
      <c r="E25" s="92"/>
      <c r="F25" s="97" t="str">
        <f t="shared" si="6"/>
        <v/>
      </c>
      <c r="G25" s="71" t="str">
        <f t="shared" si="5"/>
        <v/>
      </c>
      <c r="H25" s="112" t="str">
        <f t="shared" si="7"/>
        <v/>
      </c>
      <c r="I25" s="72" t="str">
        <f t="shared" si="0"/>
        <v/>
      </c>
      <c r="J25" s="72" t="str">
        <f t="shared" si="1"/>
        <v/>
      </c>
      <c r="K25" s="73" t="str">
        <f t="shared" si="2"/>
        <v/>
      </c>
      <c r="L25" s="57">
        <f t="shared" si="4"/>
        <v>40988</v>
      </c>
      <c r="M25" s="58">
        <f t="shared" si="3"/>
        <v>0</v>
      </c>
    </row>
    <row r="26" spans="2:13" x14ac:dyDescent="0.2">
      <c r="B26" s="69"/>
      <c r="C26" s="70"/>
      <c r="D26" s="92"/>
      <c r="E26" s="92"/>
      <c r="F26" s="97" t="str">
        <f t="shared" si="6"/>
        <v/>
      </c>
      <c r="G26" s="71" t="str">
        <f t="shared" si="5"/>
        <v/>
      </c>
      <c r="H26" s="112" t="str">
        <f t="shared" si="7"/>
        <v/>
      </c>
      <c r="I26" s="72" t="str">
        <f t="shared" si="0"/>
        <v/>
      </c>
      <c r="J26" s="72" t="str">
        <f t="shared" si="1"/>
        <v/>
      </c>
      <c r="K26" s="73" t="str">
        <f t="shared" si="2"/>
        <v/>
      </c>
      <c r="L26" s="57">
        <f t="shared" si="4"/>
        <v>40988</v>
      </c>
      <c r="M26" s="58">
        <f t="shared" si="3"/>
        <v>0</v>
      </c>
    </row>
    <row r="27" spans="2:13" x14ac:dyDescent="0.2">
      <c r="B27" s="69"/>
      <c r="C27" s="70"/>
      <c r="D27" s="92"/>
      <c r="E27" s="92"/>
      <c r="F27" s="97" t="str">
        <f t="shared" si="6"/>
        <v/>
      </c>
      <c r="G27" s="71" t="str">
        <f t="shared" si="5"/>
        <v/>
      </c>
      <c r="H27" s="112" t="str">
        <f t="shared" si="7"/>
        <v/>
      </c>
      <c r="I27" s="72" t="str">
        <f t="shared" si="0"/>
        <v/>
      </c>
      <c r="J27" s="72" t="str">
        <f t="shared" si="1"/>
        <v/>
      </c>
      <c r="K27" s="73" t="str">
        <f t="shared" si="2"/>
        <v/>
      </c>
      <c r="L27" s="57">
        <f t="shared" si="4"/>
        <v>40988</v>
      </c>
      <c r="M27" s="58">
        <f t="shared" si="3"/>
        <v>0</v>
      </c>
    </row>
    <row r="28" spans="2:13" x14ac:dyDescent="0.2">
      <c r="B28" s="69"/>
      <c r="C28" s="70"/>
      <c r="D28" s="92"/>
      <c r="E28" s="92"/>
      <c r="F28" s="97" t="str">
        <f t="shared" si="6"/>
        <v/>
      </c>
      <c r="G28" s="71" t="str">
        <f t="shared" si="5"/>
        <v/>
      </c>
      <c r="H28" s="112" t="str">
        <f t="shared" si="7"/>
        <v/>
      </c>
      <c r="I28" s="72" t="str">
        <f t="shared" si="0"/>
        <v/>
      </c>
      <c r="J28" s="72" t="str">
        <f t="shared" si="1"/>
        <v/>
      </c>
      <c r="K28" s="73" t="str">
        <f t="shared" si="2"/>
        <v/>
      </c>
      <c r="L28" s="57">
        <f t="shared" si="4"/>
        <v>40988</v>
      </c>
      <c r="M28" s="58">
        <f t="shared" si="3"/>
        <v>0</v>
      </c>
    </row>
    <row r="29" spans="2:13" x14ac:dyDescent="0.2">
      <c r="B29" s="69"/>
      <c r="C29" s="70"/>
      <c r="D29" s="92"/>
      <c r="E29" s="92"/>
      <c r="F29" s="97" t="str">
        <f t="shared" si="6"/>
        <v/>
      </c>
      <c r="G29" s="71" t="str">
        <f t="shared" si="5"/>
        <v/>
      </c>
      <c r="H29" s="112" t="str">
        <f t="shared" si="7"/>
        <v/>
      </c>
      <c r="I29" s="72" t="str">
        <f t="shared" si="0"/>
        <v/>
      </c>
      <c r="J29" s="72" t="str">
        <f t="shared" si="1"/>
        <v/>
      </c>
      <c r="K29" s="73" t="str">
        <f t="shared" si="2"/>
        <v/>
      </c>
      <c r="L29" s="57">
        <f t="shared" si="4"/>
        <v>40988</v>
      </c>
      <c r="M29" s="58">
        <f t="shared" si="3"/>
        <v>0</v>
      </c>
    </row>
    <row r="30" spans="2:13" x14ac:dyDescent="0.2">
      <c r="B30" s="69"/>
      <c r="C30" s="70"/>
      <c r="D30" s="92"/>
      <c r="E30" s="92"/>
      <c r="F30" s="97" t="str">
        <f t="shared" si="6"/>
        <v/>
      </c>
      <c r="G30" s="71" t="str">
        <f t="shared" si="5"/>
        <v/>
      </c>
      <c r="H30" s="112" t="str">
        <f t="shared" si="7"/>
        <v/>
      </c>
      <c r="I30" s="72" t="str">
        <f t="shared" si="0"/>
        <v/>
      </c>
      <c r="J30" s="72" t="str">
        <f t="shared" si="1"/>
        <v/>
      </c>
      <c r="K30" s="73" t="str">
        <f t="shared" si="2"/>
        <v/>
      </c>
      <c r="L30" s="57">
        <f t="shared" si="4"/>
        <v>40988</v>
      </c>
      <c r="M30" s="58">
        <f t="shared" si="3"/>
        <v>0</v>
      </c>
    </row>
    <row r="31" spans="2:13" x14ac:dyDescent="0.2">
      <c r="B31" s="69"/>
      <c r="C31" s="70"/>
      <c r="D31" s="92"/>
      <c r="E31" s="92"/>
      <c r="F31" s="97" t="str">
        <f t="shared" si="6"/>
        <v/>
      </c>
      <c r="G31" s="71" t="str">
        <f t="shared" si="5"/>
        <v/>
      </c>
      <c r="H31" s="112" t="str">
        <f t="shared" si="7"/>
        <v/>
      </c>
      <c r="I31" s="72" t="str">
        <f t="shared" si="0"/>
        <v/>
      </c>
      <c r="J31" s="72" t="str">
        <f t="shared" si="1"/>
        <v/>
      </c>
      <c r="K31" s="73" t="str">
        <f t="shared" si="2"/>
        <v/>
      </c>
      <c r="L31" s="57">
        <f t="shared" si="4"/>
        <v>40988</v>
      </c>
      <c r="M31" s="58">
        <f t="shared" si="3"/>
        <v>0</v>
      </c>
    </row>
    <row r="32" spans="2:13" x14ac:dyDescent="0.2">
      <c r="B32" s="69"/>
      <c r="C32" s="70"/>
      <c r="D32" s="92"/>
      <c r="E32" s="92"/>
      <c r="F32" s="97" t="str">
        <f t="shared" si="6"/>
        <v/>
      </c>
      <c r="G32" s="71" t="str">
        <f t="shared" si="5"/>
        <v/>
      </c>
      <c r="H32" s="112" t="str">
        <f t="shared" si="7"/>
        <v/>
      </c>
      <c r="I32" s="72" t="str">
        <f t="shared" si="0"/>
        <v/>
      </c>
      <c r="J32" s="72" t="str">
        <f t="shared" si="1"/>
        <v/>
      </c>
      <c r="K32" s="73" t="str">
        <f t="shared" si="2"/>
        <v/>
      </c>
      <c r="L32" s="57">
        <f t="shared" si="4"/>
        <v>40988</v>
      </c>
      <c r="M32" s="58">
        <f t="shared" si="3"/>
        <v>0</v>
      </c>
    </row>
    <row r="33" spans="2:13" x14ac:dyDescent="0.2">
      <c r="B33" s="69"/>
      <c r="C33" s="70"/>
      <c r="D33" s="92"/>
      <c r="E33" s="92"/>
      <c r="F33" s="97" t="str">
        <f t="shared" si="6"/>
        <v/>
      </c>
      <c r="G33" s="71" t="str">
        <f t="shared" si="5"/>
        <v/>
      </c>
      <c r="H33" s="112" t="str">
        <f t="shared" si="7"/>
        <v/>
      </c>
      <c r="I33" s="72" t="str">
        <f t="shared" si="0"/>
        <v/>
      </c>
      <c r="J33" s="72" t="str">
        <f t="shared" si="1"/>
        <v/>
      </c>
      <c r="K33" s="73" t="str">
        <f t="shared" si="2"/>
        <v/>
      </c>
      <c r="L33" s="57">
        <f t="shared" si="4"/>
        <v>40988</v>
      </c>
      <c r="M33" s="58">
        <f t="shared" si="3"/>
        <v>0</v>
      </c>
    </row>
    <row r="34" spans="2:13" x14ac:dyDescent="0.2">
      <c r="B34" s="69"/>
      <c r="C34" s="70"/>
      <c r="D34" s="92"/>
      <c r="E34" s="92"/>
      <c r="F34" s="97" t="str">
        <f t="shared" si="6"/>
        <v/>
      </c>
      <c r="G34" s="71" t="str">
        <f t="shared" si="5"/>
        <v/>
      </c>
      <c r="H34" s="112" t="str">
        <f>IF(F34&lt;&gt;"",IF(#REF!&lt;&gt;"",+#REF!-C34,+$D$7-C34),"")</f>
        <v/>
      </c>
      <c r="I34" s="72" t="str">
        <f t="shared" si="0"/>
        <v/>
      </c>
      <c r="J34" s="72" t="str">
        <f t="shared" si="1"/>
        <v/>
      </c>
      <c r="K34" s="73" t="str">
        <f t="shared" si="2"/>
        <v/>
      </c>
      <c r="L34" s="57">
        <f t="shared" si="4"/>
        <v>40988</v>
      </c>
      <c r="M34" s="58">
        <f t="shared" si="3"/>
        <v>0</v>
      </c>
    </row>
    <row r="35" spans="2:13" x14ac:dyDescent="0.2">
      <c r="B35" s="74" t="str">
        <f>IF($L$8&lt;&gt;"","Intereses Deudores","")</f>
        <v>Intereses Deudores</v>
      </c>
      <c r="C35" s="75">
        <f t="shared" ref="C35:C40" si="8">IF($L$8&lt;&gt;"",$D$7,"")</f>
        <v>40998</v>
      </c>
      <c r="D35" s="93">
        <f>IF(C35&lt;&gt;"",+I41*D8/360,"")</f>
        <v>18.033333333333335</v>
      </c>
      <c r="E35" s="93"/>
      <c r="F35" s="93"/>
      <c r="G35" s="76"/>
      <c r="H35" s="113"/>
      <c r="I35" s="77"/>
      <c r="J35" s="77"/>
      <c r="K35" s="78"/>
      <c r="L35" s="57">
        <f t="shared" si="4"/>
        <v>40998</v>
      </c>
      <c r="M35" s="58">
        <f t="shared" si="3"/>
        <v>-18.033333333333335</v>
      </c>
    </row>
    <row r="36" spans="2:13" x14ac:dyDescent="0.2">
      <c r="B36" s="52" t="str">
        <f>IF($L$8&lt;&gt;"","Intereses Acreedores","")</f>
        <v>Intereses Acreedores</v>
      </c>
      <c r="C36" s="53">
        <f t="shared" si="8"/>
        <v>40998</v>
      </c>
      <c r="D36" s="89"/>
      <c r="E36" s="89">
        <f>IF(C36&lt;&gt;"",J41*D9/360,"")</f>
        <v>0.25555555555555554</v>
      </c>
      <c r="F36" s="89"/>
      <c r="G36" s="54"/>
      <c r="H36" s="109"/>
      <c r="I36" s="55"/>
      <c r="J36" s="55"/>
      <c r="K36" s="56"/>
      <c r="L36" s="57">
        <f t="shared" si="4"/>
        <v>40998</v>
      </c>
      <c r="M36" s="58">
        <f t="shared" si="3"/>
        <v>0.25555555555555554</v>
      </c>
    </row>
    <row r="37" spans="2:13" x14ac:dyDescent="0.2">
      <c r="B37" s="52" t="str">
        <f>IF($L$8&lt;&gt;"","Intereses Excedido","")</f>
        <v>Intereses Excedido</v>
      </c>
      <c r="C37" s="53">
        <f t="shared" si="8"/>
        <v>40998</v>
      </c>
      <c r="D37" s="89">
        <f>IF(C37&lt;&gt;"",K41*D10/360,"")</f>
        <v>2.0533333333333332</v>
      </c>
      <c r="E37" s="89"/>
      <c r="F37" s="89"/>
      <c r="G37" s="54"/>
      <c r="H37" s="109"/>
      <c r="I37" s="55"/>
      <c r="J37" s="55"/>
      <c r="K37" s="56"/>
      <c r="L37" s="57">
        <f t="shared" si="4"/>
        <v>40998</v>
      </c>
      <c r="M37" s="58">
        <f t="shared" si="3"/>
        <v>-2.0533333333333332</v>
      </c>
    </row>
    <row r="38" spans="2:13" x14ac:dyDescent="0.2">
      <c r="B38" s="52" t="str">
        <f>IF($L$8&lt;&gt;"","Comisión no Disposición","")</f>
        <v>Comisión no Disposición</v>
      </c>
      <c r="C38" s="53">
        <f t="shared" si="8"/>
        <v>40998</v>
      </c>
      <c r="D38" s="89">
        <f>IF(C38&lt;&gt;"",($D$5-(I41/H41))*$J$7,"")</f>
        <v>0.78426966292134837</v>
      </c>
      <c r="E38" s="89"/>
      <c r="F38" s="89"/>
      <c r="G38" s="54"/>
      <c r="H38" s="109"/>
      <c r="I38" s="55"/>
      <c r="J38" s="55"/>
      <c r="K38" s="56"/>
      <c r="L38" s="57">
        <f t="shared" si="4"/>
        <v>40998</v>
      </c>
      <c r="M38" s="58">
        <f t="shared" si="3"/>
        <v>-0.78426966292134837</v>
      </c>
    </row>
    <row r="39" spans="2:13" x14ac:dyDescent="0.2">
      <c r="B39" s="52" t="str">
        <f>IF($L$8&lt;&gt;"","Comisión Excedido","")</f>
        <v>Comisión Excedido</v>
      </c>
      <c r="C39" s="53">
        <f t="shared" si="8"/>
        <v>40998</v>
      </c>
      <c r="D39" s="89">
        <f>IF(C39&lt;&gt;"",IF(MAX(F18:F34)&gt;$D$5,(MAX(F18:F34)-$D$5)*$J$8,0),"")</f>
        <v>10.4</v>
      </c>
      <c r="E39" s="89"/>
      <c r="F39" s="89"/>
      <c r="G39" s="54"/>
      <c r="H39" s="109"/>
      <c r="I39" s="55"/>
      <c r="J39" s="55"/>
      <c r="K39" s="56"/>
      <c r="L39" s="57">
        <f t="shared" si="4"/>
        <v>40998</v>
      </c>
      <c r="M39" s="58">
        <f t="shared" si="3"/>
        <v>-10.4</v>
      </c>
    </row>
    <row r="40" spans="2:13" ht="13.5" thickBot="1" x14ac:dyDescent="0.25">
      <c r="B40" s="52" t="str">
        <f>IF($L$8&lt;&gt;"","Saldo","")</f>
        <v>Saldo</v>
      </c>
      <c r="C40" s="79">
        <f t="shared" si="8"/>
        <v>40998</v>
      </c>
      <c r="D40" s="94"/>
      <c r="E40" s="94"/>
      <c r="F40" s="94">
        <f>IF(C40&lt;&gt;"",+D41-E41,"")</f>
        <v>560.61538077403293</v>
      </c>
      <c r="G40" s="80" t="str">
        <f>IF(C40&lt;&gt;"",IF(F40&lt;0,"H","D"),"")</f>
        <v>D</v>
      </c>
      <c r="H40" s="114"/>
      <c r="I40" s="81"/>
      <c r="J40" s="81"/>
      <c r="K40" s="82"/>
      <c r="L40" s="57">
        <f t="shared" si="4"/>
        <v>40998</v>
      </c>
      <c r="M40" s="58">
        <f>D41-E41</f>
        <v>560.61538077403293</v>
      </c>
    </row>
    <row r="41" spans="2:13" ht="13.5" thickBot="1" x14ac:dyDescent="0.25">
      <c r="B41" s="83" t="s">
        <v>29</v>
      </c>
      <c r="C41" s="84"/>
      <c r="D41" s="95">
        <f>IF($L$8&lt;&gt;"",SUM(D15:D38),"")</f>
        <v>5060.8709363295884</v>
      </c>
      <c r="E41" s="95">
        <f>IF($L$8&lt;&gt;"",SUM(E15:E38),"")</f>
        <v>4500.2555555555555</v>
      </c>
      <c r="F41" s="95"/>
      <c r="G41" s="84"/>
      <c r="H41" s="115">
        <f>IF($L$8&lt;&gt;"",SUM(H15:H40),"")</f>
        <v>89</v>
      </c>
      <c r="I41" s="85">
        <f>IF($L$8&lt;&gt;"",SUM(I15:I34),"")</f>
        <v>108200</v>
      </c>
      <c r="J41" s="85">
        <f>IF($L$8&lt;&gt;"",SUM(J15:J34),"")</f>
        <v>2300</v>
      </c>
      <c r="K41" s="86">
        <f>IF($L$8&lt;&gt;"",SUM(K15:K34),"")</f>
        <v>6160</v>
      </c>
      <c r="M41" s="87">
        <f>IF(AND(D41&lt;&gt;"",D41&gt;0),XIRR(M18:M40,L18:L40),"")</f>
        <v>0.1033013880252838</v>
      </c>
    </row>
    <row r="42" spans="2:13" x14ac:dyDescent="0.2">
      <c r="M42" s="88"/>
    </row>
  </sheetData>
  <sheetProtection password="C948" sheet="1" objects="1" scenarios="1" selectLockedCells="1"/>
  <phoneticPr fontId="0" type="noConversion"/>
  <dataValidations count="8">
    <dataValidation type="decimal" operator="greaterThan" allowBlank="1" showInputMessage="1" showErrorMessage="1" error="INTRODUZCA UN VALOR NUMÉRICO_x000a_" prompt="introduzca la cantida" sqref="D5">
      <formula1>0</formula1>
    </dataValidation>
    <dataValidation type="date" operator="greaterThan" allowBlank="1" showInputMessage="1" showErrorMessage="1" error="Introuzca una fecha _x000a_dd/mm/aa" prompt="introduzca la fecha con formato_x000a_dd/mm/aa" sqref="D6">
      <formula1>29221</formula1>
    </dataValidation>
    <dataValidation type="date" operator="greaterThan" allowBlank="1" showInputMessage="1" showErrorMessage="1" error="Introduzca una fecha_x000a_dd/mm/aa_x000a_posterior al inicio" prompt="introduzca la fecha con formato_x000a_dd/mm/aa" sqref="D7">
      <formula1>D6</formula1>
    </dataValidation>
    <dataValidation type="decimal" allowBlank="1" showInputMessage="1" showErrorMessage="1" error="introduzca un valor entre 0 y 90_x000a_" prompt="introduzca %" sqref="D8:D10">
      <formula1>0</formula1>
      <formula2>90</formula2>
    </dataValidation>
    <dataValidation type="decimal" allowBlank="1" showInputMessage="1" showErrorMessage="1" error="Introduzca un valor entre 0 y 50" prompt="introduzca%" sqref="J6">
      <formula1>0</formula1>
      <formula2>50</formula2>
    </dataValidation>
    <dataValidation type="decimal" operator="greaterThan" allowBlank="1" showInputMessage="1" showErrorMessage="1" error="Introduzca el importe en euros_x000a_" prompt="introduzca una cantidad" sqref="J9">
      <formula1>0</formula1>
    </dataValidation>
    <dataValidation type="decimal" allowBlank="1" showInputMessage="1" showErrorMessage="1" error="Introduzca un valor entre 0 y 50" prompt="introduzca %" sqref="J5 J7">
      <formula1>0</formula1>
      <formula2>50</formula2>
    </dataValidation>
    <dataValidation allowBlank="1" showInputMessage="1" showErrorMessage="1" prompt="introduzca %" sqref="J8"/>
  </dataValidations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Universitat de Valencia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Mocholí</dc:creator>
  <cp:lastModifiedBy>Manuel Mocholí</cp:lastModifiedBy>
  <dcterms:created xsi:type="dcterms:W3CDTF">2007-06-29T09:55:20Z</dcterms:created>
  <dcterms:modified xsi:type="dcterms:W3CDTF">2012-01-31T17:17:26Z</dcterms:modified>
</cp:coreProperties>
</file>