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915" activeTab="0"/>
  </bookViews>
  <sheets>
    <sheet name="personal técnic" sheetId="1" r:id="rId1"/>
    <sheet name="personal investigador" sheetId="2" r:id="rId2"/>
  </sheets>
  <definedNames>
    <definedName name="_xlnm.Print_Area" localSheetId="0">'personal técnic'!$B$1:$P$46</definedName>
  </definedNames>
  <calcPr fullCalcOnLoad="1"/>
</workbook>
</file>

<file path=xl/comments1.xml><?xml version="1.0" encoding="utf-8"?>
<comments xmlns="http://schemas.openxmlformats.org/spreadsheetml/2006/main">
  <authors>
    <author>Usuario</author>
    <author>propietario</author>
    <author>Isaac F</author>
  </authors>
  <commentList>
    <comment ref="L9" authorId="0">
      <text>
        <r>
          <rPr>
            <b/>
            <sz val="8"/>
            <rFont val="Tahoma"/>
            <family val="2"/>
          </rPr>
          <t>Usuario:</t>
        </r>
        <r>
          <rPr>
            <sz val="8"/>
            <rFont val="Tahoma"/>
            <family val="2"/>
          </rPr>
          <t xml:space="preserve">
Incluye: -retrib.12 meses
              -pagas extra (junio-diciembre)
              -paga compens.(septiembre)
</t>
        </r>
      </text>
    </comment>
    <comment ref="S9" authorId="1">
      <text>
        <r>
          <rPr>
            <b/>
            <sz val="9"/>
            <rFont val="Tahoma"/>
            <family val="2"/>
          </rPr>
          <t>propietario:</t>
        </r>
        <r>
          <rPr>
            <sz val="9"/>
            <rFont val="Tahoma"/>
            <family val="2"/>
          </rPr>
          <t xml:space="preserve">
es un 1% inferior al calculo con base meses
</t>
        </r>
      </text>
    </comment>
    <comment ref="C34" authorId="2">
      <text>
        <r>
          <rPr>
            <b/>
            <sz val="9"/>
            <rFont val="Tahoma"/>
            <family val="2"/>
          </rPr>
          <t>Isaac F:</t>
        </r>
        <r>
          <rPr>
            <sz val="9"/>
            <rFont val="Tahoma"/>
            <family val="2"/>
          </rPr>
          <t xml:space="preserve">
Mirar referencias desplegables. No coinciden</t>
        </r>
      </text>
    </comment>
  </commentList>
</comments>
</file>

<file path=xl/sharedStrings.xml><?xml version="1.0" encoding="utf-8"?>
<sst xmlns="http://schemas.openxmlformats.org/spreadsheetml/2006/main" count="94" uniqueCount="85">
  <si>
    <t>CATEGORIA</t>
  </si>
  <si>
    <t>SUELDO  BASE</t>
  </si>
  <si>
    <t>COMP.  DES.</t>
  </si>
  <si>
    <t>PAGA COMPENS COMPLEMENTO DESTINO</t>
  </si>
  <si>
    <t>COMP. ESP.</t>
  </si>
  <si>
    <t>retribución nómina mes</t>
  </si>
  <si>
    <t>DIAS</t>
  </si>
  <si>
    <t>DEDIC. (horas)</t>
  </si>
  <si>
    <t>FECHA INICIO</t>
  </si>
  <si>
    <t>FECHA FINAL</t>
  </si>
  <si>
    <t>MESES</t>
  </si>
  <si>
    <t>PAGA EXTRA (el doble si se quiere dic+junio)</t>
  </si>
  <si>
    <r>
      <t xml:space="preserve">COSTE INDEMINIZ.PERIDO ‡ AÑO base </t>
    </r>
    <r>
      <rPr>
        <b/>
        <sz val="8"/>
        <color indexed="10"/>
        <rFont val="Verdana"/>
        <family val="2"/>
      </rPr>
      <t>meses</t>
    </r>
  </si>
  <si>
    <r>
      <t xml:space="preserve">COSTE INDEMINIZ. PERIDO ‡ AÑO base </t>
    </r>
    <r>
      <rPr>
        <b/>
        <sz val="8"/>
        <color indexed="10"/>
        <rFont val="Verdana"/>
        <family val="2"/>
      </rPr>
      <t>días</t>
    </r>
  </si>
  <si>
    <t>COSTE DEL PERIODO DE TRABAJO DISTINTO A UN AÑO (SS+ INDEM)</t>
  </si>
  <si>
    <t>COSTE TRIENIOS</t>
  </si>
  <si>
    <t xml:space="preserve">MES </t>
  </si>
  <si>
    <t>PAGA EXTRA</t>
  </si>
  <si>
    <t>Nº TRIENIOS</t>
  </si>
  <si>
    <t>E</t>
  </si>
  <si>
    <t>COSTE ANUAL TP</t>
  </si>
  <si>
    <t>COSTE ANUAL TC</t>
  </si>
  <si>
    <t>C2 (D)</t>
  </si>
  <si>
    <t>A2 (B)</t>
  </si>
  <si>
    <t>C1 (C)</t>
  </si>
  <si>
    <t>A1 (A)</t>
  </si>
  <si>
    <t>COSTE ANUAL CON TRIENIOS, SS E INDEM.</t>
  </si>
  <si>
    <t>CUOTA  PATRONAL ANUAL</t>
  </si>
  <si>
    <t>RETRIBUCIÓN NÓMINA ANUAL</t>
  </si>
  <si>
    <t>B</t>
  </si>
  <si>
    <t xml:space="preserve">*  </t>
  </si>
  <si>
    <t>TECNICO SUPERIOR (A1)</t>
  </si>
  <si>
    <t>TECNICO    MEDIO (A2)</t>
  </si>
  <si>
    <t>TECNICO    ESPECIALISTA (B)</t>
  </si>
  <si>
    <t xml:space="preserve">INDEMNIZ ANUAL (12 dias) </t>
  </si>
  <si>
    <t>para un tiempo completo de 35,5</t>
  </si>
  <si>
    <t>SS.SS. TRIENIOS</t>
  </si>
  <si>
    <t>A1</t>
  </si>
  <si>
    <t>A2</t>
  </si>
  <si>
    <t>C_OF</t>
  </si>
  <si>
    <t>C_ADM</t>
  </si>
  <si>
    <t>AUX - Horas Dedicadas</t>
  </si>
  <si>
    <t>-Dedicación parcial mínima: 20 horas.</t>
  </si>
  <si>
    <t>COSTE ANUAL                                  (INCLUYE  SS e INDEMNIZACIÓN)</t>
  </si>
  <si>
    <t>COSTE MENSUAL                         (INCLUYE SS e INDEMNIZACIÓN)</t>
  </si>
  <si>
    <t>-Estas retribuciones pueden verse incrementadas como consecuencia de la consolidacion de la antigüedad por parte de las personas contratadas.</t>
  </si>
  <si>
    <t>RETRIBUCIÓN BRUTA MENSUAL</t>
  </si>
  <si>
    <t>RETRIBUCIÓN BRUTA ANUAL</t>
  </si>
  <si>
    <t>COSTE ANUAL S.S.</t>
  </si>
  <si>
    <t>COSTE ANUAL INDEMNIZACIÓN</t>
  </si>
  <si>
    <t xml:space="preserve">     TIEMPO PARCIAL (20 H/S):</t>
  </si>
  <si>
    <t>PERSONAL INVESTIGADOR  DOCTOR (PID) **</t>
  </si>
  <si>
    <t xml:space="preserve">  PERSONAL INVESTIGADOR DOCT. JUNIOR </t>
  </si>
  <si>
    <t xml:space="preserve">  PERSONAL INVESTIGADOR DOCTOR SENIOR</t>
  </si>
  <si>
    <t xml:space="preserve">  * Este personal cesará a los 30 dias desde la fecha de lectura de tesis (Art.9 Reglament Personal Investigador U.V)</t>
  </si>
  <si>
    <t xml:space="preserve">  ** Requisito fecha de obtencion del título: </t>
  </si>
  <si>
    <r>
      <t xml:space="preserve">          ·</t>
    </r>
    <r>
      <rPr>
        <b/>
        <u val="single"/>
        <sz val="10"/>
        <rFont val="Calibri"/>
        <family val="2"/>
      </rPr>
      <t xml:space="preserve"> Para las convocatorias de plazas Doctor Senior</t>
    </r>
    <r>
      <rPr>
        <b/>
        <sz val="10"/>
        <rFont val="Calibri"/>
        <family val="2"/>
      </rPr>
      <t>, no existe ningún requisito en cuanto a la fecha de obtención del título de Doctor</t>
    </r>
  </si>
  <si>
    <r>
      <t xml:space="preserve">  </t>
    </r>
    <r>
      <rPr>
        <b/>
        <u val="single"/>
        <sz val="10"/>
        <rFont val="Calibri"/>
        <family val="2"/>
      </rPr>
      <t>NOTA: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Estas retribuciones pueden verse incrementadas como consecuencia de la consolidación de la antigüedad por parte de las personas contratadas.</t>
    </r>
  </si>
  <si>
    <t xml:space="preserve"> </t>
  </si>
  <si>
    <t>MES</t>
  </si>
  <si>
    <t>Todas las retribuciones son a 12 pagas con las pagas extraordinarias prorrateadas</t>
  </si>
  <si>
    <t xml:space="preserve">            fecha de finalización de presentación de solicitudes.</t>
  </si>
  <si>
    <r>
      <t xml:space="preserve">          ·</t>
    </r>
    <r>
      <rPr>
        <b/>
        <u val="single"/>
        <sz val="10"/>
        <rFont val="Calibri"/>
        <family val="2"/>
      </rPr>
      <t xml:space="preserve"> Para las convocatorias de plazas Doctor Junior</t>
    </r>
    <r>
      <rPr>
        <b/>
        <sz val="10"/>
        <rFont val="Calibri"/>
        <family val="2"/>
      </rPr>
      <t>, los candidatos no deben estar en posesión del título de Doctor más de 4 años desde la fecha de expedición y</t>
    </r>
  </si>
  <si>
    <t>COSTE ANUAL  TOTAL</t>
  </si>
  <si>
    <t>ILA20UV</t>
  </si>
  <si>
    <t>ILA15UVJ - ILA15PRJ</t>
  </si>
  <si>
    <t>ILA15UVS - ILA15PRS</t>
  </si>
  <si>
    <t>A2 20 E029</t>
  </si>
  <si>
    <t>A2 18 E029</t>
  </si>
  <si>
    <t>A2 18 E017</t>
  </si>
  <si>
    <t>A1 20 E040</t>
  </si>
  <si>
    <t>A1 20 E029</t>
  </si>
  <si>
    <t>C1 16 E021</t>
  </si>
  <si>
    <t>OFICIAL</t>
  </si>
  <si>
    <t>LABORATORIO C1</t>
  </si>
  <si>
    <t>C1 16 E011</t>
  </si>
  <si>
    <t>B 17 E015</t>
  </si>
  <si>
    <t>B17 E023</t>
  </si>
  <si>
    <t>B17 E015</t>
  </si>
  <si>
    <t xml:space="preserve">     TIEMPO COMPLETO:    35 horas</t>
  </si>
  <si>
    <t xml:space="preserve">     TIEMPO COMPLETO:   37 horas</t>
  </si>
  <si>
    <t>COSTE PERSONAL SOPORTE INVESTIGACIÓN  A PARTIR 1 de enero de 2022</t>
  </si>
  <si>
    <t>COSTE CONTRATACIÓN PERSONAL INVESTIGADOR ( 1 de enero 2022)</t>
  </si>
  <si>
    <t>PERSONAL INVESTIGADOR NO DOCTOR (PIND)*</t>
  </si>
  <si>
    <t>TRIENIOS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</si>
</sst>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_ ;[Red]\-#,##0.00\ "/>
    <numFmt numFmtId="167" formatCode="#,##0\ &quot;€&quot;"/>
    <numFmt numFmtId="168" formatCode="#,##0.00\ &quot;€&quot;"/>
  </numFmts>
  <fonts count="89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12"/>
      <name val="Verdana"/>
      <family val="2"/>
    </font>
    <font>
      <b/>
      <sz val="10"/>
      <color indexed="12"/>
      <name val="Verdana"/>
      <family val="2"/>
    </font>
    <font>
      <sz val="8"/>
      <name val="Geneva"/>
      <family val="0"/>
    </font>
    <font>
      <sz val="10"/>
      <name val="Tahoma"/>
      <family val="2"/>
    </font>
    <font>
      <b/>
      <sz val="10"/>
      <color indexed="37"/>
      <name val="Tahoma"/>
      <family val="2"/>
    </font>
    <font>
      <b/>
      <sz val="10"/>
      <color indexed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10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4"/>
      <name val="EurostileTHea"/>
      <family val="0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9"/>
      <name val="Tahoma"/>
      <family val="2"/>
    </font>
    <font>
      <b/>
      <sz val="10"/>
      <color indexed="16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9"/>
      <color indexed="10"/>
      <name val="Calibri"/>
      <family val="2"/>
    </font>
    <font>
      <b/>
      <sz val="10"/>
      <color indexed="60"/>
      <name val="Calibri"/>
      <family val="2"/>
    </font>
    <font>
      <sz val="9"/>
      <color indexed="60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Tahoma"/>
      <family val="2"/>
    </font>
    <font>
      <b/>
      <sz val="10"/>
      <color rgb="FF800000"/>
      <name val="Calibri"/>
      <family val="2"/>
    </font>
    <font>
      <b/>
      <sz val="10"/>
      <color theme="1"/>
      <name val="Calibri"/>
      <family val="2"/>
    </font>
    <font>
      <b/>
      <sz val="10"/>
      <color theme="5" tint="-0.24997000396251678"/>
      <name val="Calibri"/>
      <family val="2"/>
    </font>
    <font>
      <sz val="9"/>
      <color theme="5" tint="-0.24997000396251678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6CD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D2EAFA"/>
        <bgColor indexed="64"/>
      </patternFill>
    </fill>
    <fill>
      <patternFill patternType="solid">
        <fgColor rgb="FFD2EAFA"/>
        <bgColor indexed="64"/>
      </patternFill>
    </fill>
    <fill>
      <patternFill patternType="solid">
        <fgColor theme="0" tint="-0.0499799996614456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ck"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medium"/>
    </border>
    <border>
      <left style="thin"/>
      <right/>
      <top style="thin"/>
      <bottom/>
    </border>
    <border>
      <left style="thin"/>
      <right/>
      <top/>
      <bottom style="thick"/>
    </border>
    <border>
      <left style="thin"/>
      <right style="thin"/>
      <top/>
      <bottom style="thick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thick"/>
      <top style="thick"/>
      <bottom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thick"/>
      <top style="thick"/>
      <bottom/>
    </border>
    <border>
      <left style="thick"/>
      <right/>
      <top/>
      <bottom/>
    </border>
    <border>
      <left/>
      <right/>
      <top/>
      <bottom style="thick"/>
    </border>
    <border>
      <left/>
      <right style="thick"/>
      <top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ck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ck"/>
      <right style="thin"/>
      <top/>
      <bottom/>
    </border>
    <border>
      <left style="thin"/>
      <right style="thick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thick"/>
      <top style="thin"/>
      <bottom/>
    </border>
    <border>
      <left style="thin"/>
      <right style="thick"/>
      <top/>
      <bottom style="thick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>
        <color indexed="63"/>
      </top>
      <bottom style="thin"/>
    </border>
    <border>
      <left/>
      <right style="thick"/>
      <top/>
      <bottom style="thin"/>
    </border>
    <border>
      <left style="thick"/>
      <right/>
      <top style="thick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/>
      <top/>
      <bottom style="thick"/>
    </border>
    <border>
      <left/>
      <right style="thick"/>
      <top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8" fillId="29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3" fillId="21" borderId="6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7" applyNumberFormat="0" applyFill="0" applyAlignment="0" applyProtection="0"/>
    <xf numFmtId="0" fontId="67" fillId="0" borderId="8" applyNumberFormat="0" applyFill="0" applyAlignment="0" applyProtection="0"/>
    <xf numFmtId="0" fontId="78" fillId="0" borderId="9" applyNumberFormat="0" applyFill="0" applyAlignment="0" applyProtection="0"/>
  </cellStyleXfs>
  <cellXfs count="250">
    <xf numFmtId="0" fontId="0" fillId="0" borderId="0" xfId="0" applyAlignment="1">
      <alignment/>
    </xf>
    <xf numFmtId="4" fontId="6" fillId="33" borderId="10" xfId="0" applyNumberFormat="1" applyFont="1" applyFill="1" applyBorder="1" applyAlignment="1" applyProtection="1">
      <alignment horizontal="center"/>
      <protection/>
    </xf>
    <xf numFmtId="4" fontId="7" fillId="33" borderId="10" xfId="0" applyNumberFormat="1" applyFont="1" applyFill="1" applyBorder="1" applyAlignment="1" applyProtection="1">
      <alignment horizontal="center"/>
      <protection/>
    </xf>
    <xf numFmtId="4" fontId="6" fillId="33" borderId="11" xfId="0" applyNumberFormat="1" applyFont="1" applyFill="1" applyBorder="1" applyAlignment="1" applyProtection="1">
      <alignment horizontal="center"/>
      <protection/>
    </xf>
    <xf numFmtId="4" fontId="7" fillId="33" borderId="0" xfId="0" applyNumberFormat="1" applyFont="1" applyFill="1" applyBorder="1" applyAlignment="1" applyProtection="1">
      <alignment horizontal="center"/>
      <protection/>
    </xf>
    <xf numFmtId="4" fontId="6" fillId="33" borderId="12" xfId="0" applyNumberFormat="1" applyFont="1" applyFill="1" applyBorder="1" applyAlignment="1" applyProtection="1">
      <alignment horizontal="center"/>
      <protection/>
    </xf>
    <xf numFmtId="4" fontId="6" fillId="33" borderId="13" xfId="0" applyNumberFormat="1" applyFont="1" applyFill="1" applyBorder="1" applyAlignment="1" applyProtection="1">
      <alignment horizontal="center"/>
      <protection/>
    </xf>
    <xf numFmtId="4" fontId="6" fillId="33" borderId="14" xfId="0" applyNumberFormat="1" applyFont="1" applyFill="1" applyBorder="1" applyAlignment="1" applyProtection="1">
      <alignment horizontal="center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4" fontId="6" fillId="34" borderId="18" xfId="0" applyNumberFormat="1" applyFont="1" applyFill="1" applyBorder="1" applyAlignment="1" applyProtection="1">
      <alignment horizontal="center"/>
      <protection/>
    </xf>
    <xf numFmtId="4" fontId="6" fillId="34" borderId="19" xfId="0" applyNumberFormat="1" applyFont="1" applyFill="1" applyBorder="1" applyAlignment="1" applyProtection="1">
      <alignment horizontal="center"/>
      <protection/>
    </xf>
    <xf numFmtId="4" fontId="6" fillId="34" borderId="20" xfId="0" applyNumberFormat="1" applyFont="1" applyFill="1" applyBorder="1" applyAlignment="1" applyProtection="1">
      <alignment horizontal="center"/>
      <protection/>
    </xf>
    <xf numFmtId="4" fontId="6" fillId="34" borderId="21" xfId="0" applyNumberFormat="1" applyFont="1" applyFill="1" applyBorder="1" applyAlignment="1" applyProtection="1">
      <alignment horizontal="center"/>
      <protection/>
    </xf>
    <xf numFmtId="4" fontId="7" fillId="33" borderId="22" xfId="0" applyNumberFormat="1" applyFont="1" applyFill="1" applyBorder="1" applyAlignment="1" applyProtection="1">
      <alignment horizontal="center"/>
      <protection/>
    </xf>
    <xf numFmtId="4" fontId="5" fillId="35" borderId="23" xfId="0" applyNumberFormat="1" applyFont="1" applyFill="1" applyBorder="1" applyAlignment="1" applyProtection="1">
      <alignment horizontal="center"/>
      <protection/>
    </xf>
    <xf numFmtId="4" fontId="7" fillId="33" borderId="24" xfId="0" applyNumberFormat="1" applyFont="1" applyFill="1" applyBorder="1" applyAlignment="1" applyProtection="1">
      <alignment horizontal="center"/>
      <protection/>
    </xf>
    <xf numFmtId="4" fontId="7" fillId="33" borderId="14" xfId="0" applyNumberFormat="1" applyFont="1" applyFill="1" applyBorder="1" applyAlignment="1" applyProtection="1">
      <alignment horizontal="center"/>
      <protection/>
    </xf>
    <xf numFmtId="4" fontId="6" fillId="34" borderId="25" xfId="0" applyNumberFormat="1" applyFont="1" applyFill="1" applyBorder="1" applyAlignment="1" applyProtection="1">
      <alignment horizontal="center"/>
      <protection/>
    </xf>
    <xf numFmtId="0" fontId="0" fillId="36" borderId="0" xfId="0" applyFill="1" applyAlignment="1">
      <alignment/>
    </xf>
    <xf numFmtId="4" fontId="0" fillId="36" borderId="0" xfId="0" applyNumberFormat="1" applyFill="1" applyAlignment="1">
      <alignment/>
    </xf>
    <xf numFmtId="0" fontId="16" fillId="36" borderId="0" xfId="0" applyFont="1" applyFill="1" applyAlignment="1">
      <alignment/>
    </xf>
    <xf numFmtId="0" fontId="0" fillId="36" borderId="0" xfId="0" applyFill="1" applyAlignment="1" applyProtection="1">
      <alignment/>
      <protection/>
    </xf>
    <xf numFmtId="0" fontId="8" fillId="36" borderId="0" xfId="0" applyFont="1" applyFill="1" applyAlignment="1" applyProtection="1">
      <alignment horizontal="center"/>
      <protection/>
    </xf>
    <xf numFmtId="0" fontId="5" fillId="36" borderId="0" xfId="0" applyFont="1" applyFill="1" applyAlignment="1" applyProtection="1">
      <alignment horizontal="center"/>
      <protection/>
    </xf>
    <xf numFmtId="0" fontId="5" fillId="36" borderId="0" xfId="0" applyFont="1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/>
      <protection/>
    </xf>
    <xf numFmtId="0" fontId="0" fillId="36" borderId="19" xfId="0" applyFill="1" applyBorder="1" applyAlignment="1">
      <alignment/>
    </xf>
    <xf numFmtId="0" fontId="0" fillId="36" borderId="26" xfId="0" applyFill="1" applyBorder="1" applyAlignment="1">
      <alignment/>
    </xf>
    <xf numFmtId="14" fontId="0" fillId="36" borderId="19" xfId="0" applyNumberFormat="1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0" xfId="0" applyFill="1" applyBorder="1" applyAlignment="1">
      <alignment/>
    </xf>
    <xf numFmtId="0" fontId="15" fillId="36" borderId="0" xfId="0" applyFont="1" applyFill="1" applyAlignment="1">
      <alignment/>
    </xf>
    <xf numFmtId="0" fontId="17" fillId="36" borderId="28" xfId="0" applyFont="1" applyFill="1" applyBorder="1" applyAlignment="1">
      <alignment/>
    </xf>
    <xf numFmtId="0" fontId="0" fillId="36" borderId="29" xfId="0" applyFill="1" applyBorder="1" applyAlignment="1">
      <alignment/>
    </xf>
    <xf numFmtId="4" fontId="18" fillId="36" borderId="0" xfId="0" applyNumberFormat="1" applyFont="1" applyFill="1" applyBorder="1" applyAlignment="1" applyProtection="1">
      <alignment horizontal="center"/>
      <protection/>
    </xf>
    <xf numFmtId="0" fontId="17" fillId="36" borderId="30" xfId="0" applyFont="1" applyFill="1" applyBorder="1" applyAlignment="1">
      <alignment/>
    </xf>
    <xf numFmtId="0" fontId="0" fillId="36" borderId="31" xfId="0" applyFill="1" applyBorder="1" applyAlignment="1">
      <alignment/>
    </xf>
    <xf numFmtId="4" fontId="19" fillId="36" borderId="0" xfId="0" applyNumberFormat="1" applyFont="1" applyFill="1" applyBorder="1" applyAlignment="1" applyProtection="1">
      <alignment horizontal="center"/>
      <protection/>
    </xf>
    <xf numFmtId="0" fontId="20" fillId="36" borderId="0" xfId="0" applyFont="1" applyFill="1" applyAlignment="1">
      <alignment/>
    </xf>
    <xf numFmtId="166" fontId="17" fillId="36" borderId="0" xfId="0" applyNumberFormat="1" applyFont="1" applyFill="1" applyAlignment="1">
      <alignment/>
    </xf>
    <xf numFmtId="0" fontId="17" fillId="36" borderId="32" xfId="0" applyFont="1" applyFill="1" applyBorder="1" applyAlignment="1">
      <alignment/>
    </xf>
    <xf numFmtId="0" fontId="0" fillId="36" borderId="33" xfId="0" applyFill="1" applyBorder="1" applyAlignment="1">
      <alignment/>
    </xf>
    <xf numFmtId="0" fontId="21" fillId="36" borderId="0" xfId="0" applyFont="1" applyFill="1" applyAlignment="1">
      <alignment/>
    </xf>
    <xf numFmtId="0" fontId="2" fillId="33" borderId="27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4" fontId="23" fillId="37" borderId="14" xfId="0" applyNumberFormat="1" applyFont="1" applyFill="1" applyBorder="1" applyAlignment="1" applyProtection="1">
      <alignment horizontal="center"/>
      <protection/>
    </xf>
    <xf numFmtId="0" fontId="79" fillId="36" borderId="0" xfId="0" applyFont="1" applyFill="1" applyBorder="1" applyAlignment="1">
      <alignment horizontal="center"/>
    </xf>
    <xf numFmtId="0" fontId="0" fillId="36" borderId="28" xfId="0" applyFill="1" applyBorder="1" applyAlignment="1">
      <alignment/>
    </xf>
    <xf numFmtId="0" fontId="0" fillId="36" borderId="34" xfId="0" applyFont="1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32" xfId="0" applyFill="1" applyBorder="1" applyAlignment="1">
      <alignment/>
    </xf>
    <xf numFmtId="0" fontId="80" fillId="38" borderId="35" xfId="0" applyFont="1" applyFill="1" applyBorder="1" applyAlignment="1">
      <alignment/>
    </xf>
    <xf numFmtId="0" fontId="80" fillId="38" borderId="36" xfId="0" applyFont="1" applyFill="1" applyBorder="1" applyAlignment="1">
      <alignment/>
    </xf>
    <xf numFmtId="0" fontId="0" fillId="36" borderId="30" xfId="0" applyFont="1" applyFill="1" applyBorder="1" applyAlignment="1">
      <alignment/>
    </xf>
    <xf numFmtId="0" fontId="80" fillId="36" borderId="0" xfId="0" applyFont="1" applyFill="1" applyAlignment="1" applyProtection="1">
      <alignment/>
      <protection/>
    </xf>
    <xf numFmtId="0" fontId="81" fillId="38" borderId="37" xfId="0" applyFont="1" applyFill="1" applyBorder="1" applyAlignment="1" applyProtection="1">
      <alignment horizontal="center" vertical="center"/>
      <protection/>
    </xf>
    <xf numFmtId="0" fontId="0" fillId="36" borderId="35" xfId="0" applyFill="1" applyBorder="1" applyAlignment="1">
      <alignment/>
    </xf>
    <xf numFmtId="0" fontId="80" fillId="39" borderId="36" xfId="0" applyFont="1" applyFill="1" applyBorder="1" applyAlignment="1">
      <alignment horizontal="center" vertical="center"/>
    </xf>
    <xf numFmtId="4" fontId="16" fillId="36" borderId="34" xfId="0" applyNumberFormat="1" applyFont="1" applyFill="1" applyBorder="1" applyAlignment="1">
      <alignment/>
    </xf>
    <xf numFmtId="1" fontId="0" fillId="36" borderId="38" xfId="0" applyNumberFormat="1" applyFill="1" applyBorder="1" applyAlignment="1">
      <alignment horizontal="center"/>
    </xf>
    <xf numFmtId="4" fontId="16" fillId="36" borderId="39" xfId="0" applyNumberFormat="1" applyFont="1" applyFill="1" applyBorder="1" applyAlignment="1">
      <alignment/>
    </xf>
    <xf numFmtId="1" fontId="0" fillId="36" borderId="40" xfId="0" applyNumberFormat="1" applyFill="1" applyBorder="1" applyAlignment="1">
      <alignment horizontal="center"/>
    </xf>
    <xf numFmtId="0" fontId="20" fillId="36" borderId="0" xfId="0" applyFont="1" applyFill="1" applyAlignment="1">
      <alignment horizontal="left"/>
    </xf>
    <xf numFmtId="0" fontId="81" fillId="38" borderId="41" xfId="0" applyFont="1" applyFill="1" applyBorder="1" applyAlignment="1" applyProtection="1">
      <alignment horizontal="center" vertical="center"/>
      <protection/>
    </xf>
    <xf numFmtId="4" fontId="0" fillId="36" borderId="13" xfId="0" applyNumberFormat="1" applyFill="1" applyBorder="1" applyAlignment="1">
      <alignment horizontal="center" vertical="center"/>
    </xf>
    <xf numFmtId="4" fontId="0" fillId="36" borderId="0" xfId="0" applyNumberFormat="1" applyFill="1" applyBorder="1" applyAlignment="1">
      <alignment horizontal="center" vertical="center"/>
    </xf>
    <xf numFmtId="4" fontId="0" fillId="36" borderId="12" xfId="0" applyNumberFormat="1" applyFill="1" applyBorder="1" applyAlignment="1">
      <alignment horizontal="center" vertical="center"/>
    </xf>
    <xf numFmtId="0" fontId="0" fillId="4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42" xfId="0" applyBorder="1" applyAlignment="1">
      <alignment/>
    </xf>
    <xf numFmtId="0" fontId="0" fillId="36" borderId="43" xfId="0" applyFill="1" applyBorder="1" applyAlignment="1">
      <alignment/>
    </xf>
    <xf numFmtId="4" fontId="0" fillId="36" borderId="43" xfId="0" applyNumberFormat="1" applyFill="1" applyBorder="1" applyAlignment="1">
      <alignment/>
    </xf>
    <xf numFmtId="0" fontId="23" fillId="36" borderId="0" xfId="0" applyFont="1" applyFill="1" applyAlignment="1">
      <alignment/>
    </xf>
    <xf numFmtId="0" fontId="23" fillId="36" borderId="44" xfId="0" applyFont="1" applyFill="1" applyBorder="1" applyAlignment="1">
      <alignment/>
    </xf>
    <xf numFmtId="0" fontId="23" fillId="36" borderId="44" xfId="0" applyFont="1" applyFill="1" applyBorder="1" applyAlignment="1">
      <alignment horizontal="left"/>
    </xf>
    <xf numFmtId="0" fontId="23" fillId="36" borderId="45" xfId="0" applyFont="1" applyFill="1" applyBorder="1" applyAlignment="1">
      <alignment/>
    </xf>
    <xf numFmtId="0" fontId="23" fillId="36" borderId="46" xfId="0" applyFont="1" applyFill="1" applyBorder="1" applyAlignment="1">
      <alignment horizontal="center" vertical="center"/>
    </xf>
    <xf numFmtId="0" fontId="24" fillId="36" borderId="47" xfId="0" applyFont="1" applyFill="1" applyBorder="1" applyAlignment="1">
      <alignment horizontal="center" vertical="center" wrapText="1"/>
    </xf>
    <xf numFmtId="0" fontId="24" fillId="36" borderId="48" xfId="0" applyFont="1" applyFill="1" applyBorder="1" applyAlignment="1">
      <alignment horizontal="center" vertical="center" wrapText="1"/>
    </xf>
    <xf numFmtId="0" fontId="24" fillId="36" borderId="43" xfId="0" applyFont="1" applyFill="1" applyBorder="1" applyAlignment="1">
      <alignment wrapText="1"/>
    </xf>
    <xf numFmtId="0" fontId="24" fillId="36" borderId="0" xfId="0" applyFont="1" applyFill="1" applyBorder="1" applyAlignment="1">
      <alignment wrapText="1"/>
    </xf>
    <xf numFmtId="0" fontId="24" fillId="36" borderId="45" xfId="0" applyFont="1" applyFill="1" applyBorder="1" applyAlignment="1">
      <alignment wrapText="1"/>
    </xf>
    <xf numFmtId="0" fontId="23" fillId="36" borderId="0" xfId="0" applyFont="1" applyFill="1" applyBorder="1" applyAlignment="1">
      <alignment/>
    </xf>
    <xf numFmtId="0" fontId="23" fillId="36" borderId="0" xfId="0" applyFont="1" applyFill="1" applyAlignment="1">
      <alignment horizontal="left"/>
    </xf>
    <xf numFmtId="0" fontId="23" fillId="36" borderId="0" xfId="0" applyFont="1" applyFill="1" applyAlignment="1">
      <alignment wrapText="1"/>
    </xf>
    <xf numFmtId="0" fontId="0" fillId="36" borderId="0" xfId="0" applyFont="1" applyFill="1" applyAlignment="1" applyProtection="1">
      <alignment/>
      <protection/>
    </xf>
    <xf numFmtId="4" fontId="23" fillId="0" borderId="43" xfId="0" applyNumberFormat="1" applyFont="1" applyFill="1" applyBorder="1" applyAlignment="1">
      <alignment/>
    </xf>
    <xf numFmtId="4" fontId="23" fillId="0" borderId="27" xfId="0" applyNumberFormat="1" applyFont="1" applyFill="1" applyBorder="1" applyAlignment="1">
      <alignment horizontal="center" vertical="center"/>
    </xf>
    <xf numFmtId="4" fontId="23" fillId="0" borderId="49" xfId="0" applyNumberFormat="1" applyFont="1" applyFill="1" applyBorder="1" applyAlignment="1">
      <alignment horizontal="center" vertical="center"/>
    </xf>
    <xf numFmtId="4" fontId="24" fillId="0" borderId="43" xfId="0" applyNumberFormat="1" applyFont="1" applyFill="1" applyBorder="1" applyAlignment="1">
      <alignment wrapText="1"/>
    </xf>
    <xf numFmtId="4" fontId="23" fillId="0" borderId="27" xfId="0" applyNumberFormat="1" applyFont="1" applyFill="1" applyBorder="1" applyAlignment="1">
      <alignment horizontal="center" vertical="center" wrapText="1"/>
    </xf>
    <xf numFmtId="4" fontId="24" fillId="0" borderId="49" xfId="0" applyNumberFormat="1" applyFont="1" applyFill="1" applyBorder="1" applyAlignment="1">
      <alignment horizontal="center" vertical="center" wrapText="1"/>
    </xf>
    <xf numFmtId="2" fontId="0" fillId="36" borderId="50" xfId="0" applyNumberFormat="1" applyFill="1" applyBorder="1" applyAlignment="1">
      <alignment/>
    </xf>
    <xf numFmtId="2" fontId="0" fillId="36" borderId="19" xfId="0" applyNumberFormat="1" applyFill="1" applyBorder="1" applyAlignment="1">
      <alignment/>
    </xf>
    <xf numFmtId="2" fontId="0" fillId="36" borderId="51" xfId="0" applyNumberFormat="1" applyFill="1" applyBorder="1" applyAlignment="1">
      <alignment/>
    </xf>
    <xf numFmtId="2" fontId="0" fillId="36" borderId="19" xfId="0" applyNumberFormat="1" applyFont="1" applyFill="1" applyBorder="1" applyAlignment="1">
      <alignment/>
    </xf>
    <xf numFmtId="2" fontId="0" fillId="36" borderId="51" xfId="0" applyNumberFormat="1" applyFont="1" applyFill="1" applyBorder="1" applyAlignment="1">
      <alignment/>
    </xf>
    <xf numFmtId="2" fontId="0" fillId="36" borderId="52" xfId="0" applyNumberFormat="1" applyFill="1" applyBorder="1" applyAlignment="1">
      <alignment/>
    </xf>
    <xf numFmtId="0" fontId="24" fillId="41" borderId="43" xfId="0" applyFont="1" applyFill="1" applyBorder="1" applyAlignment="1">
      <alignment horizontal="left" wrapText="1"/>
    </xf>
    <xf numFmtId="0" fontId="24" fillId="41" borderId="0" xfId="0" applyFont="1" applyFill="1" applyBorder="1" applyAlignment="1">
      <alignment horizontal="left" wrapText="1"/>
    </xf>
    <xf numFmtId="0" fontId="24" fillId="41" borderId="45" xfId="0" applyFont="1" applyFill="1" applyBorder="1" applyAlignment="1">
      <alignment horizontal="left" wrapText="1"/>
    </xf>
    <xf numFmtId="4" fontId="23" fillId="0" borderId="0" xfId="0" applyNumberFormat="1" applyFont="1" applyFill="1" applyBorder="1" applyAlignment="1">
      <alignment horizontal="center" vertical="center"/>
    </xf>
    <xf numFmtId="4" fontId="23" fillId="0" borderId="45" xfId="0" applyNumberFormat="1" applyFont="1" applyFill="1" applyBorder="1" applyAlignment="1">
      <alignment horizontal="center" vertical="center"/>
    </xf>
    <xf numFmtId="4" fontId="24" fillId="0" borderId="43" xfId="0" applyNumberFormat="1" applyFont="1" applyFill="1" applyBorder="1" applyAlignment="1">
      <alignment/>
    </xf>
    <xf numFmtId="4" fontId="23" fillId="0" borderId="53" xfId="0" applyNumberFormat="1" applyFont="1" applyFill="1" applyBorder="1" applyAlignment="1">
      <alignment wrapText="1"/>
    </xf>
    <xf numFmtId="4" fontId="23" fillId="42" borderId="19" xfId="0" applyNumberFormat="1" applyFont="1" applyFill="1" applyBorder="1" applyAlignment="1">
      <alignment horizontal="center" vertical="center" wrapText="1"/>
    </xf>
    <xf numFmtId="4" fontId="23" fillId="42" borderId="54" xfId="0" applyNumberFormat="1" applyFont="1" applyFill="1" applyBorder="1" applyAlignment="1">
      <alignment horizontal="center" vertical="center" wrapText="1"/>
    </xf>
    <xf numFmtId="0" fontId="24" fillId="36" borderId="45" xfId="0" applyFont="1" applyFill="1" applyBorder="1" applyAlignment="1">
      <alignment/>
    </xf>
    <xf numFmtId="0" fontId="24" fillId="36" borderId="0" xfId="0" applyFont="1" applyFill="1" applyAlignment="1">
      <alignment/>
    </xf>
    <xf numFmtId="4" fontId="23" fillId="0" borderId="0" xfId="0" applyNumberFormat="1" applyFont="1" applyFill="1" applyBorder="1" applyAlignment="1">
      <alignment horizontal="center" vertical="center" wrapText="1"/>
    </xf>
    <xf numFmtId="4" fontId="24" fillId="0" borderId="45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 applyProtection="1">
      <alignment horizontal="center"/>
      <protection/>
    </xf>
    <xf numFmtId="0" fontId="82" fillId="0" borderId="19" xfId="0" applyFont="1" applyBorder="1" applyAlignment="1" applyProtection="1">
      <alignment horizontal="center"/>
      <protection/>
    </xf>
    <xf numFmtId="0" fontId="48" fillId="0" borderId="19" xfId="0" applyFont="1" applyBorder="1" applyAlignment="1" applyProtection="1">
      <alignment horizontal="center"/>
      <protection/>
    </xf>
    <xf numFmtId="0" fontId="23" fillId="0" borderId="19" xfId="0" applyFont="1" applyBorder="1" applyAlignment="1" applyProtection="1">
      <alignment horizontal="center"/>
      <protection/>
    </xf>
    <xf numFmtId="4" fontId="23" fillId="0" borderId="19" xfId="0" applyNumberFormat="1" applyFont="1" applyBorder="1" applyAlignment="1" applyProtection="1">
      <alignment horizontal="center"/>
      <protection/>
    </xf>
    <xf numFmtId="4" fontId="23" fillId="43" borderId="19" xfId="0" applyNumberFormat="1" applyFont="1" applyFill="1" applyBorder="1" applyAlignment="1" applyProtection="1">
      <alignment horizontal="center"/>
      <protection/>
    </xf>
    <xf numFmtId="4" fontId="23" fillId="37" borderId="19" xfId="0" applyNumberFormat="1" applyFont="1" applyFill="1" applyBorder="1" applyAlignment="1" applyProtection="1">
      <alignment horizontal="center"/>
      <protection/>
    </xf>
    <xf numFmtId="4" fontId="23" fillId="44" borderId="19" xfId="0" applyNumberFormat="1" applyFont="1" applyFill="1" applyBorder="1" applyAlignment="1" applyProtection="1">
      <alignment horizontal="center"/>
      <protection/>
    </xf>
    <xf numFmtId="4" fontId="23" fillId="45" borderId="19" xfId="0" applyNumberFormat="1" applyFont="1" applyFill="1" applyBorder="1" applyAlignment="1" applyProtection="1">
      <alignment horizontal="center"/>
      <protection/>
    </xf>
    <xf numFmtId="4" fontId="83" fillId="42" borderId="19" xfId="0" applyNumberFormat="1" applyFont="1" applyFill="1" applyBorder="1" applyAlignment="1" applyProtection="1">
      <alignment horizontal="center"/>
      <protection/>
    </xf>
    <xf numFmtId="0" fontId="24" fillId="0" borderId="19" xfId="0" applyFont="1" applyFill="1" applyBorder="1" applyAlignment="1" applyProtection="1">
      <alignment horizontal="center"/>
      <protection/>
    </xf>
    <xf numFmtId="0" fontId="23" fillId="0" borderId="19" xfId="0" applyFont="1" applyFill="1" applyBorder="1" applyAlignment="1" applyProtection="1">
      <alignment horizontal="center"/>
      <protection/>
    </xf>
    <xf numFmtId="0" fontId="23" fillId="0" borderId="19" xfId="0" applyFont="1" applyBorder="1" applyAlignment="1" applyProtection="1">
      <alignment horizontal="center"/>
      <protection locked="0"/>
    </xf>
    <xf numFmtId="0" fontId="50" fillId="0" borderId="19" xfId="0" applyFont="1" applyBorder="1" applyAlignment="1" applyProtection="1">
      <alignment horizontal="center"/>
      <protection/>
    </xf>
    <xf numFmtId="4" fontId="83" fillId="46" borderId="19" xfId="0" applyNumberFormat="1" applyFont="1" applyFill="1" applyBorder="1" applyAlignment="1" applyProtection="1">
      <alignment horizontal="center"/>
      <protection/>
    </xf>
    <xf numFmtId="0" fontId="84" fillId="0" borderId="19" xfId="0" applyFont="1" applyFill="1" applyBorder="1" applyAlignment="1" applyProtection="1">
      <alignment horizontal="center"/>
      <protection/>
    </xf>
    <xf numFmtId="0" fontId="85" fillId="0" borderId="19" xfId="0" applyFont="1" applyBorder="1" applyAlignment="1" applyProtection="1">
      <alignment horizontal="center"/>
      <protection/>
    </xf>
    <xf numFmtId="0" fontId="24" fillId="0" borderId="19" xfId="0" applyFont="1" applyBorder="1" applyAlignment="1" applyProtection="1">
      <alignment horizontal="center"/>
      <protection/>
    </xf>
    <xf numFmtId="4" fontId="83" fillId="47" borderId="19" xfId="0" applyNumberFormat="1" applyFont="1" applyFill="1" applyBorder="1" applyAlignment="1" applyProtection="1">
      <alignment horizontal="center"/>
      <protection/>
    </xf>
    <xf numFmtId="0" fontId="84" fillId="0" borderId="19" xfId="0" applyFont="1" applyBorder="1" applyAlignment="1" applyProtection="1">
      <alignment horizontal="center"/>
      <protection/>
    </xf>
    <xf numFmtId="4" fontId="83" fillId="42" borderId="31" xfId="0" applyNumberFormat="1" applyFont="1" applyFill="1" applyBorder="1" applyAlignment="1" applyProtection="1">
      <alignment horizontal="center"/>
      <protection/>
    </xf>
    <xf numFmtId="0" fontId="53" fillId="0" borderId="30" xfId="0" applyFont="1" applyFill="1" applyBorder="1" applyAlignment="1" applyProtection="1">
      <alignment vertical="center"/>
      <protection/>
    </xf>
    <xf numFmtId="4" fontId="83" fillId="46" borderId="31" xfId="0" applyNumberFormat="1" applyFont="1" applyFill="1" applyBorder="1" applyAlignment="1" applyProtection="1">
      <alignment horizontal="center"/>
      <protection/>
    </xf>
    <xf numFmtId="0" fontId="53" fillId="0" borderId="30" xfId="0" applyFont="1" applyBorder="1" applyAlignment="1" applyProtection="1">
      <alignment vertical="center"/>
      <protection/>
    </xf>
    <xf numFmtId="0" fontId="47" fillId="0" borderId="30" xfId="0" applyFont="1" applyBorder="1" applyAlignment="1" applyProtection="1">
      <alignment vertical="center" wrapText="1"/>
      <protection/>
    </xf>
    <xf numFmtId="0" fontId="53" fillId="0" borderId="32" xfId="0" applyFont="1" applyBorder="1" applyAlignment="1" applyProtection="1">
      <alignment/>
      <protection/>
    </xf>
    <xf numFmtId="0" fontId="82" fillId="0" borderId="20" xfId="0" applyFont="1" applyBorder="1" applyAlignment="1" applyProtection="1">
      <alignment horizontal="center"/>
      <protection/>
    </xf>
    <xf numFmtId="0" fontId="50" fillId="0" borderId="20" xfId="0" applyFont="1" applyBorder="1" applyAlignment="1" applyProtection="1">
      <alignment horizontal="center"/>
      <protection/>
    </xf>
    <xf numFmtId="0" fontId="23" fillId="0" borderId="20" xfId="0" applyFont="1" applyBorder="1" applyAlignment="1" applyProtection="1">
      <alignment horizontal="center"/>
      <protection locked="0"/>
    </xf>
    <xf numFmtId="4" fontId="23" fillId="0" borderId="20" xfId="0" applyNumberFormat="1" applyFont="1" applyBorder="1" applyAlignment="1" applyProtection="1">
      <alignment horizontal="center"/>
      <protection/>
    </xf>
    <xf numFmtId="4" fontId="23" fillId="37" borderId="20" xfId="0" applyNumberFormat="1" applyFont="1" applyFill="1" applyBorder="1" applyAlignment="1" applyProtection="1">
      <alignment horizontal="center"/>
      <protection/>
    </xf>
    <xf numFmtId="4" fontId="23" fillId="44" borderId="20" xfId="0" applyNumberFormat="1" applyFont="1" applyFill="1" applyBorder="1" applyAlignment="1" applyProtection="1">
      <alignment horizontal="center"/>
      <protection/>
    </xf>
    <xf numFmtId="4" fontId="23" fillId="45" borderId="20" xfId="0" applyNumberFormat="1" applyFont="1" applyFill="1" applyBorder="1" applyAlignment="1" applyProtection="1">
      <alignment horizontal="center"/>
      <protection/>
    </xf>
    <xf numFmtId="4" fontId="83" fillId="47" borderId="20" xfId="0" applyNumberFormat="1" applyFont="1" applyFill="1" applyBorder="1" applyAlignment="1" applyProtection="1">
      <alignment horizontal="center"/>
      <protection/>
    </xf>
    <xf numFmtId="4" fontId="83" fillId="46" borderId="33" xfId="0" applyNumberFormat="1" applyFont="1" applyFill="1" applyBorder="1" applyAlignment="1" applyProtection="1">
      <alignment horizontal="center"/>
      <protection/>
    </xf>
    <xf numFmtId="0" fontId="82" fillId="0" borderId="18" xfId="0" applyFont="1" applyBorder="1" applyAlignment="1" applyProtection="1">
      <alignment horizontal="center"/>
      <protection/>
    </xf>
    <xf numFmtId="0" fontId="50" fillId="0" borderId="18" xfId="0" applyFont="1" applyBorder="1" applyAlignment="1" applyProtection="1">
      <alignment horizontal="center"/>
      <protection/>
    </xf>
    <xf numFmtId="0" fontId="23" fillId="0" borderId="18" xfId="0" applyFont="1" applyBorder="1" applyAlignment="1" applyProtection="1">
      <alignment horizontal="center"/>
      <protection/>
    </xf>
    <xf numFmtId="4" fontId="23" fillId="0" borderId="18" xfId="0" applyNumberFormat="1" applyFont="1" applyBorder="1" applyAlignment="1" applyProtection="1">
      <alignment horizontal="center"/>
      <protection/>
    </xf>
    <xf numFmtId="4" fontId="23" fillId="37" borderId="18" xfId="0" applyNumberFormat="1" applyFont="1" applyFill="1" applyBorder="1" applyAlignment="1" applyProtection="1">
      <alignment horizontal="center"/>
      <protection/>
    </xf>
    <xf numFmtId="4" fontId="23" fillId="44" borderId="18" xfId="0" applyNumberFormat="1" applyFont="1" applyFill="1" applyBorder="1" applyAlignment="1" applyProtection="1">
      <alignment horizontal="center"/>
      <protection/>
    </xf>
    <xf numFmtId="4" fontId="23" fillId="45" borderId="18" xfId="0" applyNumberFormat="1" applyFont="1" applyFill="1" applyBorder="1" applyAlignment="1" applyProtection="1">
      <alignment horizontal="center"/>
      <protection/>
    </xf>
    <xf numFmtId="4" fontId="83" fillId="46" borderId="18" xfId="0" applyNumberFormat="1" applyFont="1" applyFill="1" applyBorder="1" applyAlignment="1" applyProtection="1">
      <alignment horizontal="center"/>
      <protection/>
    </xf>
    <xf numFmtId="4" fontId="83" fillId="46" borderId="55" xfId="0" applyNumberFormat="1" applyFont="1" applyFill="1" applyBorder="1" applyAlignment="1" applyProtection="1">
      <alignment horizontal="center"/>
      <protection/>
    </xf>
    <xf numFmtId="0" fontId="82" fillId="0" borderId="21" xfId="0" applyFont="1" applyBorder="1" applyAlignment="1" applyProtection="1">
      <alignment horizontal="center"/>
      <protection/>
    </xf>
    <xf numFmtId="0" fontId="48" fillId="0" borderId="21" xfId="0" applyFont="1" applyBorder="1" applyAlignment="1" applyProtection="1">
      <alignment horizontal="center"/>
      <protection/>
    </xf>
    <xf numFmtId="0" fontId="23" fillId="0" borderId="21" xfId="0" applyFont="1" applyBorder="1" applyAlignment="1" applyProtection="1">
      <alignment horizontal="center"/>
      <protection/>
    </xf>
    <xf numFmtId="4" fontId="23" fillId="0" borderId="21" xfId="0" applyNumberFormat="1" applyFont="1" applyBorder="1" applyAlignment="1" applyProtection="1">
      <alignment horizontal="center"/>
      <protection/>
    </xf>
    <xf numFmtId="4" fontId="23" fillId="43" borderId="21" xfId="0" applyNumberFormat="1" applyFont="1" applyFill="1" applyBorder="1" applyAlignment="1" applyProtection="1">
      <alignment horizontal="center"/>
      <protection/>
    </xf>
    <xf numFmtId="4" fontId="23" fillId="37" borderId="21" xfId="0" applyNumberFormat="1" applyFont="1" applyFill="1" applyBorder="1" applyAlignment="1" applyProtection="1">
      <alignment horizontal="center"/>
      <protection/>
    </xf>
    <xf numFmtId="4" fontId="23" fillId="44" borderId="21" xfId="0" applyNumberFormat="1" applyFont="1" applyFill="1" applyBorder="1" applyAlignment="1" applyProtection="1">
      <alignment horizontal="center"/>
      <protection/>
    </xf>
    <xf numFmtId="4" fontId="23" fillId="45" borderId="21" xfId="0" applyNumberFormat="1" applyFont="1" applyFill="1" applyBorder="1" applyAlignment="1" applyProtection="1">
      <alignment horizontal="center"/>
      <protection/>
    </xf>
    <xf numFmtId="4" fontId="83" fillId="42" borderId="21" xfId="0" applyNumberFormat="1" applyFont="1" applyFill="1" applyBorder="1" applyAlignment="1" applyProtection="1">
      <alignment horizontal="center"/>
      <protection/>
    </xf>
    <xf numFmtId="4" fontId="83" fillId="42" borderId="29" xfId="0" applyNumberFormat="1" applyFont="1" applyFill="1" applyBorder="1" applyAlignment="1" applyProtection="1">
      <alignment horizontal="center"/>
      <protection/>
    </xf>
    <xf numFmtId="0" fontId="54" fillId="0" borderId="20" xfId="0" applyFont="1" applyBorder="1" applyAlignment="1" applyProtection="1">
      <alignment horizontal="center"/>
      <protection/>
    </xf>
    <xf numFmtId="4" fontId="23" fillId="43" borderId="20" xfId="0" applyNumberFormat="1" applyFont="1" applyFill="1" applyBorder="1" applyAlignment="1" applyProtection="1">
      <alignment horizontal="center"/>
      <protection/>
    </xf>
    <xf numFmtId="4" fontId="83" fillId="42" borderId="20" xfId="0" applyNumberFormat="1" applyFont="1" applyFill="1" applyBorder="1" applyAlignment="1" applyProtection="1">
      <alignment horizontal="center"/>
      <protection/>
    </xf>
    <xf numFmtId="4" fontId="83" fillId="42" borderId="33" xfId="0" applyNumberFormat="1" applyFont="1" applyFill="1" applyBorder="1" applyAlignment="1" applyProtection="1">
      <alignment horizontal="center"/>
      <protection/>
    </xf>
    <xf numFmtId="0" fontId="53" fillId="0" borderId="56" xfId="0" applyFont="1" applyBorder="1" applyAlignment="1" applyProtection="1">
      <alignment/>
      <protection/>
    </xf>
    <xf numFmtId="0" fontId="82" fillId="0" borderId="26" xfId="0" applyFont="1" applyBorder="1" applyAlignment="1" applyProtection="1">
      <alignment horizontal="center"/>
      <protection/>
    </xf>
    <xf numFmtId="0" fontId="50" fillId="0" borderId="26" xfId="0" applyFont="1" applyBorder="1" applyAlignment="1" applyProtection="1">
      <alignment horizontal="center"/>
      <protection/>
    </xf>
    <xf numFmtId="0" fontId="23" fillId="0" borderId="26" xfId="0" applyFont="1" applyBorder="1" applyAlignment="1" applyProtection="1">
      <alignment horizontal="center"/>
      <protection locked="0"/>
    </xf>
    <xf numFmtId="4" fontId="23" fillId="0" borderId="26" xfId="0" applyNumberFormat="1" applyFont="1" applyBorder="1" applyAlignment="1" applyProtection="1">
      <alignment horizontal="center"/>
      <protection/>
    </xf>
    <xf numFmtId="4" fontId="23" fillId="37" borderId="26" xfId="0" applyNumberFormat="1" applyFont="1" applyFill="1" applyBorder="1" applyAlignment="1" applyProtection="1">
      <alignment horizontal="center"/>
      <protection/>
    </xf>
    <xf numFmtId="4" fontId="23" fillId="44" borderId="26" xfId="0" applyNumberFormat="1" applyFont="1" applyFill="1" applyBorder="1" applyAlignment="1" applyProtection="1">
      <alignment horizontal="center"/>
      <protection/>
    </xf>
    <xf numFmtId="4" fontId="23" fillId="45" borderId="26" xfId="0" applyNumberFormat="1" applyFont="1" applyFill="1" applyBorder="1" applyAlignment="1" applyProtection="1">
      <alignment horizontal="center"/>
      <protection/>
    </xf>
    <xf numFmtId="4" fontId="83" fillId="46" borderId="26" xfId="0" applyNumberFormat="1" applyFont="1" applyFill="1" applyBorder="1" applyAlignment="1" applyProtection="1">
      <alignment horizontal="center"/>
      <protection/>
    </xf>
    <xf numFmtId="4" fontId="83" fillId="46" borderId="57" xfId="0" applyNumberFormat="1" applyFont="1" applyFill="1" applyBorder="1" applyAlignment="1" applyProtection="1">
      <alignment horizontal="center"/>
      <protection/>
    </xf>
    <xf numFmtId="0" fontId="50" fillId="0" borderId="21" xfId="0" applyFont="1" applyBorder="1" applyAlignment="1" applyProtection="1">
      <alignment horizontal="center"/>
      <protection/>
    </xf>
    <xf numFmtId="0" fontId="47" fillId="0" borderId="28" xfId="0" applyFont="1" applyBorder="1" applyAlignment="1" applyProtection="1">
      <alignment vertical="center" wrapText="1"/>
      <protection/>
    </xf>
    <xf numFmtId="4" fontId="83" fillId="47" borderId="21" xfId="0" applyNumberFormat="1" applyFont="1" applyFill="1" applyBorder="1" applyAlignment="1" applyProtection="1">
      <alignment horizontal="center"/>
      <protection/>
    </xf>
    <xf numFmtId="4" fontId="83" fillId="46" borderId="29" xfId="0" applyNumberFormat="1" applyFont="1" applyFill="1" applyBorder="1" applyAlignment="1" applyProtection="1">
      <alignment horizontal="center"/>
      <protection/>
    </xf>
    <xf numFmtId="0" fontId="3" fillId="35" borderId="58" xfId="0" applyFont="1" applyFill="1" applyBorder="1" applyAlignment="1" applyProtection="1">
      <alignment horizontal="center" vertical="center" wrapText="1"/>
      <protection/>
    </xf>
    <xf numFmtId="0" fontId="3" fillId="35" borderId="59" xfId="0" applyFont="1" applyFill="1" applyBorder="1" applyAlignment="1" applyProtection="1">
      <alignment horizontal="center" vertical="center" wrapText="1"/>
      <protection/>
    </xf>
    <xf numFmtId="49" fontId="16" fillId="36" borderId="60" xfId="0" applyNumberFormat="1" applyFont="1" applyFill="1" applyBorder="1" applyAlignment="1">
      <alignment horizontal="left" vertical="center" wrapText="1"/>
    </xf>
    <xf numFmtId="49" fontId="16" fillId="36" borderId="0" xfId="0" applyNumberFormat="1" applyFont="1" applyFill="1" applyBorder="1" applyAlignment="1">
      <alignment horizontal="left" vertical="center" wrapText="1"/>
    </xf>
    <xf numFmtId="49" fontId="16" fillId="36" borderId="61" xfId="0" applyNumberFormat="1" applyFont="1" applyFill="1" applyBorder="1" applyAlignment="1">
      <alignment horizontal="left" vertical="center" wrapText="1"/>
    </xf>
    <xf numFmtId="49" fontId="16" fillId="36" borderId="62" xfId="0" applyNumberFormat="1" applyFont="1" applyFill="1" applyBorder="1" applyAlignment="1">
      <alignment horizontal="left" vertical="center" wrapText="1"/>
    </xf>
    <xf numFmtId="49" fontId="16" fillId="36" borderId="24" xfId="0" applyNumberFormat="1" applyFont="1" applyFill="1" applyBorder="1" applyAlignment="1">
      <alignment horizontal="left" vertical="center" wrapText="1"/>
    </xf>
    <xf numFmtId="49" fontId="16" fillId="36" borderId="63" xfId="0" applyNumberFormat="1" applyFont="1" applyFill="1" applyBorder="1" applyAlignment="1">
      <alignment horizontal="left" vertical="center" wrapText="1"/>
    </xf>
    <xf numFmtId="0" fontId="55" fillId="0" borderId="19" xfId="0" applyFont="1" applyBorder="1" applyAlignment="1" applyProtection="1">
      <alignment horizontal="center" vertical="center" wrapText="1"/>
      <protection/>
    </xf>
    <xf numFmtId="0" fontId="54" fillId="0" borderId="26" xfId="0" applyFont="1" applyBorder="1" applyAlignment="1" applyProtection="1">
      <alignment horizontal="center" vertical="center" wrapText="1"/>
      <protection/>
    </xf>
    <xf numFmtId="0" fontId="55" fillId="0" borderId="19" xfId="0" applyFont="1" applyBorder="1" applyAlignment="1" applyProtection="1">
      <alignment horizontal="center" vertical="center"/>
      <protection/>
    </xf>
    <xf numFmtId="0" fontId="54" fillId="0" borderId="26" xfId="0" applyFont="1" applyBorder="1" applyAlignment="1" applyProtection="1">
      <alignment/>
      <protection/>
    </xf>
    <xf numFmtId="0" fontId="55" fillId="36" borderId="19" xfId="0" applyFont="1" applyFill="1" applyBorder="1" applyAlignment="1" applyProtection="1">
      <alignment horizontal="center" vertical="center" wrapText="1"/>
      <protection/>
    </xf>
    <xf numFmtId="0" fontId="54" fillId="36" borderId="26" xfId="0" applyFont="1" applyFill="1" applyBorder="1" applyAlignment="1" applyProtection="1">
      <alignment horizontal="center" vertical="center" wrapText="1"/>
      <protection/>
    </xf>
    <xf numFmtId="0" fontId="86" fillId="38" borderId="35" xfId="0" applyFont="1" applyFill="1" applyBorder="1" applyAlignment="1">
      <alignment horizontal="center" vertical="center"/>
    </xf>
    <xf numFmtId="0" fontId="22" fillId="38" borderId="13" xfId="0" applyFont="1" applyFill="1" applyBorder="1" applyAlignment="1">
      <alignment horizontal="center" vertical="center"/>
    </xf>
    <xf numFmtId="0" fontId="22" fillId="38" borderId="36" xfId="0" applyFont="1" applyFill="1" applyBorder="1" applyAlignment="1">
      <alignment horizontal="center" vertical="center"/>
    </xf>
    <xf numFmtId="0" fontId="54" fillId="0" borderId="26" xfId="0" applyFont="1" applyBorder="1" applyAlignment="1" applyProtection="1">
      <alignment wrapText="1"/>
      <protection/>
    </xf>
    <xf numFmtId="0" fontId="55" fillId="0" borderId="30" xfId="0" applyFont="1" applyBorder="1" applyAlignment="1" applyProtection="1">
      <alignment horizontal="center" vertical="center" wrapText="1"/>
      <protection/>
    </xf>
    <xf numFmtId="0" fontId="54" fillId="0" borderId="19" xfId="0" applyFont="1" applyBorder="1" applyAlignment="1" applyProtection="1">
      <alignment horizontal="center" wrapText="1"/>
      <protection/>
    </xf>
    <xf numFmtId="0" fontId="54" fillId="0" borderId="56" xfId="0" applyFont="1" applyBorder="1" applyAlignment="1" applyProtection="1">
      <alignment horizontal="center" wrapText="1"/>
      <protection/>
    </xf>
    <xf numFmtId="0" fontId="54" fillId="0" borderId="26" xfId="0" applyFont="1" applyBorder="1" applyAlignment="1" applyProtection="1">
      <alignment horizontal="center" wrapText="1"/>
      <protection/>
    </xf>
    <xf numFmtId="0" fontId="55" fillId="43" borderId="19" xfId="0" applyFont="1" applyFill="1" applyBorder="1" applyAlignment="1" applyProtection="1">
      <alignment horizontal="center" vertical="center" wrapText="1"/>
      <protection/>
    </xf>
    <xf numFmtId="0" fontId="54" fillId="43" borderId="26" xfId="0" applyFont="1" applyFill="1" applyBorder="1" applyAlignment="1" applyProtection="1">
      <alignment horizontal="center" vertical="center" wrapText="1"/>
      <protection/>
    </xf>
    <xf numFmtId="49" fontId="16" fillId="36" borderId="15" xfId="0" applyNumberFormat="1" applyFont="1" applyFill="1" applyBorder="1" applyAlignment="1">
      <alignment horizontal="left" vertical="center"/>
    </xf>
    <xf numFmtId="49" fontId="16" fillId="36" borderId="27" xfId="0" applyNumberFormat="1" applyFont="1" applyFill="1" applyBorder="1" applyAlignment="1">
      <alignment horizontal="left" vertical="center"/>
    </xf>
    <xf numFmtId="49" fontId="16" fillId="36" borderId="64" xfId="0" applyNumberFormat="1" applyFont="1" applyFill="1" applyBorder="1" applyAlignment="1">
      <alignment horizontal="left" vertical="center"/>
    </xf>
    <xf numFmtId="4" fontId="0" fillId="36" borderId="65" xfId="0" applyNumberFormat="1" applyFill="1" applyBorder="1" applyAlignment="1">
      <alignment horizontal="center" vertical="center"/>
    </xf>
    <xf numFmtId="4" fontId="0" fillId="36" borderId="66" xfId="0" applyNumberFormat="1" applyFill="1" applyBorder="1" applyAlignment="1">
      <alignment horizontal="center" vertical="center"/>
    </xf>
    <xf numFmtId="4" fontId="0" fillId="36" borderId="67" xfId="0" applyNumberForma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7" fillId="0" borderId="28" xfId="0" applyFont="1" applyBorder="1" applyAlignment="1" applyProtection="1">
      <alignment vertical="center" wrapText="1"/>
      <protection/>
    </xf>
    <xf numFmtId="0" fontId="23" fillId="0" borderId="30" xfId="0" applyFont="1" applyBorder="1" applyAlignment="1" applyProtection="1">
      <alignment vertical="center" wrapText="1"/>
      <protection/>
    </xf>
    <xf numFmtId="0" fontId="47" fillId="0" borderId="68" xfId="0" applyFont="1" applyBorder="1" applyAlignment="1" applyProtection="1">
      <alignment horizontal="left" vertical="top" wrapText="1"/>
      <protection/>
    </xf>
    <xf numFmtId="0" fontId="47" fillId="0" borderId="30" xfId="0" applyFont="1" applyBorder="1" applyAlignment="1" applyProtection="1">
      <alignment horizontal="left" vertical="top" wrapText="1"/>
      <protection/>
    </xf>
    <xf numFmtId="0" fontId="55" fillId="44" borderId="19" xfId="0" applyFont="1" applyFill="1" applyBorder="1" applyAlignment="1" applyProtection="1">
      <alignment horizontal="center" vertical="center" wrapText="1"/>
      <protection/>
    </xf>
    <xf numFmtId="0" fontId="54" fillId="44" borderId="26" xfId="0" applyFont="1" applyFill="1" applyBorder="1" applyAlignment="1" applyProtection="1">
      <alignment horizontal="center" vertical="center" wrapText="1"/>
      <protection/>
    </xf>
    <xf numFmtId="0" fontId="55" fillId="37" borderId="19" xfId="0" applyFont="1" applyFill="1" applyBorder="1" applyAlignment="1" applyProtection="1">
      <alignment horizontal="center" vertical="center" wrapText="1"/>
      <protection/>
    </xf>
    <xf numFmtId="0" fontId="55" fillId="37" borderId="26" xfId="0" applyFont="1" applyFill="1" applyBorder="1" applyAlignment="1" applyProtection="1">
      <alignment horizontal="center" vertical="center" wrapText="1"/>
      <protection/>
    </xf>
    <xf numFmtId="0" fontId="55" fillId="45" borderId="19" xfId="0" applyFont="1" applyFill="1" applyBorder="1" applyAlignment="1" applyProtection="1">
      <alignment horizontal="center" vertical="center" wrapText="1"/>
      <protection/>
    </xf>
    <xf numFmtId="0" fontId="54" fillId="45" borderId="26" xfId="0" applyFont="1" applyFill="1" applyBorder="1" applyAlignment="1" applyProtection="1">
      <alignment horizontal="center" vertical="center" wrapText="1"/>
      <protection/>
    </xf>
    <xf numFmtId="0" fontId="55" fillId="36" borderId="31" xfId="0" applyFont="1" applyFill="1" applyBorder="1" applyAlignment="1" applyProtection="1">
      <alignment horizontal="center" vertical="center" wrapText="1"/>
      <protection/>
    </xf>
    <xf numFmtId="0" fontId="55" fillId="36" borderId="57" xfId="0" applyFont="1" applyFill="1" applyBorder="1" applyAlignment="1" applyProtection="1">
      <alignment horizontal="center" vertical="center" wrapText="1"/>
      <protection/>
    </xf>
    <xf numFmtId="0" fontId="87" fillId="38" borderId="24" xfId="0" applyFont="1" applyFill="1" applyBorder="1" applyAlignment="1">
      <alignment horizontal="center" vertical="center" wrapText="1"/>
    </xf>
    <xf numFmtId="0" fontId="87" fillId="38" borderId="69" xfId="0" applyFont="1" applyFill="1" applyBorder="1" applyAlignment="1">
      <alignment horizontal="center" vertical="center" wrapText="1"/>
    </xf>
    <xf numFmtId="0" fontId="24" fillId="41" borderId="70" xfId="0" applyFont="1" applyFill="1" applyBorder="1" applyAlignment="1">
      <alignment horizontal="left" wrapText="1"/>
    </xf>
    <xf numFmtId="0" fontId="24" fillId="41" borderId="11" xfId="0" applyFont="1" applyFill="1" applyBorder="1" applyAlignment="1">
      <alignment horizontal="left" wrapText="1"/>
    </xf>
    <xf numFmtId="0" fontId="24" fillId="41" borderId="42" xfId="0" applyFont="1" applyFill="1" applyBorder="1" applyAlignment="1">
      <alignment horizontal="left" wrapText="1"/>
    </xf>
    <xf numFmtId="4" fontId="24" fillId="41" borderId="43" xfId="0" applyNumberFormat="1" applyFont="1" applyFill="1" applyBorder="1" applyAlignment="1">
      <alignment horizontal="left" wrapText="1"/>
    </xf>
    <xf numFmtId="4" fontId="24" fillId="41" borderId="0" xfId="0" applyNumberFormat="1" applyFont="1" applyFill="1" applyBorder="1" applyAlignment="1">
      <alignment horizontal="left" wrapText="1"/>
    </xf>
    <xf numFmtId="4" fontId="24" fillId="41" borderId="45" xfId="0" applyNumberFormat="1" applyFont="1" applyFill="1" applyBorder="1" applyAlignment="1">
      <alignment horizontal="left" wrapText="1"/>
    </xf>
    <xf numFmtId="4" fontId="24" fillId="48" borderId="43" xfId="0" applyNumberFormat="1" applyFont="1" applyFill="1" applyBorder="1" applyAlignment="1">
      <alignment horizontal="left" wrapText="1"/>
    </xf>
    <xf numFmtId="4" fontId="24" fillId="48" borderId="0" xfId="0" applyNumberFormat="1" applyFont="1" applyFill="1" applyBorder="1" applyAlignment="1">
      <alignment horizontal="left" wrapText="1"/>
    </xf>
    <xf numFmtId="4" fontId="24" fillId="48" borderId="45" xfId="0" applyNumberFormat="1" applyFont="1" applyFill="1" applyBorder="1" applyAlignment="1">
      <alignment horizontal="left" wrapText="1"/>
    </xf>
    <xf numFmtId="0" fontId="24" fillId="36" borderId="53" xfId="0" applyFont="1" applyFill="1" applyBorder="1" applyAlignment="1">
      <alignment wrapText="1"/>
    </xf>
    <xf numFmtId="0" fontId="24" fillId="36" borderId="71" xfId="0" applyFont="1" applyFill="1" applyBorder="1" applyAlignment="1">
      <alignment wrapText="1"/>
    </xf>
    <xf numFmtId="0" fontId="24" fillId="36" borderId="72" xfId="0" applyFont="1" applyFill="1" applyBorder="1" applyAlignment="1">
      <alignment wrapText="1"/>
    </xf>
    <xf numFmtId="0" fontId="24" fillId="36" borderId="61" xfId="0" applyFont="1" applyFill="1" applyBorder="1" applyAlignment="1">
      <alignment wrapText="1"/>
    </xf>
    <xf numFmtId="0" fontId="24" fillId="36" borderId="43" xfId="0" applyFont="1" applyFill="1" applyBorder="1" applyAlignment="1">
      <alignment horizontal="left" vertical="top" wrapText="1"/>
    </xf>
    <xf numFmtId="0" fontId="24" fillId="36" borderId="0" xfId="0" applyFont="1" applyFill="1" applyBorder="1" applyAlignment="1">
      <alignment horizontal="left" vertical="top" wrapText="1"/>
    </xf>
    <xf numFmtId="0" fontId="24" fillId="36" borderId="45" xfId="0" applyFont="1" applyFill="1" applyBorder="1" applyAlignment="1">
      <alignment horizontal="left" vertical="top" wrapText="1"/>
    </xf>
    <xf numFmtId="0" fontId="23" fillId="36" borderId="73" xfId="0" applyFont="1" applyFill="1" applyBorder="1" applyAlignment="1">
      <alignment horizontal="left" vertical="top"/>
    </xf>
    <xf numFmtId="0" fontId="23" fillId="36" borderId="44" xfId="0" applyFont="1" applyFill="1" applyBorder="1" applyAlignment="1">
      <alignment horizontal="left" vertical="top"/>
    </xf>
    <xf numFmtId="0" fontId="23" fillId="36" borderId="74" xfId="0" applyFont="1" applyFill="1" applyBorder="1" applyAlignment="1">
      <alignment horizontal="lef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628650</xdr:colOff>
      <xdr:row>45</xdr:row>
      <xdr:rowOff>161925</xdr:rowOff>
    </xdr:from>
    <xdr:to>
      <xdr:col>11</xdr:col>
      <xdr:colOff>514350</xdr:colOff>
      <xdr:row>50</xdr:row>
      <xdr:rowOff>142875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7143750" y="6648450"/>
          <a:ext cx="22860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COMO SEGÚN LA DOCTRINA JURISPRUDENCIAL + RECIENTE LOS CALCULOS HAY QUE HACERLOS POR MESES, POR LO TANTO LOS DIAS SUELTOS HAY QUE PASARLOS A MESES DE 30 DIAS</a:t>
          </a:r>
        </a:p>
      </xdr:txBody>
    </xdr:sp>
    <xdr:clientData/>
  </xdr:twoCellAnchor>
  <xdr:twoCellAnchor>
    <xdr:from>
      <xdr:col>16</xdr:col>
      <xdr:colOff>438150</xdr:colOff>
      <xdr:row>28</xdr:row>
      <xdr:rowOff>57150</xdr:rowOff>
    </xdr:from>
    <xdr:to>
      <xdr:col>17</xdr:col>
      <xdr:colOff>457200</xdr:colOff>
      <xdr:row>35</xdr:row>
      <xdr:rowOff>66675</xdr:rowOff>
    </xdr:to>
    <xdr:sp>
      <xdr:nvSpPr>
        <xdr:cNvPr id="2" name="AutoShape 25"/>
        <xdr:cNvSpPr>
          <a:spLocks/>
        </xdr:cNvSpPr>
      </xdr:nvSpPr>
      <xdr:spPr>
        <a:xfrm flipV="1">
          <a:off x="14277975" y="5372100"/>
          <a:ext cx="781050" cy="133350"/>
        </a:xfrm>
        <a:prstGeom prst="bentConnector2">
          <a:avLst/>
        </a:prstGeom>
        <a:noFill/>
        <a:ln w="127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361950</xdr:colOff>
      <xdr:row>28</xdr:row>
      <xdr:rowOff>57150</xdr:rowOff>
    </xdr:from>
    <xdr:to>
      <xdr:col>18</xdr:col>
      <xdr:colOff>361950</xdr:colOff>
      <xdr:row>29</xdr:row>
      <xdr:rowOff>123825</xdr:rowOff>
    </xdr:to>
    <xdr:sp>
      <xdr:nvSpPr>
        <xdr:cNvPr id="3" name="Line 21"/>
        <xdr:cNvSpPr>
          <a:spLocks/>
        </xdr:cNvSpPr>
      </xdr:nvSpPr>
      <xdr:spPr>
        <a:xfrm flipV="1">
          <a:off x="15725775" y="5372100"/>
          <a:ext cx="0" cy="133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36</xdr:row>
      <xdr:rowOff>0</xdr:rowOff>
    </xdr:from>
    <xdr:to>
      <xdr:col>11</xdr:col>
      <xdr:colOff>371475</xdr:colOff>
      <xdr:row>37</xdr:row>
      <xdr:rowOff>66675</xdr:rowOff>
    </xdr:to>
    <xdr:sp>
      <xdr:nvSpPr>
        <xdr:cNvPr id="4" name="Line 49"/>
        <xdr:cNvSpPr>
          <a:spLocks/>
        </xdr:cNvSpPr>
      </xdr:nvSpPr>
      <xdr:spPr>
        <a:xfrm>
          <a:off x="9286875" y="550545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</xdr:colOff>
      <xdr:row>29</xdr:row>
      <xdr:rowOff>19050</xdr:rowOff>
    </xdr:from>
    <xdr:to>
      <xdr:col>19</xdr:col>
      <xdr:colOff>466725</xdr:colOff>
      <xdr:row>39</xdr:row>
      <xdr:rowOff>95250</xdr:rowOff>
    </xdr:to>
    <xdr:sp>
      <xdr:nvSpPr>
        <xdr:cNvPr id="5" name="AutoShape 51"/>
        <xdr:cNvSpPr>
          <a:spLocks/>
        </xdr:cNvSpPr>
      </xdr:nvSpPr>
      <xdr:spPr>
        <a:xfrm flipV="1">
          <a:off x="13896975" y="5505450"/>
          <a:ext cx="2695575" cy="0"/>
        </a:xfrm>
        <a:prstGeom prst="bentConnector3">
          <a:avLst>
            <a:gd name="adj" fmla="val 99291"/>
          </a:avLst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9525</xdr:rowOff>
    </xdr:from>
    <xdr:to>
      <xdr:col>19</xdr:col>
      <xdr:colOff>447675</xdr:colOff>
      <xdr:row>29</xdr:row>
      <xdr:rowOff>85725</xdr:rowOff>
    </xdr:to>
    <xdr:sp>
      <xdr:nvSpPr>
        <xdr:cNvPr id="6" name="Line 52"/>
        <xdr:cNvSpPr>
          <a:spLocks/>
        </xdr:cNvSpPr>
      </xdr:nvSpPr>
      <xdr:spPr>
        <a:xfrm>
          <a:off x="16573500" y="5324475"/>
          <a:ext cx="0" cy="180975"/>
        </a:xfrm>
        <a:prstGeom prst="line">
          <a:avLst/>
        </a:prstGeom>
        <a:noFill/>
        <a:ln w="19050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552450</xdr:colOff>
      <xdr:row>1</xdr:row>
      <xdr:rowOff>0</xdr:rowOff>
    </xdr:from>
    <xdr:to>
      <xdr:col>3</xdr:col>
      <xdr:colOff>295275</xdr:colOff>
      <xdr:row>5</xdr:row>
      <xdr:rowOff>133350</xdr:rowOff>
    </xdr:to>
    <xdr:pic>
      <xdr:nvPicPr>
        <xdr:cNvPr id="7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52400"/>
          <a:ext cx="2257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2190750</xdr:colOff>
      <xdr:row>5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1925"/>
          <a:ext cx="2190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7:AA147"/>
  <sheetViews>
    <sheetView tabSelected="1" zoomScalePageLayoutView="0" workbookViewId="0" topLeftCell="A1">
      <selection activeCell="T11" sqref="T11"/>
    </sheetView>
  </sheetViews>
  <sheetFormatPr defaultColWidth="11.421875" defaultRowHeight="12.75"/>
  <cols>
    <col min="1" max="1" width="8.28125" style="20" customWidth="1"/>
    <col min="2" max="2" width="15.8515625" style="0" customWidth="1"/>
    <col min="3" max="3" width="13.57421875" style="0" customWidth="1"/>
    <col min="5" max="5" width="14.28125" style="0" customWidth="1"/>
    <col min="6" max="9" width="11.421875" style="0" customWidth="1"/>
    <col min="10" max="10" width="13.140625" style="0" customWidth="1"/>
    <col min="11" max="14" width="11.421875" style="0" customWidth="1"/>
    <col min="15" max="15" width="18.57421875" style="0" customWidth="1"/>
    <col min="16" max="16" width="21.00390625" style="0" customWidth="1"/>
    <col min="17" max="20" width="11.421875" style="0" customWidth="1"/>
    <col min="21" max="21" width="8.28125" style="20" customWidth="1"/>
    <col min="22" max="22" width="10.00390625" style="20" customWidth="1"/>
    <col min="23" max="23" width="21.7109375" style="20" customWidth="1"/>
    <col min="24" max="24" width="6.421875" style="20" customWidth="1"/>
    <col min="25" max="27" width="9.57421875" style="20" customWidth="1"/>
    <col min="28" max="167" width="11.421875" style="20" customWidth="1"/>
  </cols>
  <sheetData>
    <row r="1" s="20" customFormat="1" ht="12" customHeight="1"/>
    <row r="2" s="20" customFormat="1" ht="12" customHeight="1"/>
    <row r="3" s="20" customFormat="1" ht="12" customHeight="1"/>
    <row r="4" s="20" customFormat="1" ht="12" customHeight="1"/>
    <row r="5" s="20" customFormat="1" ht="12" customHeight="1"/>
    <row r="6" s="20" customFormat="1" ht="12" customHeight="1"/>
    <row r="7" spans="2:16" s="20" customFormat="1" ht="12" customHeight="1" thickBot="1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21" ht="28.5" customHeight="1" thickTop="1">
      <c r="A8" s="33"/>
      <c r="B8" s="200" t="s">
        <v>81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2"/>
      <c r="Q8" s="70"/>
      <c r="R8" s="71"/>
      <c r="S8" s="71"/>
      <c r="T8" s="72"/>
      <c r="U8" s="73"/>
    </row>
    <row r="9" spans="1:21" ht="32.25" customHeight="1" thickBot="1">
      <c r="A9" s="33"/>
      <c r="B9" s="204" t="s">
        <v>0</v>
      </c>
      <c r="C9" s="205"/>
      <c r="D9" s="196" t="s">
        <v>10</v>
      </c>
      <c r="E9" s="194" t="s">
        <v>7</v>
      </c>
      <c r="F9" s="194" t="s">
        <v>1</v>
      </c>
      <c r="G9" s="194" t="s">
        <v>2</v>
      </c>
      <c r="H9" s="194" t="s">
        <v>4</v>
      </c>
      <c r="I9" s="208" t="s">
        <v>5</v>
      </c>
      <c r="J9" s="223" t="s">
        <v>3</v>
      </c>
      <c r="K9" s="194" t="s">
        <v>11</v>
      </c>
      <c r="L9" s="221" t="s">
        <v>28</v>
      </c>
      <c r="M9" s="223" t="s">
        <v>27</v>
      </c>
      <c r="N9" s="225" t="s">
        <v>34</v>
      </c>
      <c r="O9" s="198" t="s">
        <v>44</v>
      </c>
      <c r="P9" s="227" t="s">
        <v>43</v>
      </c>
      <c r="Q9" s="46" t="s">
        <v>14</v>
      </c>
      <c r="R9" s="8" t="s">
        <v>12</v>
      </c>
      <c r="S9" s="8" t="s">
        <v>13</v>
      </c>
      <c r="T9" s="186" t="s">
        <v>26</v>
      </c>
      <c r="U9" s="73"/>
    </row>
    <row r="10" spans="1:23" ht="13.5" customHeight="1" thickBot="1">
      <c r="A10" s="33"/>
      <c r="B10" s="206"/>
      <c r="C10" s="207"/>
      <c r="D10" s="197"/>
      <c r="E10" s="203"/>
      <c r="F10" s="195"/>
      <c r="G10" s="195"/>
      <c r="H10" s="195"/>
      <c r="I10" s="209"/>
      <c r="J10" s="224"/>
      <c r="K10" s="195"/>
      <c r="L10" s="222"/>
      <c r="M10" s="224"/>
      <c r="N10" s="226"/>
      <c r="O10" s="199"/>
      <c r="P10" s="228"/>
      <c r="Q10" s="47"/>
      <c r="R10" s="9"/>
      <c r="S10" s="10"/>
      <c r="T10" s="187"/>
      <c r="U10" s="73"/>
      <c r="V10" s="59"/>
      <c r="W10" s="60" t="s">
        <v>41</v>
      </c>
    </row>
    <row r="11" spans="1:27" ht="14.25" thickBot="1" thickTop="1">
      <c r="A11" s="33"/>
      <c r="B11" s="217" t="s">
        <v>31</v>
      </c>
      <c r="C11" s="158" t="s">
        <v>70</v>
      </c>
      <c r="D11" s="159"/>
      <c r="E11" s="160">
        <v>37</v>
      </c>
      <c r="F11" s="161">
        <v>1238.68</v>
      </c>
      <c r="G11" s="161">
        <v>491.11</v>
      </c>
      <c r="H11" s="161">
        <v>1064.71</v>
      </c>
      <c r="I11" s="162">
        <f>F11+G11+H11</f>
        <v>2794.5</v>
      </c>
      <c r="J11" s="163">
        <v>1176.88</v>
      </c>
      <c r="K11" s="162">
        <f>(764.37+G11+H11)</f>
        <v>2320.19</v>
      </c>
      <c r="L11" s="164">
        <f>((I11*12)+K11*2+J11)</f>
        <v>39351.259999999995</v>
      </c>
      <c r="M11" s="163">
        <f>L11*32.6/100</f>
        <v>12828.51076</v>
      </c>
      <c r="N11" s="165">
        <f>(((I11*12)+K11*2+J11)/365)*12</f>
        <v>1293.7400547945203</v>
      </c>
      <c r="O11" s="166">
        <f>P11/12</f>
        <v>4456.1259012328765</v>
      </c>
      <c r="P11" s="167">
        <f>L11+M11+N11</f>
        <v>53473.510814794514</v>
      </c>
      <c r="Q11" s="3">
        <f>O11*D13</f>
        <v>44561.25901232877</v>
      </c>
      <c r="R11" s="11">
        <f>N11/12*$D$13</f>
        <v>1078.1167123287669</v>
      </c>
      <c r="S11" s="11">
        <f>((I11*12)+K11*2+J11)/365*($L$36*12/365)</f>
        <v>106.33479902420716</v>
      </c>
      <c r="T11" s="16">
        <f>(L11+$R$42)+(L11+$R$42)*32.6/100+(L11+$R$42)*12/365</f>
        <v>53473.510814794514</v>
      </c>
      <c r="U11" s="74"/>
      <c r="V11" s="61" t="s">
        <v>37</v>
      </c>
      <c r="W11" s="62">
        <v>1</v>
      </c>
      <c r="X11" s="21">
        <v>1</v>
      </c>
      <c r="Y11" s="216"/>
      <c r="Z11" s="216"/>
      <c r="AA11" s="216"/>
    </row>
    <row r="12" spans="1:27" ht="14.25" thickBot="1" thickTop="1">
      <c r="A12" s="33"/>
      <c r="B12" s="218"/>
      <c r="C12" s="115" t="s">
        <v>71</v>
      </c>
      <c r="D12" s="119"/>
      <c r="E12" s="117">
        <v>35</v>
      </c>
      <c r="F12" s="118">
        <v>1238.68</v>
      </c>
      <c r="G12" s="118">
        <v>491.11</v>
      </c>
      <c r="H12" s="118">
        <v>690.8</v>
      </c>
      <c r="I12" s="119">
        <f>F12+G12+H12</f>
        <v>2420.59</v>
      </c>
      <c r="J12" s="120">
        <v>1176.88</v>
      </c>
      <c r="K12" s="119">
        <f>(764.37+G12+H12)</f>
        <v>1946.28</v>
      </c>
      <c r="L12" s="121">
        <f>((I12*12)+K12*2+J12)</f>
        <v>34116.52</v>
      </c>
      <c r="M12" s="120">
        <f aca="true" t="shared" si="0" ref="M12:M25">L12*32.6/100</f>
        <v>11121.985519999998</v>
      </c>
      <c r="N12" s="122">
        <f>(((I12*12)+K12*2+J12)/365)*12</f>
        <v>1121.63901369863</v>
      </c>
      <c r="O12" s="123">
        <f>P12/12</f>
        <v>3863.3453778082185</v>
      </c>
      <c r="P12" s="134">
        <f>L12+M12+N12</f>
        <v>46360.14453369862</v>
      </c>
      <c r="Q12" s="1">
        <f>O12*D13</f>
        <v>38633.453778082185</v>
      </c>
      <c r="R12" s="12">
        <f>N12/12*$D$13</f>
        <v>934.6991780821917</v>
      </c>
      <c r="S12" s="11">
        <f>((I12*12)+K12*2+J12)/365*($L$36*12/365)</f>
        <v>92.18950797522986</v>
      </c>
      <c r="T12" s="16">
        <f>(L12+$R$42)+(L12+$R$42)*32.6/100+(L12+$R$42)*12/365</f>
        <v>46360.14453369862</v>
      </c>
      <c r="U12" s="74"/>
      <c r="V12" s="61" t="s">
        <v>38</v>
      </c>
      <c r="W12" s="62">
        <v>1</v>
      </c>
      <c r="X12" s="21">
        <v>1</v>
      </c>
      <c r="Y12" s="216"/>
      <c r="Z12" s="216"/>
      <c r="AA12" s="216"/>
    </row>
    <row r="13" spans="1:27" ht="16.5" thickBot="1" thickTop="1">
      <c r="A13" s="33"/>
      <c r="B13" s="135"/>
      <c r="C13" s="124"/>
      <c r="D13" s="124">
        <v>10</v>
      </c>
      <c r="E13" s="125"/>
      <c r="F13" s="118"/>
      <c r="G13" s="118"/>
      <c r="H13" s="118"/>
      <c r="I13" s="119"/>
      <c r="J13" s="120"/>
      <c r="K13" s="118"/>
      <c r="L13" s="121"/>
      <c r="M13" s="120">
        <f t="shared" si="0"/>
        <v>0</v>
      </c>
      <c r="N13" s="122"/>
      <c r="O13" s="123"/>
      <c r="P13" s="134"/>
      <c r="Q13" s="1"/>
      <c r="R13" s="12"/>
      <c r="S13" s="11"/>
      <c r="T13" s="16"/>
      <c r="U13" s="74"/>
      <c r="V13" s="61" t="s">
        <v>29</v>
      </c>
      <c r="W13" s="62">
        <v>1</v>
      </c>
      <c r="X13" s="21">
        <v>1</v>
      </c>
      <c r="Y13" s="216"/>
      <c r="Z13" s="216"/>
      <c r="AA13" s="216"/>
    </row>
    <row r="14" spans="1:27" ht="16.5" thickBot="1" thickTop="1">
      <c r="A14" s="33"/>
      <c r="B14" s="139"/>
      <c r="C14" s="140" t="s">
        <v>71</v>
      </c>
      <c r="D14" s="168"/>
      <c r="E14" s="142">
        <v>20</v>
      </c>
      <c r="F14" s="143">
        <f>(F12*E14)/E12</f>
        <v>707.8171428571429</v>
      </c>
      <c r="G14" s="143">
        <f>(G12*E14)/E12</f>
        <v>280.63428571428574</v>
      </c>
      <c r="H14" s="143">
        <f>(H12*E14)/E12</f>
        <v>394.74285714285713</v>
      </c>
      <c r="I14" s="169">
        <f>F14+G14+H14</f>
        <v>1383.1942857142858</v>
      </c>
      <c r="J14" s="144">
        <f>(J12*E14)/E12</f>
        <v>672.5028571428572</v>
      </c>
      <c r="K14" s="143">
        <f>(764.37*E14/E12+G14+H14)</f>
        <v>1112.1599999999999</v>
      </c>
      <c r="L14" s="145">
        <f>((I14*12)+K14*2+J14)</f>
        <v>19495.154285714285</v>
      </c>
      <c r="M14" s="144">
        <f t="shared" si="0"/>
        <v>6355.420297142858</v>
      </c>
      <c r="N14" s="146">
        <f>(((I14*12)+K14*2+J14)/365)*12</f>
        <v>640.9365792563601</v>
      </c>
      <c r="O14" s="170">
        <f>P14/12</f>
        <v>2207.625930176125</v>
      </c>
      <c r="P14" s="171">
        <f>L14+M14+N14</f>
        <v>26491.5111621135</v>
      </c>
      <c r="Q14" s="7">
        <f>O14*D13</f>
        <v>22076.259301761253</v>
      </c>
      <c r="R14" s="13">
        <f>N14/12*$D$13</f>
        <v>534.1138160469668</v>
      </c>
      <c r="S14" s="11">
        <f>((I14*12)+K14*2+J14)/365*($L$36*12/365)</f>
        <v>52.67971884298849</v>
      </c>
      <c r="T14" s="16">
        <f>(L14+$R$44)+(L14+$R$44)*32.6/100+(L14+$R$44)*12/365</f>
        <v>26491.5111621135</v>
      </c>
      <c r="U14" s="74"/>
      <c r="V14" s="61" t="s">
        <v>39</v>
      </c>
      <c r="W14" s="62">
        <v>1</v>
      </c>
      <c r="X14" s="21">
        <v>1</v>
      </c>
      <c r="Y14" s="216"/>
      <c r="Z14" s="216"/>
      <c r="AA14" s="216"/>
    </row>
    <row r="15" spans="1:27" ht="14.25" thickBot="1" thickTop="1">
      <c r="A15" s="33"/>
      <c r="B15" s="219" t="s">
        <v>32</v>
      </c>
      <c r="C15" s="149" t="s">
        <v>67</v>
      </c>
      <c r="D15" s="150"/>
      <c r="E15" s="151">
        <v>37</v>
      </c>
      <c r="F15" s="152">
        <v>1071.06</v>
      </c>
      <c r="G15" s="152">
        <v>491.11</v>
      </c>
      <c r="H15" s="152">
        <v>690.8</v>
      </c>
      <c r="I15" s="152">
        <f>F15+G15+H15</f>
        <v>2252.9700000000003</v>
      </c>
      <c r="J15" s="153">
        <v>1176.88</v>
      </c>
      <c r="K15" s="152">
        <f>(781.15+G15+H15)</f>
        <v>1963.06</v>
      </c>
      <c r="L15" s="154">
        <f>(I15*12)+K15*2+J15</f>
        <v>32138.640000000003</v>
      </c>
      <c r="M15" s="153">
        <f t="shared" si="0"/>
        <v>10477.196640000002</v>
      </c>
      <c r="N15" s="155">
        <f>(((I15*12)+K15*2+J15)/365)*12</f>
        <v>1056.6128219178083</v>
      </c>
      <c r="O15" s="156">
        <f>P15/12</f>
        <v>3639.3707884931514</v>
      </c>
      <c r="P15" s="157">
        <f>L15+M15+N15</f>
        <v>43672.449461917815</v>
      </c>
      <c r="Q15" s="15">
        <f>O15*D18</f>
        <v>0</v>
      </c>
      <c r="R15" s="14">
        <f>N15/12*$D$18</f>
        <v>0</v>
      </c>
      <c r="S15" s="11">
        <f>((I15*12)+K15*2+J15)/365*($L$36*12/365)</f>
        <v>86.84488947269656</v>
      </c>
      <c r="T15" s="16">
        <f>(L15+$R$42)+(L15+$R$42)*32.6/100+(L15+$R$42)*12/365</f>
        <v>43672.449461917815</v>
      </c>
      <c r="U15" s="74"/>
      <c r="V15" s="63" t="s">
        <v>40</v>
      </c>
      <c r="W15" s="64">
        <v>1</v>
      </c>
      <c r="X15" s="21">
        <v>1</v>
      </c>
      <c r="Y15" s="216"/>
      <c r="Z15" s="216"/>
      <c r="AA15" s="216"/>
    </row>
    <row r="16" spans="1:27" ht="14.25" customHeight="1" thickBot="1" thickTop="1">
      <c r="A16" s="33"/>
      <c r="B16" s="220"/>
      <c r="C16" s="115" t="s">
        <v>68</v>
      </c>
      <c r="D16" s="116"/>
      <c r="E16" s="117">
        <v>37</v>
      </c>
      <c r="F16" s="118">
        <v>1071.06</v>
      </c>
      <c r="G16" s="118">
        <v>440.97</v>
      </c>
      <c r="H16" s="118">
        <v>690.8</v>
      </c>
      <c r="I16" s="118">
        <f>F16+G16+H16</f>
        <v>2202.83</v>
      </c>
      <c r="J16" s="120">
        <v>1173.91</v>
      </c>
      <c r="K16" s="118">
        <f>(781.15+G16+H16)</f>
        <v>1912.9199999999998</v>
      </c>
      <c r="L16" s="121">
        <f>(I16*12)+K16*2+J16</f>
        <v>31433.71</v>
      </c>
      <c r="M16" s="120">
        <f t="shared" si="0"/>
        <v>10247.38946</v>
      </c>
      <c r="N16" s="122">
        <f>(((I16*12)+K16*2+J16)/365)*12</f>
        <v>1033.4370410958904</v>
      </c>
      <c r="O16" s="128">
        <f>P16/12</f>
        <v>3559.544708424657</v>
      </c>
      <c r="P16" s="136">
        <f>L16+M16+N16</f>
        <v>42714.536501095885</v>
      </c>
      <c r="Q16" s="4">
        <f>O16*D18</f>
        <v>0</v>
      </c>
      <c r="R16" s="11">
        <f>N16/12*$D$18</f>
        <v>0</v>
      </c>
      <c r="S16" s="11">
        <f>((I16*12)+K16*2+J16)/365*($L$36*12/365)</f>
        <v>84.94003077500469</v>
      </c>
      <c r="T16" s="16">
        <f>(L16+$R$42)+(L16+$R$42)*32.6/100+(L16+$R$42)*12/365</f>
        <v>42714.536501095885</v>
      </c>
      <c r="U16" s="74"/>
      <c r="V16" s="21"/>
      <c r="W16" s="21"/>
      <c r="X16" s="21"/>
      <c r="Y16" s="216"/>
      <c r="Z16" s="216"/>
      <c r="AA16" s="216"/>
    </row>
    <row r="17" spans="1:27" ht="14.25" thickBot="1" thickTop="1">
      <c r="A17" s="33"/>
      <c r="B17" s="220"/>
      <c r="C17" s="115" t="s">
        <v>69</v>
      </c>
      <c r="D17" s="116"/>
      <c r="E17" s="117">
        <v>35</v>
      </c>
      <c r="F17" s="118">
        <v>1071.06</v>
      </c>
      <c r="G17" s="118">
        <v>440.97</v>
      </c>
      <c r="H17" s="118">
        <v>517.96</v>
      </c>
      <c r="I17" s="118">
        <f>F17+G17+H17</f>
        <v>2029.99</v>
      </c>
      <c r="J17" s="120">
        <v>1173.91</v>
      </c>
      <c r="K17" s="118">
        <f>(781.15+G17+H17)</f>
        <v>1740.08</v>
      </c>
      <c r="L17" s="121">
        <f>(I17*12)+K17*2+J17</f>
        <v>29013.95</v>
      </c>
      <c r="M17" s="120">
        <f t="shared" si="0"/>
        <v>9458.547700000001</v>
      </c>
      <c r="N17" s="122">
        <f>(((I17*12)+K17*2+J17)/365)*12</f>
        <v>953.8832876712329</v>
      </c>
      <c r="O17" s="128">
        <f>P17/12</f>
        <v>3285.5317489726026</v>
      </c>
      <c r="P17" s="136">
        <f>L17+M17+N17</f>
        <v>39426.38098767123</v>
      </c>
      <c r="Q17" s="2">
        <f>O17*D18</f>
        <v>0</v>
      </c>
      <c r="R17" s="12">
        <f>N17/12*$D$18</f>
        <v>0</v>
      </c>
      <c r="S17" s="11">
        <f>((I17*12)+K17*2+J17)/365*($L$36*12/365)</f>
        <v>78.40136610996434</v>
      </c>
      <c r="T17" s="16">
        <f>(L17+$R$42)+(L17+$R$42)*32.6/100+(L17+$R$42)*12/365</f>
        <v>39426.38098767123</v>
      </c>
      <c r="U17" s="74"/>
      <c r="V17" s="21"/>
      <c r="W17" s="21"/>
      <c r="X17" s="21"/>
      <c r="Y17" s="216"/>
      <c r="Z17" s="216"/>
      <c r="AA17" s="216"/>
    </row>
    <row r="18" spans="1:27" ht="16.5" thickBot="1" thickTop="1">
      <c r="A18" s="33"/>
      <c r="B18" s="135"/>
      <c r="C18" s="129"/>
      <c r="D18" s="124"/>
      <c r="E18" s="125"/>
      <c r="F18" s="118"/>
      <c r="G18" s="118"/>
      <c r="H18" s="118"/>
      <c r="I18" s="118"/>
      <c r="J18" s="120"/>
      <c r="K18" s="118"/>
      <c r="L18" s="121"/>
      <c r="M18" s="120">
        <f t="shared" si="0"/>
        <v>0</v>
      </c>
      <c r="N18" s="122"/>
      <c r="O18" s="128"/>
      <c r="P18" s="136"/>
      <c r="Q18" s="2"/>
      <c r="R18" s="12"/>
      <c r="S18" s="11"/>
      <c r="T18" s="16"/>
      <c r="U18" s="74"/>
      <c r="V18" s="21"/>
      <c r="W18" s="21"/>
      <c r="X18" s="21"/>
      <c r="Y18" s="216"/>
      <c r="Z18" s="216"/>
      <c r="AA18" s="216"/>
    </row>
    <row r="19" spans="1:27" ht="16.5" thickBot="1" thickTop="1">
      <c r="A19" s="33"/>
      <c r="B19" s="172"/>
      <c r="C19" s="173" t="s">
        <v>69</v>
      </c>
      <c r="D19" s="174"/>
      <c r="E19" s="175">
        <v>20</v>
      </c>
      <c r="F19" s="176">
        <f>(F17*E19)/E17</f>
        <v>612.0342857142856</v>
      </c>
      <c r="G19" s="176">
        <f>(G17*E19)/E17</f>
        <v>251.98285714285717</v>
      </c>
      <c r="H19" s="176">
        <f>(H17*E19)/E17</f>
        <v>295.9771428571429</v>
      </c>
      <c r="I19" s="176">
        <f>F19+G19+H19</f>
        <v>1159.9942857142855</v>
      </c>
      <c r="J19" s="177">
        <f>(J17*E19)/E17</f>
        <v>670.8057142857143</v>
      </c>
      <c r="K19" s="176">
        <f>(781.15*E19/E17+G19+H19)</f>
        <v>994.3314285714287</v>
      </c>
      <c r="L19" s="178">
        <f>(I19*12)+K19*2+J19</f>
        <v>16579.399999999998</v>
      </c>
      <c r="M19" s="177">
        <f t="shared" si="0"/>
        <v>5404.884399999999</v>
      </c>
      <c r="N19" s="179">
        <f>(((I19*12)+K19*2+J19)/365)*12</f>
        <v>545.0761643835615</v>
      </c>
      <c r="O19" s="180">
        <f>P19/12</f>
        <v>1877.4467136986298</v>
      </c>
      <c r="P19" s="181">
        <f>L19+M19+N19</f>
        <v>22529.360564383558</v>
      </c>
      <c r="Q19" s="18">
        <f>O19*D18</f>
        <v>0</v>
      </c>
      <c r="R19" s="13">
        <f>N19/12*$D$18</f>
        <v>0</v>
      </c>
      <c r="S19" s="11">
        <f>((I19*12)+K19*2+J19)/365*($L$36*12/365)</f>
        <v>44.80078063426533</v>
      </c>
      <c r="T19" s="16">
        <f>(L19+$R$44)+(L19+$R$44)*32.6/100+(L19+$R$44)*12/365</f>
        <v>22529.360564383558</v>
      </c>
      <c r="U19" s="74"/>
      <c r="V19" s="21"/>
      <c r="W19" s="21"/>
      <c r="X19" s="21"/>
      <c r="Y19" s="216"/>
      <c r="Z19" s="216"/>
      <c r="AA19" s="216"/>
    </row>
    <row r="20" spans="1:27" ht="14.25" thickBot="1" thickTop="1">
      <c r="A20" s="33"/>
      <c r="B20" s="217" t="s">
        <v>33</v>
      </c>
      <c r="C20" s="158" t="s">
        <v>77</v>
      </c>
      <c r="D20" s="182"/>
      <c r="E20" s="160">
        <v>37</v>
      </c>
      <c r="F20" s="161">
        <v>936.25</v>
      </c>
      <c r="G20" s="161">
        <v>415.87</v>
      </c>
      <c r="H20" s="161">
        <v>614.59</v>
      </c>
      <c r="I20" s="161">
        <f>F20+G20+H20</f>
        <v>1966.71</v>
      </c>
      <c r="J20" s="163">
        <v>1107.16</v>
      </c>
      <c r="K20" s="161">
        <f>(809.2+G20+H20)</f>
        <v>1839.6600000000003</v>
      </c>
      <c r="L20" s="164">
        <f>(I20*12)+K20*2+J20</f>
        <v>28387</v>
      </c>
      <c r="M20" s="163">
        <f t="shared" si="0"/>
        <v>9254.162</v>
      </c>
      <c r="N20" s="165">
        <f>(((I20*12)+K20*2+J20)/365)*12</f>
        <v>933.2712328767122</v>
      </c>
      <c r="O20" s="166">
        <f>P20/12</f>
        <v>3214.536102739726</v>
      </c>
      <c r="P20" s="167">
        <f>L20+M20+N20</f>
        <v>38574.43323287671</v>
      </c>
      <c r="Q20" s="17">
        <f>O20*D22</f>
        <v>0</v>
      </c>
      <c r="R20" s="11">
        <f>N20/12*$D$18</f>
        <v>0</v>
      </c>
      <c r="S20" s="11">
        <f>((I20*12)+K20*2+J20)/365*($L$36*12/365)</f>
        <v>76.70722462000374</v>
      </c>
      <c r="T20" s="16">
        <f>(L20+$R$42)+(L20+$R$42)*32.6/100+(L20+$R$42)*12/365</f>
        <v>38574.43323287671</v>
      </c>
      <c r="U20" s="74"/>
      <c r="V20" s="21"/>
      <c r="W20" s="21"/>
      <c r="X20" s="21"/>
      <c r="Y20" s="216"/>
      <c r="Z20" s="216"/>
      <c r="AA20" s="216"/>
    </row>
    <row r="21" spans="1:25" ht="14.25" customHeight="1" thickBot="1" thickTop="1">
      <c r="A21" s="33"/>
      <c r="B21" s="218"/>
      <c r="C21" s="115" t="s">
        <v>78</v>
      </c>
      <c r="D21" s="127"/>
      <c r="E21" s="117">
        <v>35</v>
      </c>
      <c r="F21" s="118">
        <v>936.25</v>
      </c>
      <c r="G21" s="118">
        <v>415.87</v>
      </c>
      <c r="H21" s="118">
        <v>494.09</v>
      </c>
      <c r="I21" s="118">
        <f>F21+G21+H21</f>
        <v>1846.2099999999998</v>
      </c>
      <c r="J21" s="120">
        <v>1107.16</v>
      </c>
      <c r="K21" s="118">
        <f>(809.2+G21+H21)</f>
        <v>1719.16</v>
      </c>
      <c r="L21" s="121">
        <f>(I21*12)+K21*2+J21</f>
        <v>26699.999999999996</v>
      </c>
      <c r="M21" s="120">
        <f t="shared" si="0"/>
        <v>8704.199999999999</v>
      </c>
      <c r="N21" s="122">
        <f>(((I21*12)+K21*2+J21)/365)*12</f>
        <v>877.8082191780821</v>
      </c>
      <c r="O21" s="123">
        <f>P21/12</f>
        <v>3023.500684931507</v>
      </c>
      <c r="P21" s="134">
        <f>L21+M21+N21</f>
        <v>36282.00821917808</v>
      </c>
      <c r="Q21" s="2">
        <f>O21*D22</f>
        <v>0</v>
      </c>
      <c r="R21" s="12">
        <f>N21/12*$D$18</f>
        <v>0</v>
      </c>
      <c r="S21" s="11">
        <f>((I21*12)+K21*2+J21)/365*($L$36*12/365)</f>
        <v>72.14862075436291</v>
      </c>
      <c r="T21" s="16">
        <f>(L21+$R$42)+(L21+$R$42)*32.6/100+(L21+$R$42)*12/365</f>
        <v>36282.00821917808</v>
      </c>
      <c r="U21" s="74"/>
      <c r="V21" s="21"/>
      <c r="W21" s="21"/>
      <c r="X21" s="21"/>
      <c r="Y21" s="21"/>
    </row>
    <row r="22" spans="1:25" ht="16.5" thickBot="1" thickTop="1">
      <c r="A22" s="33"/>
      <c r="B22" s="137"/>
      <c r="C22" s="130"/>
      <c r="D22" s="131"/>
      <c r="E22" s="126"/>
      <c r="F22" s="118"/>
      <c r="G22" s="118"/>
      <c r="H22" s="118"/>
      <c r="I22" s="118"/>
      <c r="J22" s="120"/>
      <c r="K22" s="118"/>
      <c r="L22" s="121"/>
      <c r="M22" s="120">
        <f t="shared" si="0"/>
        <v>0</v>
      </c>
      <c r="N22" s="122"/>
      <c r="O22" s="123"/>
      <c r="P22" s="134"/>
      <c r="Q22" s="17"/>
      <c r="R22" s="11"/>
      <c r="S22" s="11"/>
      <c r="T22" s="16"/>
      <c r="U22" s="74"/>
      <c r="V22" s="21"/>
      <c r="W22" s="21"/>
      <c r="X22" s="21"/>
      <c r="Y22" s="21"/>
    </row>
    <row r="23" spans="1:25" ht="16.5" thickBot="1" thickTop="1">
      <c r="A23" s="33"/>
      <c r="B23" s="139"/>
      <c r="C23" s="140" t="s">
        <v>76</v>
      </c>
      <c r="D23" s="141"/>
      <c r="E23" s="142">
        <v>20</v>
      </c>
      <c r="F23" s="143">
        <f>(F21*E23)/E21</f>
        <v>535</v>
      </c>
      <c r="G23" s="143">
        <f>(G21*E23)/E21</f>
        <v>237.64</v>
      </c>
      <c r="H23" s="143">
        <f>(H21*E23)/E21</f>
        <v>282.33714285714285</v>
      </c>
      <c r="I23" s="143">
        <f>F23+G23+H23</f>
        <v>1054.9771428571428</v>
      </c>
      <c r="J23" s="144">
        <f>(J21*E23)/E21</f>
        <v>632.6628571428572</v>
      </c>
      <c r="K23" s="143">
        <f>(809.2*E23/E21+G23+H23)</f>
        <v>982.3771428571429</v>
      </c>
      <c r="L23" s="145">
        <f>(I23*12)+K23*2+J23</f>
        <v>15257.142857142855</v>
      </c>
      <c r="M23" s="144">
        <f t="shared" si="0"/>
        <v>4973.828571428571</v>
      </c>
      <c r="N23" s="146">
        <f>(((I23*12)+K23*2+J23)/365)*12</f>
        <v>501.6046966731897</v>
      </c>
      <c r="O23" s="170">
        <f>P23/12</f>
        <v>1727.7146771037178</v>
      </c>
      <c r="P23" s="171">
        <f>L23+M23+N23</f>
        <v>20732.576125244614</v>
      </c>
      <c r="Q23" s="4">
        <f>O23*D22</f>
        <v>0</v>
      </c>
      <c r="R23" s="19">
        <f>N23/12*$D$18</f>
        <v>0</v>
      </c>
      <c r="S23" s="11">
        <f>((I23*12)+K23*2+J23)/365*($L$36*12/365)</f>
        <v>41.22778328820737</v>
      </c>
      <c r="T23" s="16">
        <f>(L23+$R$44)+(L23+$R$44)*32.6/100+(L23+$R$44)*12/365</f>
        <v>20732.576125244614</v>
      </c>
      <c r="U23" s="74"/>
      <c r="V23" s="21"/>
      <c r="W23" s="21"/>
      <c r="X23" s="21"/>
      <c r="Y23" s="21"/>
    </row>
    <row r="24" spans="1:25" ht="15" customHeight="1" thickBot="1" thickTop="1">
      <c r="A24" s="33"/>
      <c r="B24" s="183" t="s">
        <v>73</v>
      </c>
      <c r="C24" s="158" t="s">
        <v>72</v>
      </c>
      <c r="D24" s="159"/>
      <c r="E24" s="160">
        <v>37</v>
      </c>
      <c r="F24" s="161">
        <v>804.19</v>
      </c>
      <c r="G24" s="161">
        <v>390.85</v>
      </c>
      <c r="H24" s="161">
        <v>583.8</v>
      </c>
      <c r="I24" s="161">
        <f>F24+G24+H24</f>
        <v>1778.84</v>
      </c>
      <c r="J24" s="163">
        <v>1094.15</v>
      </c>
      <c r="K24" s="161">
        <f>(695.06+G24+H24)</f>
        <v>1669.7099999999998</v>
      </c>
      <c r="L24" s="164">
        <f>(I24*12)+K24*2+J24</f>
        <v>25779.649999999998</v>
      </c>
      <c r="M24" s="163">
        <f t="shared" si="0"/>
        <v>8404.1659</v>
      </c>
      <c r="N24" s="165">
        <f>(((I24*12)+K24*2+J24)/365)*12</f>
        <v>847.5501369863013</v>
      </c>
      <c r="O24" s="184">
        <f>P24/12</f>
        <v>2919.2805030821914</v>
      </c>
      <c r="P24" s="185">
        <f>L24+M24+N24</f>
        <v>35031.3660369863</v>
      </c>
      <c r="Q24" s="6">
        <f>O24*D27</f>
        <v>0</v>
      </c>
      <c r="R24" s="11">
        <f>N24/12*$D$27</f>
        <v>0</v>
      </c>
      <c r="S24" s="11">
        <f>((I24*12)+K24*2+J24)/365*($L$36*12/365)</f>
        <v>69.66165509476448</v>
      </c>
      <c r="T24" s="16">
        <f>(L24+$R$42)+(L24+$R$42)*32.6/100+(L24+$R$42)*12/365</f>
        <v>35031.36603698631</v>
      </c>
      <c r="U24" s="74"/>
      <c r="V24" s="21"/>
      <c r="W24" s="21"/>
      <c r="X24" s="21"/>
      <c r="Y24" s="21"/>
    </row>
    <row r="25" spans="1:25" ht="15" customHeight="1" thickBot="1" thickTop="1">
      <c r="A25" s="33"/>
      <c r="B25" s="138" t="s">
        <v>74</v>
      </c>
      <c r="C25" s="115" t="s">
        <v>75</v>
      </c>
      <c r="D25" s="116"/>
      <c r="E25" s="117">
        <v>35</v>
      </c>
      <c r="F25" s="118">
        <v>804.19</v>
      </c>
      <c r="G25" s="118">
        <v>390.85</v>
      </c>
      <c r="H25" s="118">
        <v>438.35</v>
      </c>
      <c r="I25" s="118">
        <f>F25+G25+H25</f>
        <v>1633.3899999999999</v>
      </c>
      <c r="J25" s="120">
        <v>1094.45</v>
      </c>
      <c r="K25" s="118">
        <f>(695.06+G25+H25)</f>
        <v>1524.2599999999998</v>
      </c>
      <c r="L25" s="121">
        <f>(I25*12)+K25*2+J25</f>
        <v>23743.65</v>
      </c>
      <c r="M25" s="120">
        <f t="shared" si="0"/>
        <v>7740.429900000001</v>
      </c>
      <c r="N25" s="122">
        <f>(((I25*12)+K25*2+J25)/365)*12</f>
        <v>780.6131506849315</v>
      </c>
      <c r="O25" s="132">
        <f>P25/12</f>
        <v>2688.7244208904112</v>
      </c>
      <c r="P25" s="136">
        <f>L25+M25+N25</f>
        <v>32264.693050684935</v>
      </c>
      <c r="Q25" s="114"/>
      <c r="R25" s="11"/>
      <c r="S25" s="11"/>
      <c r="T25" s="16"/>
      <c r="U25" s="74"/>
      <c r="V25" s="21"/>
      <c r="W25" s="21"/>
      <c r="X25" s="21"/>
      <c r="Y25" s="21"/>
    </row>
    <row r="26" spans="1:25" ht="15" customHeight="1" thickBot="1" thickTop="1">
      <c r="A26" s="33"/>
      <c r="B26" s="138"/>
      <c r="C26" s="115"/>
      <c r="D26" s="116"/>
      <c r="E26" s="117"/>
      <c r="F26" s="118"/>
      <c r="G26" s="118"/>
      <c r="H26" s="118"/>
      <c r="I26" s="118"/>
      <c r="J26" s="120"/>
      <c r="K26" s="118"/>
      <c r="L26" s="121"/>
      <c r="M26" s="120"/>
      <c r="N26" s="122"/>
      <c r="O26" s="132"/>
      <c r="P26" s="136"/>
      <c r="Q26" s="114"/>
      <c r="R26" s="11"/>
      <c r="S26" s="11"/>
      <c r="T26" s="16"/>
      <c r="U26" s="74"/>
      <c r="V26" s="21"/>
      <c r="W26" s="21"/>
      <c r="X26" s="21"/>
      <c r="Y26" s="21"/>
    </row>
    <row r="27" spans="1:25" ht="14.25" hidden="1" thickBot="1" thickTop="1">
      <c r="A27" s="33"/>
      <c r="B27" s="138"/>
      <c r="C27" s="133"/>
      <c r="D27" s="131"/>
      <c r="E27" s="117">
        <v>20</v>
      </c>
      <c r="F27" s="118"/>
      <c r="G27" s="118"/>
      <c r="H27" s="118"/>
      <c r="I27" s="118"/>
      <c r="J27" s="120"/>
      <c r="K27" s="118"/>
      <c r="L27" s="121">
        <f>(I27*12)+K27*2+J27</f>
        <v>0</v>
      </c>
      <c r="M27" s="120"/>
      <c r="N27" s="122"/>
      <c r="O27" s="132"/>
      <c r="P27" s="136"/>
      <c r="Q27" s="1"/>
      <c r="R27" s="12"/>
      <c r="S27" s="11"/>
      <c r="T27" s="16"/>
      <c r="U27" s="74"/>
      <c r="V27" s="21"/>
      <c r="W27" s="21"/>
      <c r="X27" s="21"/>
      <c r="Y27" s="21"/>
    </row>
    <row r="28" spans="1:25" ht="16.5" thickBot="1" thickTop="1">
      <c r="A28" s="33"/>
      <c r="B28" s="139"/>
      <c r="C28" s="140" t="s">
        <v>75</v>
      </c>
      <c r="D28" s="141"/>
      <c r="E28" s="142">
        <v>31</v>
      </c>
      <c r="F28" s="143">
        <f>(F25*E27)/E25</f>
        <v>459.5371428571429</v>
      </c>
      <c r="G28" s="143">
        <f>G25*E27/E25</f>
        <v>223.34285714285716</v>
      </c>
      <c r="H28" s="143">
        <f>H25/E25*E27</f>
        <v>250.48571428571432</v>
      </c>
      <c r="I28" s="143">
        <f>F28+G28+H28</f>
        <v>933.3657142857144</v>
      </c>
      <c r="J28" s="144">
        <f>(J25*E27)/E25</f>
        <v>625.4</v>
      </c>
      <c r="K28" s="143">
        <f>(695.06+G28+H28)</f>
        <v>1168.8885714285714</v>
      </c>
      <c r="L28" s="145">
        <f>(I28*12)+K28*2+J28</f>
        <v>14163.565714285714</v>
      </c>
      <c r="M28" s="144">
        <f>L28*32.6/100</f>
        <v>4617.3224228571435</v>
      </c>
      <c r="N28" s="146">
        <f>(((I28*12)+K28*2+J28)/365)*12</f>
        <v>465.6514755381604</v>
      </c>
      <c r="O28" s="147">
        <f>P28/12</f>
        <v>1603.8783010567515</v>
      </c>
      <c r="P28" s="148">
        <f>L28+M28+N28</f>
        <v>19246.53961268102</v>
      </c>
      <c r="Q28" s="5">
        <f>O28*D27</f>
        <v>0</v>
      </c>
      <c r="R28" s="13">
        <f>N28/12*$D$27</f>
        <v>0</v>
      </c>
      <c r="S28" s="11">
        <f>((I28*12)+K28*2+J28)/365*($L$36*12/365)</f>
        <v>38.272724016835106</v>
      </c>
      <c r="T28" s="16">
        <f>(L28+$R$44)+(L28+$R$44)*32.6/100+(L28+$R$44)*12/365</f>
        <v>19246.53961268102</v>
      </c>
      <c r="U28" s="74"/>
      <c r="V28" s="21"/>
      <c r="W28" s="21"/>
      <c r="X28" s="21"/>
      <c r="Y28" s="21"/>
    </row>
    <row r="29" spans="2:20" s="20" customFormat="1" ht="15" customHeight="1" thickBot="1">
      <c r="B29" s="23"/>
      <c r="C29" s="24"/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88" t="s">
        <v>59</v>
      </c>
      <c r="O29" s="25" t="s">
        <v>17</v>
      </c>
      <c r="P29" s="26"/>
      <c r="Q29" s="25"/>
      <c r="R29" s="25"/>
      <c r="S29" s="26"/>
      <c r="T29" s="27"/>
    </row>
    <row r="30" spans="1:20" s="20" customFormat="1" ht="13.5" customHeight="1" hidden="1" thickBot="1">
      <c r="A30" s="57"/>
      <c r="B30" s="57"/>
      <c r="C30" s="24"/>
      <c r="D30" s="24"/>
      <c r="E30" s="25"/>
      <c r="F30" s="25"/>
      <c r="G30" s="25"/>
      <c r="H30" s="25"/>
      <c r="I30" s="25"/>
      <c r="J30" s="25"/>
      <c r="K30" s="25"/>
      <c r="L30" s="25"/>
      <c r="M30" s="25"/>
      <c r="N30" s="23"/>
      <c r="O30" s="25"/>
      <c r="P30" s="25"/>
      <c r="Q30" s="25"/>
      <c r="R30" s="25"/>
      <c r="S30" s="25"/>
      <c r="T30" s="23"/>
    </row>
    <row r="31" spans="2:20" s="20" customFormat="1" ht="13.5" customHeight="1" hidden="1" thickBot="1">
      <c r="B31" s="49"/>
      <c r="C31" s="49"/>
      <c r="D31" s="24"/>
      <c r="F31" s="25"/>
      <c r="G31" s="25"/>
      <c r="H31" s="25"/>
      <c r="I31" s="25">
        <v>0</v>
      </c>
      <c r="J31" s="25"/>
      <c r="K31" s="25"/>
      <c r="L31" s="25"/>
      <c r="M31" s="25"/>
      <c r="N31" s="23"/>
      <c r="O31" s="25"/>
      <c r="P31" s="25"/>
      <c r="Q31" s="25"/>
      <c r="R31" s="25"/>
      <c r="S31" s="25"/>
      <c r="T31" s="23"/>
    </row>
    <row r="32" spans="2:20" s="20" customFormat="1" ht="15" customHeight="1" hidden="1" thickBot="1">
      <c r="B32" s="54" t="s">
        <v>17</v>
      </c>
      <c r="C32" s="55" t="s">
        <v>18</v>
      </c>
      <c r="F32" s="25"/>
      <c r="G32" s="25"/>
      <c r="H32" s="25"/>
      <c r="I32" s="25">
        <v>1</v>
      </c>
      <c r="J32" s="25"/>
      <c r="K32" s="25"/>
      <c r="L32" s="25"/>
      <c r="M32" s="25"/>
      <c r="N32" s="23"/>
      <c r="O32" s="58" t="s">
        <v>36</v>
      </c>
      <c r="P32" s="66"/>
      <c r="Q32" s="25"/>
      <c r="R32" s="25"/>
      <c r="S32" s="25"/>
      <c r="T32" s="23"/>
    </row>
    <row r="33" spans="2:20" s="20" customFormat="1" ht="15" customHeight="1" hidden="1">
      <c r="B33" s="50">
        <v>26.31</v>
      </c>
      <c r="C33" s="36">
        <v>1</v>
      </c>
      <c r="F33" s="25"/>
      <c r="G33" s="25"/>
      <c r="H33" s="25"/>
      <c r="I33" s="25">
        <v>2</v>
      </c>
      <c r="J33" s="25"/>
      <c r="K33" s="25"/>
      <c r="L33" s="25"/>
      <c r="M33" s="25"/>
      <c r="N33" s="23"/>
      <c r="O33" s="213">
        <f>R42*0.321</f>
        <v>0</v>
      </c>
      <c r="P33" s="67"/>
      <c r="Q33" s="25"/>
      <c r="R33" s="25"/>
      <c r="S33" s="25"/>
      <c r="T33" s="23"/>
    </row>
    <row r="34" spans="2:20" s="20" customFormat="1" ht="15" customHeight="1" hidden="1">
      <c r="B34" s="56">
        <v>25.35</v>
      </c>
      <c r="C34" s="39">
        <v>1</v>
      </c>
      <c r="F34" s="25"/>
      <c r="G34" s="25"/>
      <c r="H34" s="25"/>
      <c r="I34" s="25">
        <v>3</v>
      </c>
      <c r="J34" s="25"/>
      <c r="K34" s="25"/>
      <c r="L34" s="25"/>
      <c r="M34" s="25"/>
      <c r="N34" s="23"/>
      <c r="O34" s="214"/>
      <c r="P34" s="68"/>
      <c r="Q34" s="25"/>
      <c r="R34" s="25"/>
      <c r="S34" s="25"/>
      <c r="T34" s="23"/>
    </row>
    <row r="35" spans="2:20" s="20" customFormat="1" ht="15" customHeight="1" hidden="1">
      <c r="B35" s="51">
        <v>26.38</v>
      </c>
      <c r="C35" s="39">
        <v>1</v>
      </c>
      <c r="I35" s="25">
        <v>4</v>
      </c>
      <c r="J35" s="28"/>
      <c r="K35" s="28"/>
      <c r="L35" s="28" t="s">
        <v>6</v>
      </c>
      <c r="M35" s="29" t="s">
        <v>10</v>
      </c>
      <c r="O35" s="214">
        <f>R44*0.321</f>
        <v>0</v>
      </c>
      <c r="P35" s="68"/>
      <c r="Q35" s="23"/>
      <c r="R35" s="23"/>
      <c r="S35" s="23"/>
      <c r="T35" s="23"/>
    </row>
    <row r="36" spans="2:20" s="20" customFormat="1" ht="15" customHeight="1" hidden="1" thickBot="1">
      <c r="B36" s="52">
        <v>22.73</v>
      </c>
      <c r="C36" s="39">
        <v>1</v>
      </c>
      <c r="I36" s="25">
        <v>5</v>
      </c>
      <c r="J36" s="28" t="s">
        <v>8</v>
      </c>
      <c r="K36" s="30">
        <v>41426</v>
      </c>
      <c r="L36" s="28">
        <f>(K37-K36)+1</f>
        <v>30</v>
      </c>
      <c r="M36" s="28">
        <f>ROUND(L36/30,2)</f>
        <v>1</v>
      </c>
      <c r="O36" s="215"/>
      <c r="P36" s="69"/>
      <c r="Q36" s="23"/>
      <c r="R36" s="23"/>
      <c r="S36" s="23"/>
      <c r="T36" s="23"/>
    </row>
    <row r="37" spans="2:20" s="20" customFormat="1" ht="15" customHeight="1" hidden="1">
      <c r="B37" s="52">
        <v>17.33</v>
      </c>
      <c r="C37" s="39">
        <v>1</v>
      </c>
      <c r="I37" s="25">
        <v>6</v>
      </c>
      <c r="J37" s="28" t="s">
        <v>9</v>
      </c>
      <c r="K37" s="30">
        <v>41455</v>
      </c>
      <c r="L37" s="31"/>
      <c r="M37" s="32"/>
      <c r="N37" s="33"/>
      <c r="O37" s="25"/>
      <c r="P37" s="25"/>
      <c r="Q37" s="23"/>
      <c r="R37" s="23"/>
      <c r="S37" s="23"/>
      <c r="T37" s="23"/>
    </row>
    <row r="38" spans="2:20" s="20" customFormat="1" ht="15" customHeight="1" hidden="1" thickBot="1">
      <c r="B38" s="53">
        <v>13.47</v>
      </c>
      <c r="C38" s="44">
        <v>1</v>
      </c>
      <c r="F38" s="25"/>
      <c r="G38" s="25"/>
      <c r="H38" s="25"/>
      <c r="I38" s="25">
        <v>7</v>
      </c>
      <c r="J38" s="25"/>
      <c r="K38" s="25"/>
      <c r="L38" s="26"/>
      <c r="M38" s="26"/>
      <c r="N38" s="23"/>
      <c r="O38" s="25"/>
      <c r="P38" s="25"/>
      <c r="Q38" s="25"/>
      <c r="R38" s="25"/>
      <c r="S38" s="25"/>
      <c r="T38" s="23"/>
    </row>
    <row r="39" spans="2:20" s="20" customFormat="1" ht="18.75" customHeight="1" hidden="1" thickBot="1">
      <c r="B39" s="23"/>
      <c r="F39" s="25"/>
      <c r="G39" s="25"/>
      <c r="H39" s="25"/>
      <c r="I39" s="25">
        <v>8</v>
      </c>
      <c r="J39" s="25"/>
      <c r="K39" s="25"/>
      <c r="L39" s="25"/>
      <c r="N39" s="34" t="s">
        <v>15</v>
      </c>
      <c r="T39" s="23"/>
    </row>
    <row r="40" spans="2:20" s="20" customFormat="1" ht="13.5" customHeight="1" hidden="1" thickBot="1">
      <c r="B40" s="23"/>
      <c r="F40" s="25"/>
      <c r="G40" s="25"/>
      <c r="H40" s="25"/>
      <c r="I40" s="25">
        <v>9</v>
      </c>
      <c r="J40" s="25"/>
      <c r="K40" s="25"/>
      <c r="L40" s="25"/>
      <c r="N40" s="22" t="s">
        <v>16</v>
      </c>
      <c r="O40" s="22"/>
      <c r="P40" s="22"/>
      <c r="T40" s="23"/>
    </row>
    <row r="41" spans="2:25" s="20" customFormat="1" ht="15.75">
      <c r="B41" s="65" t="s">
        <v>30</v>
      </c>
      <c r="F41" s="25"/>
      <c r="G41" s="25"/>
      <c r="H41" s="25"/>
      <c r="I41" s="25">
        <v>10</v>
      </c>
      <c r="J41" s="25"/>
      <c r="K41" s="25"/>
      <c r="L41" s="25"/>
      <c r="M41" s="35" t="s">
        <v>25</v>
      </c>
      <c r="N41" s="95">
        <v>55.61</v>
      </c>
      <c r="O41" s="96">
        <v>29.43</v>
      </c>
      <c r="P41" s="33"/>
      <c r="R41" s="37" t="s">
        <v>21</v>
      </c>
      <c r="T41" s="23"/>
      <c r="U41" s="22"/>
      <c r="V41" s="22"/>
      <c r="W41" s="22"/>
      <c r="X41" s="22"/>
      <c r="Y41" s="22"/>
    </row>
    <row r="42" spans="2:25" s="20" customFormat="1" ht="15.75" thickBot="1">
      <c r="B42" s="210" t="s">
        <v>42</v>
      </c>
      <c r="C42" s="211"/>
      <c r="D42" s="211"/>
      <c r="E42" s="212"/>
      <c r="H42" s="48"/>
      <c r="I42" s="25">
        <v>11</v>
      </c>
      <c r="K42" s="25"/>
      <c r="M42" s="38" t="s">
        <v>23</v>
      </c>
      <c r="N42" s="97">
        <v>45.36</v>
      </c>
      <c r="O42" s="98">
        <v>28.35</v>
      </c>
      <c r="P42" s="33"/>
      <c r="R42" s="40">
        <f>(12*N41+2*B33)*INDEX(I31:I39,C33)+(12*N42+2*B34)*INDEX(I31:I39,C34)+(12*N43+2*B35)*INDEX(I31:I39,C35)+(12*N44+2*B36)*INDEX(I31:I39,C36)+(12*N45+B37*2)*INDEX(I31:I39,C37)+(12*N46+B38*2)*INDEX(I31:I39,C38)</f>
        <v>0</v>
      </c>
      <c r="U42" s="21"/>
      <c r="V42" s="21"/>
      <c r="W42" s="21"/>
      <c r="X42" s="21"/>
      <c r="Y42" s="21"/>
    </row>
    <row r="43" spans="2:25" s="20" customFormat="1" ht="15.75">
      <c r="B43" s="188" t="s">
        <v>45</v>
      </c>
      <c r="C43" s="189"/>
      <c r="D43" s="189"/>
      <c r="E43" s="190"/>
      <c r="I43" s="25">
        <v>12</v>
      </c>
      <c r="K43" s="25"/>
      <c r="M43" s="38" t="s">
        <v>29</v>
      </c>
      <c r="N43" s="99">
        <v>45.36</v>
      </c>
      <c r="O43" s="98">
        <v>29.5</v>
      </c>
      <c r="P43" s="33"/>
      <c r="Q43" s="41" t="s">
        <v>20</v>
      </c>
      <c r="S43" s="20">
        <v>20</v>
      </c>
      <c r="U43" s="21"/>
      <c r="V43" s="21"/>
      <c r="W43" s="21"/>
      <c r="X43" s="21"/>
      <c r="Y43" s="21"/>
    </row>
    <row r="44" spans="2:25" s="20" customFormat="1" ht="15">
      <c r="B44" s="188"/>
      <c r="C44" s="189"/>
      <c r="D44" s="189"/>
      <c r="E44" s="190"/>
      <c r="I44" s="25">
        <v>13</v>
      </c>
      <c r="K44" s="25"/>
      <c r="M44" s="38" t="s">
        <v>24</v>
      </c>
      <c r="N44" s="97">
        <v>34.33</v>
      </c>
      <c r="O44" s="96">
        <v>25.41</v>
      </c>
      <c r="P44" s="33"/>
      <c r="R44" s="42">
        <f>R42*S43/E12</f>
        <v>0</v>
      </c>
      <c r="U44" s="21"/>
      <c r="V44" s="21"/>
      <c r="W44" s="21"/>
      <c r="X44" s="21"/>
      <c r="Y44" s="21"/>
    </row>
    <row r="45" spans="2:16" s="20" customFormat="1" ht="15">
      <c r="B45" s="191"/>
      <c r="C45" s="192"/>
      <c r="D45" s="192"/>
      <c r="E45" s="193"/>
      <c r="I45" s="25">
        <v>14</v>
      </c>
      <c r="K45" s="25"/>
      <c r="M45" s="38" t="s">
        <v>22</v>
      </c>
      <c r="N45" s="99">
        <v>0</v>
      </c>
      <c r="O45" s="96">
        <v>19.83</v>
      </c>
      <c r="P45" s="33"/>
    </row>
    <row r="46" spans="9:20" s="20" customFormat="1" ht="15.75" thickBot="1">
      <c r="I46" s="25">
        <v>15</v>
      </c>
      <c r="K46" s="25"/>
      <c r="M46" s="43" t="s">
        <v>19</v>
      </c>
      <c r="N46" s="100">
        <v>17.59</v>
      </c>
      <c r="O46" s="96">
        <v>15.08</v>
      </c>
      <c r="P46" s="33"/>
      <c r="T46" s="20" t="s">
        <v>35</v>
      </c>
    </row>
    <row r="47" spans="9:20" s="20" customFormat="1" ht="12.75">
      <c r="I47" s="25">
        <v>16</v>
      </c>
      <c r="K47" s="25"/>
      <c r="T47" s="45"/>
    </row>
    <row r="48" spans="9:11" s="20" customFormat="1" ht="12.75">
      <c r="I48" s="25">
        <v>17</v>
      </c>
      <c r="K48" s="25"/>
    </row>
    <row r="49" spans="9:11" s="20" customFormat="1" ht="12.75">
      <c r="I49" s="25">
        <v>18</v>
      </c>
      <c r="K49" s="25"/>
    </row>
    <row r="50" spans="9:11" s="20" customFormat="1" ht="12.75">
      <c r="I50" s="25">
        <v>19</v>
      </c>
      <c r="K50" s="25"/>
    </row>
    <row r="51" spans="9:11" s="20" customFormat="1" ht="12.75">
      <c r="I51" s="25">
        <v>20</v>
      </c>
      <c r="K51" s="25"/>
    </row>
    <row r="52" spans="9:11" s="20" customFormat="1" ht="12.75">
      <c r="I52" s="25">
        <v>21</v>
      </c>
      <c r="K52" s="25"/>
    </row>
    <row r="53" spans="9:11" s="20" customFormat="1" ht="12.75">
      <c r="I53" s="25">
        <v>22</v>
      </c>
      <c r="K53" s="25"/>
    </row>
    <row r="54" spans="9:11" s="20" customFormat="1" ht="12.75">
      <c r="I54" s="25">
        <v>23</v>
      </c>
      <c r="K54" s="25"/>
    </row>
    <row r="55" spans="9:11" s="20" customFormat="1" ht="12.75">
      <c r="I55" s="25">
        <v>24</v>
      </c>
      <c r="K55" s="25"/>
    </row>
    <row r="56" spans="9:11" s="20" customFormat="1" ht="12.75">
      <c r="I56" s="25">
        <v>25</v>
      </c>
      <c r="K56" s="25"/>
    </row>
    <row r="57" spans="9:11" s="20" customFormat="1" ht="12.75">
      <c r="I57" s="25">
        <v>26</v>
      </c>
      <c r="K57" s="25"/>
    </row>
    <row r="58" spans="9:11" s="20" customFormat="1" ht="12.75">
      <c r="I58" s="25">
        <v>27</v>
      </c>
      <c r="K58" s="25"/>
    </row>
    <row r="59" spans="9:11" s="20" customFormat="1" ht="12.75">
      <c r="I59" s="25">
        <v>28</v>
      </c>
      <c r="K59" s="25"/>
    </row>
    <row r="60" spans="9:11" s="20" customFormat="1" ht="12.75">
      <c r="I60" s="25">
        <v>29</v>
      </c>
      <c r="K60" s="25"/>
    </row>
    <row r="61" spans="9:11" s="20" customFormat="1" ht="12.75">
      <c r="I61" s="25">
        <v>30</v>
      </c>
      <c r="K61" s="25"/>
    </row>
    <row r="62" spans="9:11" s="20" customFormat="1" ht="12.75">
      <c r="I62" s="25">
        <v>31</v>
      </c>
      <c r="K62" s="25"/>
    </row>
    <row r="63" spans="9:11" s="20" customFormat="1" ht="12.75">
      <c r="I63" s="25">
        <v>32</v>
      </c>
      <c r="K63" s="25"/>
    </row>
    <row r="64" spans="9:11" s="20" customFormat="1" ht="12.75">
      <c r="I64" s="25">
        <v>33</v>
      </c>
      <c r="K64" s="25"/>
    </row>
    <row r="65" spans="9:11" s="20" customFormat="1" ht="12.75">
      <c r="I65" s="25">
        <v>34</v>
      </c>
      <c r="K65" s="25"/>
    </row>
    <row r="66" spans="9:11" s="20" customFormat="1" ht="12.75">
      <c r="I66" s="25">
        <v>35.5</v>
      </c>
      <c r="K66" s="25"/>
    </row>
    <row r="67" spans="9:11" s="20" customFormat="1" ht="12.75">
      <c r="I67" s="25">
        <v>38</v>
      </c>
      <c r="K67" s="25"/>
    </row>
    <row r="68" spans="9:11" s="20" customFormat="1" ht="12.75">
      <c r="I68" s="25"/>
      <c r="K68" s="25"/>
    </row>
    <row r="69" spans="9:11" s="20" customFormat="1" ht="12.75">
      <c r="I69" s="25"/>
      <c r="K69" s="25"/>
    </row>
    <row r="70" spans="9:11" s="20" customFormat="1" ht="12.75">
      <c r="I70" s="25"/>
      <c r="K70" s="25"/>
    </row>
    <row r="71" spans="9:11" s="20" customFormat="1" ht="12.75">
      <c r="I71" s="25"/>
      <c r="K71" s="25"/>
    </row>
    <row r="72" s="20" customFormat="1" ht="12.75">
      <c r="K72" s="25"/>
    </row>
    <row r="73" s="20" customFormat="1" ht="12.75">
      <c r="K73" s="25"/>
    </row>
    <row r="74" s="20" customFormat="1" ht="12.75">
      <c r="K74" s="25"/>
    </row>
    <row r="75" s="20" customFormat="1" ht="12.75">
      <c r="K75" s="25"/>
    </row>
    <row r="76" s="20" customFormat="1" ht="12.75">
      <c r="K76" s="25"/>
    </row>
    <row r="77" s="20" customFormat="1" ht="12.75">
      <c r="K77" s="25"/>
    </row>
    <row r="78" s="20" customFormat="1" ht="12.75">
      <c r="K78" s="25"/>
    </row>
    <row r="79" s="20" customFormat="1" ht="12.75">
      <c r="K79" s="25"/>
    </row>
    <row r="80" s="20" customFormat="1" ht="12.75">
      <c r="K80" s="25"/>
    </row>
    <row r="81" s="20" customFormat="1" ht="12.75">
      <c r="K81" s="25"/>
    </row>
    <row r="82" s="20" customFormat="1" ht="12.75">
      <c r="K82" s="25"/>
    </row>
    <row r="83" s="20" customFormat="1" ht="12.75">
      <c r="K83" s="25"/>
    </row>
    <row r="84" s="20" customFormat="1" ht="12.75">
      <c r="K84" s="25"/>
    </row>
    <row r="85" s="20" customFormat="1" ht="12.75">
      <c r="K85" s="25"/>
    </row>
    <row r="86" s="20" customFormat="1" ht="12.75">
      <c r="K86" s="25"/>
    </row>
    <row r="87" s="20" customFormat="1" ht="12.75">
      <c r="K87" s="25"/>
    </row>
    <row r="88" s="20" customFormat="1" ht="12.75">
      <c r="K88" s="25"/>
    </row>
    <row r="89" s="20" customFormat="1" ht="12.75">
      <c r="K89" s="25"/>
    </row>
    <row r="90" s="20" customFormat="1" ht="12.75">
      <c r="K90" s="25"/>
    </row>
    <row r="91" s="20" customFormat="1" ht="12.75">
      <c r="K91" s="25"/>
    </row>
    <row r="92" s="20" customFormat="1" ht="12.75">
      <c r="K92" s="25"/>
    </row>
    <row r="93" s="20" customFormat="1" ht="12.75">
      <c r="K93" s="25"/>
    </row>
    <row r="94" s="20" customFormat="1" ht="12.75">
      <c r="K94" s="25"/>
    </row>
    <row r="95" s="20" customFormat="1" ht="12.75">
      <c r="K95" s="25"/>
    </row>
    <row r="96" s="20" customFormat="1" ht="12.75">
      <c r="K96" s="25"/>
    </row>
    <row r="97" s="20" customFormat="1" ht="12.75">
      <c r="K97" s="25"/>
    </row>
    <row r="98" s="20" customFormat="1" ht="12.75">
      <c r="K98" s="25"/>
    </row>
    <row r="99" s="20" customFormat="1" ht="12.75">
      <c r="K99" s="25"/>
    </row>
    <row r="100" s="20" customFormat="1" ht="12.75">
      <c r="K100" s="25"/>
    </row>
    <row r="101" s="20" customFormat="1" ht="12.75">
      <c r="K101" s="25"/>
    </row>
    <row r="102" s="20" customFormat="1" ht="12.75">
      <c r="K102" s="25"/>
    </row>
    <row r="103" s="20" customFormat="1" ht="12.75">
      <c r="K103" s="25"/>
    </row>
    <row r="104" s="20" customFormat="1" ht="12.75">
      <c r="K104" s="25"/>
    </row>
    <row r="105" s="20" customFormat="1" ht="12.75">
      <c r="K105" s="25"/>
    </row>
    <row r="106" s="20" customFormat="1" ht="12.75">
      <c r="K106" s="25"/>
    </row>
    <row r="107" s="20" customFormat="1" ht="12.75">
      <c r="K107" s="25"/>
    </row>
    <row r="108" s="20" customFormat="1" ht="12.75">
      <c r="K108" s="25"/>
    </row>
    <row r="109" s="20" customFormat="1" ht="12.75">
      <c r="K109" s="25"/>
    </row>
    <row r="110" s="20" customFormat="1" ht="12.75">
      <c r="K110" s="25"/>
    </row>
    <row r="111" s="20" customFormat="1" ht="12.75">
      <c r="K111" s="25"/>
    </row>
    <row r="112" s="20" customFormat="1" ht="12.75">
      <c r="K112" s="25"/>
    </row>
    <row r="113" s="20" customFormat="1" ht="12.75">
      <c r="K113" s="25"/>
    </row>
    <row r="114" s="20" customFormat="1" ht="12.75">
      <c r="K114" s="25"/>
    </row>
    <row r="115" s="20" customFormat="1" ht="12.75">
      <c r="K115" s="25"/>
    </row>
    <row r="116" s="20" customFormat="1" ht="12.75">
      <c r="K116" s="25"/>
    </row>
    <row r="117" s="20" customFormat="1" ht="12.75">
      <c r="K117" s="25"/>
    </row>
    <row r="118" s="20" customFormat="1" ht="12.75">
      <c r="K118" s="25"/>
    </row>
    <row r="119" s="20" customFormat="1" ht="12.75">
      <c r="K119" s="25"/>
    </row>
    <row r="120" s="20" customFormat="1" ht="12.75">
      <c r="K120" s="25"/>
    </row>
    <row r="121" s="20" customFormat="1" ht="12.75">
      <c r="K121" s="25"/>
    </row>
    <row r="122" s="20" customFormat="1" ht="12.75">
      <c r="K122" s="25"/>
    </row>
    <row r="123" s="20" customFormat="1" ht="12.75">
      <c r="K123" s="25"/>
    </row>
    <row r="124" s="20" customFormat="1" ht="12.75">
      <c r="K124" s="25"/>
    </row>
    <row r="125" s="20" customFormat="1" ht="12.75">
      <c r="K125" s="25"/>
    </row>
    <row r="126" s="20" customFormat="1" ht="12.75">
      <c r="K126" s="25"/>
    </row>
    <row r="127" s="20" customFormat="1" ht="12.75">
      <c r="K127" s="25"/>
    </row>
    <row r="128" s="20" customFormat="1" ht="12.75">
      <c r="K128" s="25"/>
    </row>
    <row r="129" s="20" customFormat="1" ht="12.75">
      <c r="K129" s="25"/>
    </row>
    <row r="130" s="20" customFormat="1" ht="12.75">
      <c r="K130" s="25"/>
    </row>
    <row r="131" s="20" customFormat="1" ht="12.75">
      <c r="K131" s="25"/>
    </row>
    <row r="132" s="20" customFormat="1" ht="12.75">
      <c r="K132" s="25"/>
    </row>
    <row r="133" s="20" customFormat="1" ht="12.75">
      <c r="K133" s="25"/>
    </row>
    <row r="134" s="20" customFormat="1" ht="12.75">
      <c r="K134" s="25"/>
    </row>
    <row r="135" s="20" customFormat="1" ht="12.75">
      <c r="K135" s="25"/>
    </row>
    <row r="136" s="20" customFormat="1" ht="12.75">
      <c r="K136" s="25"/>
    </row>
    <row r="137" s="20" customFormat="1" ht="12.75">
      <c r="K137" s="25"/>
    </row>
    <row r="138" s="20" customFormat="1" ht="12.75">
      <c r="K138" s="25"/>
    </row>
    <row r="139" s="20" customFormat="1" ht="12.75">
      <c r="K139" s="25"/>
    </row>
    <row r="140" s="20" customFormat="1" ht="12.75">
      <c r="K140" s="25"/>
    </row>
    <row r="141" s="20" customFormat="1" ht="12.75">
      <c r="K141" s="25"/>
    </row>
    <row r="142" s="20" customFormat="1" ht="12.75">
      <c r="K142" s="25"/>
    </row>
    <row r="143" s="20" customFormat="1" ht="12.75">
      <c r="K143" s="25"/>
    </row>
    <row r="144" s="20" customFormat="1" ht="12.75">
      <c r="K144" s="25"/>
    </row>
    <row r="145" s="20" customFormat="1" ht="12.75">
      <c r="K145" s="25"/>
    </row>
    <row r="146" s="20" customFormat="1" ht="12.75">
      <c r="K146" s="25"/>
    </row>
    <row r="147" s="20" customFormat="1" ht="12.75">
      <c r="K147" s="25"/>
    </row>
    <row r="148" s="20" customFormat="1" ht="12.75"/>
    <row r="149" s="20" customFormat="1" ht="12.75"/>
    <row r="150" s="20" customFormat="1" ht="12.75"/>
    <row r="151" s="20" customFormat="1" ht="12.75"/>
    <row r="152" s="20" customFormat="1" ht="12.75"/>
    <row r="153" s="20" customFormat="1" ht="12.75"/>
    <row r="154" s="20" customFormat="1" ht="12.75"/>
    <row r="155" s="20" customFormat="1" ht="12.75"/>
    <row r="156" s="20" customFormat="1" ht="12.75"/>
    <row r="157" s="20" customFormat="1" ht="12.75"/>
    <row r="158" s="20" customFormat="1" ht="12.75"/>
    <row r="159" s="20" customFormat="1" ht="12.75"/>
    <row r="160" s="20" customFormat="1" ht="12.75"/>
    <row r="161" s="20" customFormat="1" ht="12.75"/>
    <row r="162" s="20" customFormat="1" ht="12.75"/>
    <row r="163" s="20" customFormat="1" ht="12.75"/>
    <row r="164" s="20" customFormat="1" ht="12.75"/>
    <row r="165" s="20" customFormat="1" ht="12.75"/>
    <row r="166" s="20" customFormat="1" ht="12.75"/>
    <row r="167" s="20" customFormat="1" ht="12.75"/>
    <row r="168" s="20" customFormat="1" ht="12.75"/>
    <row r="169" s="20" customFormat="1" ht="12.75"/>
    <row r="170" s="20" customFormat="1" ht="12.75"/>
    <row r="171" s="20" customFormat="1" ht="12.75"/>
    <row r="172" s="20" customFormat="1" ht="12.75"/>
    <row r="173" s="20" customFormat="1" ht="12.75"/>
    <row r="174" s="20" customFormat="1" ht="12.75"/>
    <row r="175" s="20" customFormat="1" ht="12.75"/>
    <row r="176" s="20" customFormat="1" ht="12.75"/>
    <row r="177" s="20" customFormat="1" ht="12.75"/>
    <row r="178" s="20" customFormat="1" ht="12.75"/>
    <row r="179" s="20" customFormat="1" ht="12.75"/>
    <row r="180" s="20" customFormat="1" ht="12.75"/>
    <row r="181" s="20" customFormat="1" ht="12.75"/>
    <row r="182" s="20" customFormat="1" ht="12.75"/>
    <row r="183" s="20" customFormat="1" ht="12.75"/>
    <row r="184" s="20" customFormat="1" ht="12.75"/>
    <row r="185" s="20" customFormat="1" ht="12.75"/>
    <row r="186" s="20" customFormat="1" ht="12.75"/>
    <row r="187" s="20" customFormat="1" ht="12.75"/>
    <row r="188" s="20" customFormat="1" ht="12.75"/>
    <row r="189" s="20" customFormat="1" ht="12.75"/>
    <row r="190" s="20" customFormat="1" ht="12.75"/>
    <row r="191" s="20" customFormat="1" ht="12.75"/>
    <row r="192" s="20" customFormat="1" ht="12.75"/>
    <row r="193" s="20" customFormat="1" ht="12.75"/>
    <row r="194" s="20" customFormat="1" ht="12.75"/>
    <row r="195" s="20" customFormat="1" ht="12.75"/>
    <row r="196" s="20" customFormat="1" ht="12.75"/>
    <row r="197" s="20" customFormat="1" ht="12.75"/>
    <row r="198" s="20" customFormat="1" ht="12.75"/>
    <row r="199" s="20" customFormat="1" ht="12.75"/>
    <row r="200" s="20" customFormat="1" ht="12.75"/>
    <row r="201" s="20" customFormat="1" ht="12.75"/>
    <row r="202" s="20" customFormat="1" ht="12.75"/>
    <row r="203" s="20" customFormat="1" ht="12.75"/>
    <row r="204" s="20" customFormat="1" ht="12.75"/>
    <row r="205" s="20" customFormat="1" ht="12.75"/>
    <row r="206" s="20" customFormat="1" ht="12.75"/>
    <row r="207" s="20" customFormat="1" ht="12.75"/>
    <row r="208" s="20" customFormat="1" ht="12.75"/>
    <row r="209" s="20" customFormat="1" ht="12.75"/>
    <row r="210" s="20" customFormat="1" ht="12.75"/>
    <row r="211" s="20" customFormat="1" ht="12.75"/>
    <row r="212" s="20" customFormat="1" ht="12.75"/>
    <row r="213" s="20" customFormat="1" ht="12.75"/>
    <row r="214" s="20" customFormat="1" ht="12.75"/>
    <row r="215" s="20" customFormat="1" ht="12.75"/>
    <row r="216" s="20" customFormat="1" ht="12.75"/>
    <row r="217" s="20" customFormat="1" ht="12.75"/>
    <row r="218" s="20" customFormat="1" ht="12.75"/>
    <row r="219" s="20" customFormat="1" ht="12.75"/>
    <row r="220" s="20" customFormat="1" ht="12.75"/>
    <row r="221" s="20" customFormat="1" ht="12.75"/>
    <row r="222" s="20" customFormat="1" ht="12.75"/>
    <row r="223" s="20" customFormat="1" ht="12.75"/>
    <row r="224" s="20" customFormat="1" ht="12.75"/>
    <row r="225" s="20" customFormat="1" ht="12.75"/>
    <row r="226" s="20" customFormat="1" ht="12.75"/>
    <row r="227" s="20" customFormat="1" ht="12.75"/>
    <row r="228" s="20" customFormat="1" ht="12.75"/>
    <row r="229" s="20" customFormat="1" ht="12.75"/>
    <row r="230" s="20" customFormat="1" ht="12.75"/>
    <row r="231" s="20" customFormat="1" ht="12.75"/>
    <row r="232" s="20" customFormat="1" ht="12.75"/>
    <row r="233" s="20" customFormat="1" ht="12.75"/>
    <row r="234" s="20" customFormat="1" ht="12.75"/>
    <row r="235" s="20" customFormat="1" ht="12.75"/>
    <row r="236" s="20" customFormat="1" ht="12.75"/>
    <row r="237" s="20" customFormat="1" ht="12.75"/>
    <row r="238" s="20" customFormat="1" ht="12.75"/>
    <row r="239" s="20" customFormat="1" ht="12.75"/>
    <row r="240" s="20" customFormat="1" ht="12.75"/>
    <row r="241" s="20" customFormat="1" ht="12.75"/>
    <row r="242" s="20" customFormat="1" ht="12.75"/>
    <row r="243" s="20" customFormat="1" ht="12.75"/>
    <row r="244" s="20" customFormat="1" ht="12.75"/>
    <row r="245" s="20" customFormat="1" ht="12.75"/>
    <row r="246" s="20" customFormat="1" ht="12.75"/>
    <row r="247" s="20" customFormat="1" ht="12.75"/>
    <row r="248" s="20" customFormat="1" ht="12.75"/>
    <row r="249" s="20" customFormat="1" ht="12.75"/>
    <row r="250" s="20" customFormat="1" ht="12.75"/>
    <row r="251" s="20" customFormat="1" ht="12.75"/>
    <row r="252" s="20" customFormat="1" ht="12.75"/>
    <row r="253" s="20" customFormat="1" ht="12.75"/>
    <row r="254" s="20" customFormat="1" ht="12.75"/>
    <row r="255" s="20" customFormat="1" ht="12.75"/>
    <row r="256" s="20" customFormat="1" ht="12.75"/>
    <row r="257" s="20" customFormat="1" ht="12.75"/>
    <row r="258" s="20" customFormat="1" ht="12.75"/>
    <row r="259" s="20" customFormat="1" ht="12.75"/>
    <row r="260" s="20" customFormat="1" ht="12.75"/>
    <row r="261" s="20" customFormat="1" ht="12.75"/>
    <row r="262" s="20" customFormat="1" ht="12.75"/>
    <row r="263" s="20" customFormat="1" ht="12.75"/>
    <row r="264" s="20" customFormat="1" ht="12.75"/>
    <row r="265" s="20" customFormat="1" ht="12.75"/>
    <row r="266" s="20" customFormat="1" ht="12.75"/>
    <row r="267" s="20" customFormat="1" ht="12.75"/>
    <row r="268" s="20" customFormat="1" ht="12.75"/>
    <row r="269" s="20" customFormat="1" ht="12.75"/>
    <row r="270" s="20" customFormat="1" ht="12.75"/>
    <row r="271" s="20" customFormat="1" ht="12.75"/>
    <row r="272" s="20" customFormat="1" ht="12.75"/>
    <row r="273" s="20" customFormat="1" ht="12.75"/>
    <row r="274" s="20" customFormat="1" ht="12.75"/>
    <row r="275" s="20" customFormat="1" ht="12.75"/>
    <row r="276" s="20" customFormat="1" ht="12.75"/>
    <row r="277" s="20" customFormat="1" ht="12.75"/>
    <row r="278" s="20" customFormat="1" ht="12.75"/>
    <row r="279" s="20" customFormat="1" ht="12.75"/>
    <row r="280" s="20" customFormat="1" ht="12.75"/>
    <row r="281" s="20" customFormat="1" ht="12.75"/>
    <row r="282" s="20" customFormat="1" ht="12.75"/>
    <row r="283" s="20" customFormat="1" ht="12.75"/>
    <row r="284" s="20" customFormat="1" ht="12.75"/>
    <row r="285" s="20" customFormat="1" ht="12.75"/>
    <row r="286" s="20" customFormat="1" ht="12.75"/>
    <row r="287" s="20" customFormat="1" ht="12.75"/>
    <row r="288" s="20" customFormat="1" ht="12.75"/>
    <row r="289" s="20" customFormat="1" ht="12.75"/>
    <row r="290" s="20" customFormat="1" ht="12.75"/>
    <row r="291" s="20" customFormat="1" ht="12.75"/>
    <row r="292" s="20" customFormat="1" ht="12.75"/>
    <row r="293" s="20" customFormat="1" ht="12.75"/>
    <row r="294" s="20" customFormat="1" ht="12.75"/>
    <row r="295" s="20" customFormat="1" ht="12.75"/>
    <row r="296" s="20" customFormat="1" ht="12.75"/>
    <row r="297" s="20" customFormat="1" ht="12.75"/>
    <row r="298" s="20" customFormat="1" ht="12.75"/>
    <row r="299" s="20" customFormat="1" ht="12.75"/>
    <row r="300" s="20" customFormat="1" ht="12.75"/>
    <row r="301" s="20" customFormat="1" ht="12.75"/>
    <row r="302" s="20" customFormat="1" ht="12.75"/>
    <row r="303" s="20" customFormat="1" ht="12.75"/>
    <row r="304" s="20" customFormat="1" ht="12.75"/>
    <row r="305" s="20" customFormat="1" ht="12.75"/>
    <row r="306" s="20" customFormat="1" ht="12.75"/>
    <row r="307" s="20" customFormat="1" ht="12.75"/>
    <row r="308" s="20" customFormat="1" ht="12.75"/>
    <row r="309" s="20" customFormat="1" ht="12.75"/>
    <row r="310" s="20" customFormat="1" ht="12.75"/>
    <row r="311" s="20" customFormat="1" ht="12.75"/>
    <row r="312" s="20" customFormat="1" ht="12.75"/>
    <row r="313" s="20" customFormat="1" ht="12.75"/>
    <row r="314" s="20" customFormat="1" ht="12.75"/>
    <row r="315" s="20" customFormat="1" ht="12.75"/>
    <row r="316" s="20" customFormat="1" ht="12.75"/>
    <row r="317" s="20" customFormat="1" ht="12.75"/>
    <row r="318" s="20" customFormat="1" ht="12.75"/>
    <row r="319" s="20" customFormat="1" ht="12.75"/>
    <row r="320" s="20" customFormat="1" ht="12.75"/>
    <row r="321" s="20" customFormat="1" ht="12.75"/>
    <row r="322" s="20" customFormat="1" ht="12.75"/>
    <row r="323" s="20" customFormat="1" ht="12.75"/>
    <row r="324" s="20" customFormat="1" ht="12.75"/>
    <row r="325" s="20" customFormat="1" ht="12.75"/>
    <row r="326" s="20" customFormat="1" ht="12.75"/>
    <row r="327" s="20" customFormat="1" ht="12.75"/>
    <row r="328" s="20" customFormat="1" ht="12.75"/>
    <row r="329" s="20" customFormat="1" ht="12.75"/>
    <row r="330" s="20" customFormat="1" ht="12.75"/>
    <row r="331" s="20" customFormat="1" ht="12.75"/>
    <row r="332" s="20" customFormat="1" ht="12.75"/>
    <row r="333" s="20" customFormat="1" ht="12.75"/>
    <row r="334" s="20" customFormat="1" ht="12.75"/>
    <row r="335" s="20" customFormat="1" ht="12.75"/>
    <row r="336" s="20" customFormat="1" ht="12.75"/>
    <row r="337" s="20" customFormat="1" ht="12.75"/>
    <row r="338" s="20" customFormat="1" ht="12.75"/>
    <row r="339" s="20" customFormat="1" ht="12.75"/>
    <row r="340" s="20" customFormat="1" ht="12.75"/>
    <row r="341" s="20" customFormat="1" ht="12.75"/>
    <row r="342" s="20" customFormat="1" ht="12.75"/>
    <row r="343" s="20" customFormat="1" ht="12.75"/>
    <row r="344" s="20" customFormat="1" ht="12.75"/>
    <row r="345" s="20" customFormat="1" ht="12.75"/>
    <row r="346" s="20" customFormat="1" ht="12.75"/>
    <row r="347" s="20" customFormat="1" ht="12.75"/>
    <row r="348" s="20" customFormat="1" ht="12.75"/>
    <row r="349" s="20" customFormat="1" ht="12.75"/>
    <row r="350" s="20" customFormat="1" ht="12.75"/>
    <row r="351" s="20" customFormat="1" ht="12.75"/>
    <row r="352" s="20" customFormat="1" ht="12.75"/>
    <row r="353" s="20" customFormat="1" ht="12.75"/>
    <row r="354" s="20" customFormat="1" ht="12.75"/>
    <row r="355" s="20" customFormat="1" ht="12.75"/>
    <row r="356" s="20" customFormat="1" ht="12.75"/>
    <row r="357" s="20" customFormat="1" ht="12.75"/>
    <row r="358" s="20" customFormat="1" ht="12.75"/>
    <row r="359" s="20" customFormat="1" ht="12.75"/>
    <row r="360" s="20" customFormat="1" ht="12.75"/>
    <row r="361" s="20" customFormat="1" ht="12.75"/>
    <row r="362" s="20" customFormat="1" ht="12.75"/>
    <row r="363" s="20" customFormat="1" ht="12.75"/>
    <row r="364" s="20" customFormat="1" ht="12.75"/>
    <row r="365" s="20" customFormat="1" ht="12.75"/>
    <row r="366" s="20" customFormat="1" ht="12.75"/>
    <row r="367" s="20" customFormat="1" ht="12.75"/>
    <row r="368" s="20" customFormat="1" ht="12.75"/>
    <row r="369" s="20" customFormat="1" ht="12.75"/>
    <row r="370" s="20" customFormat="1" ht="12.75"/>
    <row r="371" s="20" customFormat="1" ht="12.75"/>
    <row r="372" s="20" customFormat="1" ht="12.75"/>
    <row r="373" s="20" customFormat="1" ht="12.75"/>
    <row r="374" s="20" customFormat="1" ht="12.75"/>
    <row r="375" s="20" customFormat="1" ht="12.75"/>
    <row r="376" s="20" customFormat="1" ht="12.75"/>
    <row r="377" s="20" customFormat="1" ht="12.75"/>
    <row r="378" s="20" customFormat="1" ht="12.75"/>
    <row r="379" s="20" customFormat="1" ht="12.75"/>
    <row r="380" s="20" customFormat="1" ht="12.75"/>
    <row r="381" s="20" customFormat="1" ht="12.75"/>
    <row r="382" s="20" customFormat="1" ht="12.75"/>
    <row r="383" s="20" customFormat="1" ht="12.75"/>
    <row r="384" s="20" customFormat="1" ht="12.75"/>
    <row r="385" s="20" customFormat="1" ht="12.75"/>
    <row r="386" s="20" customFormat="1" ht="12.75"/>
    <row r="387" s="20" customFormat="1" ht="12.75"/>
    <row r="388" s="20" customFormat="1" ht="12.75"/>
    <row r="389" s="20" customFormat="1" ht="12.75"/>
    <row r="390" s="20" customFormat="1" ht="12.75"/>
    <row r="391" s="20" customFormat="1" ht="12.75"/>
    <row r="392" s="20" customFormat="1" ht="12.75"/>
    <row r="393" s="20" customFormat="1" ht="12.75"/>
    <row r="394" s="20" customFormat="1" ht="12.75"/>
    <row r="395" s="20" customFormat="1" ht="12.75"/>
    <row r="396" s="20" customFormat="1" ht="12.75"/>
    <row r="397" s="20" customFormat="1" ht="12.75"/>
    <row r="398" s="20" customFormat="1" ht="12.75"/>
    <row r="399" s="20" customFormat="1" ht="12.75"/>
    <row r="400" s="20" customFormat="1" ht="12.75"/>
    <row r="401" s="20" customFormat="1" ht="12.75"/>
    <row r="402" s="20" customFormat="1" ht="12.75"/>
    <row r="403" s="20" customFormat="1" ht="12.75"/>
    <row r="404" s="20" customFormat="1" ht="12.75"/>
    <row r="405" s="20" customFormat="1" ht="12.75"/>
    <row r="406" s="20" customFormat="1" ht="12.75"/>
    <row r="407" s="20" customFormat="1" ht="12.75"/>
    <row r="408" s="20" customFormat="1" ht="12.75"/>
    <row r="409" s="20" customFormat="1" ht="12.75"/>
    <row r="410" s="20" customFormat="1" ht="12.75"/>
    <row r="411" s="20" customFormat="1" ht="12.75"/>
    <row r="412" s="20" customFormat="1" ht="12.75"/>
    <row r="413" s="20" customFormat="1" ht="12.75"/>
    <row r="414" s="20" customFormat="1" ht="12.75"/>
    <row r="415" s="20" customFormat="1" ht="12.75"/>
    <row r="416" s="20" customFormat="1" ht="12.75"/>
    <row r="417" s="20" customFormat="1" ht="12.75"/>
    <row r="418" s="20" customFormat="1" ht="12.75"/>
    <row r="419" s="20" customFormat="1" ht="12.75"/>
    <row r="420" s="20" customFormat="1" ht="12.75"/>
    <row r="421" s="20" customFormat="1" ht="12.75"/>
    <row r="422" s="20" customFormat="1" ht="12.75"/>
    <row r="423" s="20" customFormat="1" ht="12.75"/>
    <row r="424" s="20" customFormat="1" ht="12.75"/>
    <row r="425" s="20" customFormat="1" ht="12.75"/>
    <row r="426" s="20" customFormat="1" ht="12.75"/>
    <row r="427" s="20" customFormat="1" ht="12.75"/>
    <row r="428" s="20" customFormat="1" ht="12.75"/>
    <row r="429" s="20" customFormat="1" ht="12.75"/>
    <row r="430" s="20" customFormat="1" ht="12.75"/>
    <row r="431" s="20" customFormat="1" ht="12.75"/>
    <row r="432" s="20" customFormat="1" ht="12.75"/>
    <row r="433" s="20" customFormat="1" ht="12.75"/>
    <row r="434" s="20" customFormat="1" ht="12.75"/>
    <row r="435" s="20" customFormat="1" ht="12.75"/>
    <row r="436" s="20" customFormat="1" ht="12.75"/>
    <row r="437" s="20" customFormat="1" ht="12.75"/>
    <row r="438" s="20" customFormat="1" ht="12.75"/>
    <row r="439" s="20" customFormat="1" ht="12.75"/>
    <row r="440" s="20" customFormat="1" ht="12.75"/>
    <row r="441" s="20" customFormat="1" ht="12.75"/>
    <row r="442" s="20" customFormat="1" ht="12.75"/>
    <row r="443" s="20" customFormat="1" ht="12.75"/>
    <row r="444" s="20" customFormat="1" ht="12.75"/>
    <row r="445" s="20" customFormat="1" ht="12.75"/>
    <row r="446" s="20" customFormat="1" ht="12.75"/>
    <row r="447" s="20" customFormat="1" ht="12.75"/>
    <row r="448" s="20" customFormat="1" ht="12.75"/>
    <row r="449" s="20" customFormat="1" ht="12.75"/>
    <row r="450" s="20" customFormat="1" ht="12.75"/>
    <row r="451" s="20" customFormat="1" ht="12.75"/>
    <row r="452" s="20" customFormat="1" ht="12.75"/>
    <row r="453" s="20" customFormat="1" ht="12.75"/>
    <row r="454" s="20" customFormat="1" ht="12.75"/>
    <row r="455" s="20" customFormat="1" ht="12.75"/>
    <row r="456" s="20" customFormat="1" ht="12.75"/>
    <row r="457" s="20" customFormat="1" ht="12.75"/>
    <row r="458" s="20" customFormat="1" ht="12.75"/>
    <row r="459" s="20" customFormat="1" ht="12.75"/>
    <row r="460" s="20" customFormat="1" ht="12.75"/>
    <row r="461" s="20" customFormat="1" ht="12.75"/>
    <row r="462" s="20" customFormat="1" ht="12.75"/>
    <row r="463" s="20" customFormat="1" ht="12.75"/>
    <row r="464" s="20" customFormat="1" ht="12.75"/>
    <row r="465" s="20" customFormat="1" ht="12.75"/>
    <row r="466" s="20" customFormat="1" ht="12.75"/>
    <row r="467" s="20" customFormat="1" ht="12.75"/>
    <row r="468" s="20" customFormat="1" ht="12.75"/>
    <row r="469" s="20" customFormat="1" ht="12.75"/>
    <row r="470" s="20" customFormat="1" ht="12.75"/>
    <row r="471" s="20" customFormat="1" ht="12.75"/>
    <row r="472" s="20" customFormat="1" ht="12.75"/>
    <row r="473" s="20" customFormat="1" ht="12.75"/>
    <row r="474" s="20" customFormat="1" ht="12.75"/>
    <row r="475" s="20" customFormat="1" ht="12.75"/>
    <row r="476" s="20" customFormat="1" ht="12.75"/>
    <row r="477" s="20" customFormat="1" ht="12.75"/>
    <row r="478" s="20" customFormat="1" ht="12.75"/>
    <row r="479" s="20" customFormat="1" ht="12.75"/>
    <row r="480" s="20" customFormat="1" ht="12.75"/>
    <row r="481" s="20" customFormat="1" ht="12.75"/>
    <row r="482" s="20" customFormat="1" ht="12.75"/>
    <row r="483" s="20" customFormat="1" ht="12.75"/>
    <row r="484" s="20" customFormat="1" ht="12.75"/>
    <row r="485" s="20" customFormat="1" ht="12.75"/>
    <row r="486" s="20" customFormat="1" ht="12.75"/>
    <row r="487" s="20" customFormat="1" ht="12.75"/>
    <row r="488" s="20" customFormat="1" ht="12.75"/>
    <row r="489" s="20" customFormat="1" ht="12.75"/>
    <row r="490" s="20" customFormat="1" ht="12.75"/>
    <row r="491" s="20" customFormat="1" ht="12.75"/>
    <row r="492" s="20" customFormat="1" ht="12.75"/>
    <row r="493" s="20" customFormat="1" ht="12.75"/>
    <row r="494" s="20" customFormat="1" ht="12.75"/>
    <row r="495" s="20" customFormat="1" ht="12.75"/>
    <row r="496" s="20" customFormat="1" ht="12.75"/>
    <row r="497" s="20" customFormat="1" ht="12.75"/>
    <row r="498" s="20" customFormat="1" ht="12.75"/>
    <row r="499" s="20" customFormat="1" ht="12.75"/>
    <row r="500" s="20" customFormat="1" ht="12.75"/>
    <row r="501" s="20" customFormat="1" ht="12.75"/>
    <row r="502" s="20" customFormat="1" ht="12.75"/>
    <row r="503" s="20" customFormat="1" ht="12.75"/>
    <row r="504" s="20" customFormat="1" ht="12.75"/>
    <row r="505" s="20" customFormat="1" ht="12.75"/>
    <row r="506" s="20" customFormat="1" ht="12.75"/>
    <row r="507" s="20" customFormat="1" ht="12.75"/>
    <row r="508" s="20" customFormat="1" ht="12.75"/>
    <row r="509" s="20" customFormat="1" ht="12.75"/>
    <row r="510" s="20" customFormat="1" ht="12.75"/>
    <row r="511" s="20" customFormat="1" ht="12.75"/>
    <row r="512" s="20" customFormat="1" ht="12.75"/>
    <row r="513" s="20" customFormat="1" ht="12.75"/>
    <row r="514" s="20" customFormat="1" ht="12.75"/>
    <row r="515" s="20" customFormat="1" ht="12.75"/>
    <row r="516" s="20" customFormat="1" ht="12.75"/>
    <row r="517" s="20" customFormat="1" ht="12.75"/>
    <row r="518" s="20" customFormat="1" ht="12.75"/>
    <row r="519" s="20" customFormat="1" ht="12.75"/>
    <row r="520" s="20" customFormat="1" ht="12.75"/>
    <row r="521" s="20" customFormat="1" ht="12.75"/>
    <row r="522" s="20" customFormat="1" ht="12.75"/>
    <row r="523" s="20" customFormat="1" ht="12.75"/>
    <row r="524" s="20" customFormat="1" ht="12.75"/>
    <row r="525" s="20" customFormat="1" ht="12.75"/>
    <row r="526" s="20" customFormat="1" ht="12.75"/>
    <row r="527" s="20" customFormat="1" ht="12.75"/>
    <row r="528" s="20" customFormat="1" ht="12.75"/>
    <row r="529" s="20" customFormat="1" ht="12.75"/>
    <row r="530" s="20" customFormat="1" ht="12.75"/>
    <row r="531" s="20" customFormat="1" ht="12.75"/>
    <row r="532" s="20" customFormat="1" ht="12.75"/>
    <row r="533" s="20" customFormat="1" ht="12.75"/>
    <row r="534" s="20" customFormat="1" ht="12.75"/>
    <row r="535" s="20" customFormat="1" ht="12.75"/>
    <row r="536" s="20" customFormat="1" ht="12.75"/>
    <row r="537" s="20" customFormat="1" ht="12.75"/>
    <row r="538" s="20" customFormat="1" ht="12.75"/>
    <row r="539" s="20" customFormat="1" ht="12.75"/>
    <row r="540" s="20" customFormat="1" ht="12.75"/>
    <row r="541" s="20" customFormat="1" ht="12.75"/>
    <row r="542" s="20" customFormat="1" ht="12.75"/>
    <row r="543" s="20" customFormat="1" ht="12.75"/>
    <row r="544" s="20" customFormat="1" ht="12.75"/>
    <row r="545" s="20" customFormat="1" ht="12.75"/>
    <row r="546" s="20" customFormat="1" ht="12.75"/>
    <row r="547" s="20" customFormat="1" ht="12.75"/>
    <row r="548" s="20" customFormat="1" ht="12.75"/>
    <row r="549" s="20" customFormat="1" ht="12.75"/>
    <row r="550" s="20" customFormat="1" ht="12.75"/>
    <row r="551" s="20" customFormat="1" ht="12.75"/>
    <row r="552" s="20" customFormat="1" ht="12.75"/>
    <row r="553" s="20" customFormat="1" ht="12.75"/>
    <row r="554" s="20" customFormat="1" ht="12.75"/>
    <row r="555" s="20" customFormat="1" ht="12.75"/>
    <row r="556" s="20" customFormat="1" ht="12.75"/>
    <row r="557" s="20" customFormat="1" ht="12.75"/>
    <row r="558" s="20" customFormat="1" ht="12.75"/>
    <row r="559" s="20" customFormat="1" ht="12.75"/>
    <row r="560" s="20" customFormat="1" ht="12.75"/>
    <row r="561" s="20" customFormat="1" ht="12.75"/>
    <row r="562" s="20" customFormat="1" ht="12.75"/>
    <row r="563" s="20" customFormat="1" ht="12.75"/>
    <row r="564" s="20" customFormat="1" ht="12.75"/>
    <row r="565" s="20" customFormat="1" ht="12.75"/>
    <row r="566" s="20" customFormat="1" ht="12.75"/>
    <row r="567" s="20" customFormat="1" ht="12.75"/>
    <row r="568" s="20" customFormat="1" ht="12.75"/>
    <row r="569" s="20" customFormat="1" ht="12.75"/>
    <row r="570" s="20" customFormat="1" ht="12.75"/>
    <row r="571" s="20" customFormat="1" ht="12.75"/>
    <row r="572" s="20" customFormat="1" ht="12.75"/>
    <row r="573" s="20" customFormat="1" ht="12.75"/>
    <row r="574" s="20" customFormat="1" ht="12.75"/>
    <row r="575" s="20" customFormat="1" ht="12.75"/>
    <row r="576" s="20" customFormat="1" ht="12.75"/>
    <row r="577" s="20" customFormat="1" ht="12.75"/>
    <row r="578" s="20" customFormat="1" ht="12.75"/>
    <row r="579" s="20" customFormat="1" ht="12.75"/>
    <row r="580" s="20" customFormat="1" ht="12.75"/>
    <row r="581" s="20" customFormat="1" ht="12.75"/>
    <row r="582" s="20" customFormat="1" ht="12.75"/>
    <row r="583" s="20" customFormat="1" ht="12.75"/>
    <row r="584" s="20" customFormat="1" ht="12.75"/>
    <row r="585" s="20" customFormat="1" ht="12.75"/>
    <row r="586" s="20" customFormat="1" ht="12.75"/>
    <row r="587" s="20" customFormat="1" ht="12.75"/>
    <row r="588" s="20" customFormat="1" ht="12.75"/>
    <row r="589" s="20" customFormat="1" ht="12.75"/>
    <row r="590" s="20" customFormat="1" ht="12.75"/>
    <row r="591" s="20" customFormat="1" ht="12.75"/>
    <row r="592" s="20" customFormat="1" ht="12.75"/>
    <row r="593" s="20" customFormat="1" ht="12.75"/>
    <row r="594" s="20" customFormat="1" ht="12.75"/>
    <row r="595" s="20" customFormat="1" ht="12.75"/>
    <row r="596" s="20" customFormat="1" ht="12.75"/>
    <row r="597" s="20" customFormat="1" ht="12.75"/>
    <row r="598" s="20" customFormat="1" ht="12.75"/>
    <row r="599" s="20" customFormat="1" ht="12.75"/>
    <row r="600" s="20" customFormat="1" ht="12.75"/>
    <row r="601" s="20" customFormat="1" ht="12.75"/>
    <row r="602" s="20" customFormat="1" ht="12.75"/>
    <row r="603" s="20" customFormat="1" ht="12.75"/>
    <row r="604" s="20" customFormat="1" ht="12.75"/>
    <row r="605" s="20" customFormat="1" ht="12.75"/>
    <row r="606" s="20" customFormat="1" ht="12.75"/>
    <row r="607" s="20" customFormat="1" ht="12.75"/>
    <row r="608" s="20" customFormat="1" ht="12.75"/>
    <row r="609" s="20" customFormat="1" ht="12.75"/>
    <row r="610" s="20" customFormat="1" ht="12.75"/>
    <row r="611" s="20" customFormat="1" ht="12.75"/>
    <row r="612" s="20" customFormat="1" ht="12.75"/>
    <row r="613" s="20" customFormat="1" ht="12.75"/>
    <row r="614" s="20" customFormat="1" ht="12.75"/>
    <row r="615" s="20" customFormat="1" ht="12.75"/>
    <row r="616" s="20" customFormat="1" ht="12.75"/>
    <row r="617" s="20" customFormat="1" ht="12.75"/>
    <row r="618" s="20" customFormat="1" ht="12.75"/>
    <row r="619" s="20" customFormat="1" ht="12.75"/>
    <row r="620" s="20" customFormat="1" ht="12.75"/>
    <row r="621" s="20" customFormat="1" ht="12.75"/>
    <row r="622" s="20" customFormat="1" ht="12.75"/>
    <row r="623" s="20" customFormat="1" ht="12.75"/>
    <row r="624" s="20" customFormat="1" ht="12.75"/>
    <row r="625" s="20" customFormat="1" ht="12.75"/>
    <row r="626" s="20" customFormat="1" ht="12.75"/>
    <row r="627" s="20" customFormat="1" ht="12.75"/>
    <row r="628" s="20" customFormat="1" ht="12.75"/>
    <row r="629" s="20" customFormat="1" ht="12.75"/>
    <row r="630" s="20" customFormat="1" ht="12.75"/>
    <row r="631" s="20" customFormat="1" ht="12.75"/>
    <row r="632" s="20" customFormat="1" ht="12.75"/>
    <row r="633" s="20" customFormat="1" ht="12.75"/>
    <row r="634" s="20" customFormat="1" ht="12.75"/>
    <row r="635" s="20" customFormat="1" ht="12.75"/>
    <row r="636" s="20" customFormat="1" ht="12.75"/>
    <row r="637" s="20" customFormat="1" ht="12.75"/>
    <row r="638" s="20" customFormat="1" ht="12.75"/>
    <row r="639" s="20" customFormat="1" ht="12.75"/>
    <row r="640" s="20" customFormat="1" ht="12.75"/>
    <row r="641" s="20" customFormat="1" ht="12.75"/>
    <row r="642" s="20" customFormat="1" ht="12.75"/>
    <row r="643" s="20" customFormat="1" ht="12.75"/>
    <row r="644" s="20" customFormat="1" ht="12.75"/>
    <row r="645" s="20" customFormat="1" ht="12.75"/>
    <row r="646" s="20" customFormat="1" ht="12.75"/>
    <row r="647" s="20" customFormat="1" ht="12.75"/>
    <row r="648" s="20" customFormat="1" ht="12.75"/>
    <row r="649" s="20" customFormat="1" ht="12.75"/>
    <row r="650" s="20" customFormat="1" ht="12.75"/>
    <row r="651" s="20" customFormat="1" ht="12.75"/>
    <row r="652" s="20" customFormat="1" ht="12.75"/>
    <row r="653" s="20" customFormat="1" ht="12.75"/>
    <row r="654" s="20" customFormat="1" ht="12.75"/>
    <row r="655" s="20" customFormat="1" ht="12.75"/>
    <row r="656" s="20" customFormat="1" ht="12.75"/>
    <row r="657" s="20" customFormat="1" ht="12.75"/>
    <row r="658" s="20" customFormat="1" ht="12.75"/>
    <row r="659" s="20" customFormat="1" ht="12.75"/>
    <row r="660" s="20" customFormat="1" ht="12.75"/>
    <row r="661" s="20" customFormat="1" ht="12.75"/>
    <row r="662" s="20" customFormat="1" ht="12.75"/>
    <row r="663" s="20" customFormat="1" ht="12.75"/>
    <row r="664" s="20" customFormat="1" ht="12.75"/>
    <row r="665" s="20" customFormat="1" ht="12.75"/>
    <row r="666" s="20" customFormat="1" ht="12.75"/>
    <row r="667" s="20" customFormat="1" ht="12.75"/>
    <row r="668" s="20" customFormat="1" ht="12.75"/>
    <row r="669" s="20" customFormat="1" ht="12.75"/>
    <row r="670" s="20" customFormat="1" ht="12.75"/>
    <row r="671" s="20" customFormat="1" ht="12.75"/>
    <row r="672" s="20" customFormat="1" ht="12.75"/>
    <row r="673" s="20" customFormat="1" ht="12.75"/>
    <row r="674" s="20" customFormat="1" ht="12.75"/>
    <row r="675" s="20" customFormat="1" ht="12.75"/>
    <row r="676" s="20" customFormat="1" ht="12.75"/>
    <row r="677" s="20" customFormat="1" ht="12.75"/>
    <row r="678" s="20" customFormat="1" ht="12.75"/>
    <row r="679" s="20" customFormat="1" ht="12.75"/>
    <row r="680" s="20" customFormat="1" ht="12.75"/>
    <row r="681" s="20" customFormat="1" ht="12.75"/>
    <row r="682" s="20" customFormat="1" ht="12.75"/>
    <row r="683" s="20" customFormat="1" ht="12.75"/>
    <row r="684" s="20" customFormat="1" ht="12.75"/>
    <row r="685" s="20" customFormat="1" ht="12.75"/>
    <row r="686" s="20" customFormat="1" ht="12.75"/>
    <row r="687" s="20" customFormat="1" ht="12.75"/>
    <row r="688" s="20" customFormat="1" ht="12.75"/>
    <row r="689" s="20" customFormat="1" ht="12.75"/>
    <row r="690" s="20" customFormat="1" ht="12.75"/>
    <row r="691" s="20" customFormat="1" ht="12.75"/>
    <row r="692" s="20" customFormat="1" ht="12.75"/>
    <row r="693" s="20" customFormat="1" ht="12.75"/>
    <row r="694" s="20" customFormat="1" ht="12.75"/>
    <row r="695" s="20" customFormat="1" ht="12.75"/>
    <row r="696" s="20" customFormat="1" ht="12.75"/>
    <row r="697" s="20" customFormat="1" ht="12.75"/>
    <row r="698" s="20" customFormat="1" ht="12.75"/>
    <row r="699" s="20" customFormat="1" ht="12.75"/>
    <row r="700" s="20" customFormat="1" ht="12.75"/>
    <row r="701" s="20" customFormat="1" ht="12.75"/>
    <row r="702" s="20" customFormat="1" ht="12.75"/>
    <row r="703" s="20" customFormat="1" ht="12.75"/>
    <row r="704" s="20" customFormat="1" ht="12.75"/>
    <row r="705" s="20" customFormat="1" ht="12.75"/>
    <row r="706" s="20" customFormat="1" ht="12.75"/>
    <row r="707" s="20" customFormat="1" ht="12.75"/>
    <row r="708" s="20" customFormat="1" ht="12.75"/>
    <row r="709" s="20" customFormat="1" ht="12.75"/>
    <row r="710" s="20" customFormat="1" ht="12.75"/>
    <row r="711" s="20" customFormat="1" ht="12.75"/>
    <row r="712" s="20" customFormat="1" ht="12.75"/>
    <row r="713" s="20" customFormat="1" ht="12.75"/>
    <row r="714" s="20" customFormat="1" ht="12.75"/>
    <row r="715" s="20" customFormat="1" ht="12.75"/>
    <row r="716" s="20" customFormat="1" ht="12.75"/>
    <row r="717" s="20" customFormat="1" ht="12.75"/>
    <row r="718" s="20" customFormat="1" ht="12.75"/>
    <row r="719" s="20" customFormat="1" ht="12.75"/>
    <row r="720" s="20" customFormat="1" ht="12.75"/>
    <row r="721" s="20" customFormat="1" ht="12.75"/>
    <row r="722" s="20" customFormat="1" ht="12.75"/>
    <row r="723" s="20" customFormat="1" ht="12.75"/>
    <row r="724" s="20" customFormat="1" ht="12.75"/>
    <row r="725" s="20" customFormat="1" ht="12.75"/>
    <row r="726" s="20" customFormat="1" ht="12.75"/>
    <row r="727" s="20" customFormat="1" ht="12.75"/>
    <row r="728" s="20" customFormat="1" ht="12.75"/>
    <row r="729" s="20" customFormat="1" ht="12.75"/>
    <row r="730" s="20" customFormat="1" ht="12.75"/>
    <row r="731" s="20" customFormat="1" ht="12.75"/>
    <row r="732" s="20" customFormat="1" ht="12.75"/>
    <row r="733" s="20" customFormat="1" ht="12.75"/>
    <row r="734" s="20" customFormat="1" ht="12.75"/>
    <row r="735" s="20" customFormat="1" ht="12.75"/>
    <row r="736" s="20" customFormat="1" ht="12.75"/>
    <row r="737" s="20" customFormat="1" ht="12.75"/>
    <row r="738" s="20" customFormat="1" ht="12.75"/>
    <row r="739" s="20" customFormat="1" ht="12.75"/>
    <row r="740" s="20" customFormat="1" ht="12.75"/>
    <row r="741" s="20" customFormat="1" ht="12.75"/>
    <row r="742" s="20" customFormat="1" ht="12.75"/>
    <row r="743" s="20" customFormat="1" ht="12.75"/>
    <row r="744" s="20" customFormat="1" ht="12.75"/>
    <row r="745" s="20" customFormat="1" ht="12.75"/>
    <row r="746" s="20" customFormat="1" ht="12.75"/>
    <row r="747" s="20" customFormat="1" ht="12.75"/>
    <row r="748" s="20" customFormat="1" ht="12.75"/>
    <row r="749" s="20" customFormat="1" ht="12.75"/>
    <row r="750" s="20" customFormat="1" ht="12.75"/>
    <row r="751" s="20" customFormat="1" ht="12.75"/>
    <row r="752" s="20" customFormat="1" ht="12.75"/>
    <row r="753" s="20" customFormat="1" ht="12.75"/>
    <row r="754" s="20" customFormat="1" ht="12.75"/>
    <row r="755" s="20" customFormat="1" ht="12.75"/>
    <row r="756" s="20" customFormat="1" ht="12.75"/>
    <row r="757" s="20" customFormat="1" ht="12.75"/>
    <row r="758" s="20" customFormat="1" ht="12.75"/>
    <row r="759" s="20" customFormat="1" ht="12.75"/>
    <row r="760" s="20" customFormat="1" ht="12.75"/>
    <row r="761" s="20" customFormat="1" ht="12.75"/>
    <row r="762" s="20" customFormat="1" ht="12.75"/>
    <row r="763" s="20" customFormat="1" ht="12.75"/>
    <row r="764" s="20" customFormat="1" ht="12.75"/>
    <row r="765" s="20" customFormat="1" ht="12.75"/>
    <row r="766" s="20" customFormat="1" ht="12.75"/>
    <row r="767" s="20" customFormat="1" ht="12.75"/>
    <row r="768" s="20" customFormat="1" ht="12.75"/>
    <row r="769" s="20" customFormat="1" ht="12.75"/>
    <row r="770" s="20" customFormat="1" ht="12.75"/>
    <row r="771" s="20" customFormat="1" ht="12.75"/>
    <row r="772" s="20" customFormat="1" ht="12.75"/>
    <row r="773" s="20" customFormat="1" ht="12.75"/>
    <row r="774" s="20" customFormat="1" ht="12.75"/>
    <row r="775" s="20" customFormat="1" ht="12.75"/>
    <row r="776" s="20" customFormat="1" ht="12.75"/>
    <row r="777" s="20" customFormat="1" ht="12.75"/>
    <row r="778" s="20" customFormat="1" ht="12.75"/>
    <row r="779" s="20" customFormat="1" ht="12.75"/>
    <row r="780" s="20" customFormat="1" ht="12.75"/>
    <row r="781" s="20" customFormat="1" ht="12.75"/>
    <row r="782" s="20" customFormat="1" ht="12.75"/>
    <row r="783" s="20" customFormat="1" ht="12.75"/>
    <row r="784" s="20" customFormat="1" ht="12.75"/>
    <row r="785" s="20" customFormat="1" ht="12.75"/>
    <row r="786" s="20" customFormat="1" ht="12.75"/>
    <row r="787" s="20" customFormat="1" ht="12.75"/>
    <row r="788" s="20" customFormat="1" ht="12.75"/>
    <row r="789" s="20" customFormat="1" ht="12.75"/>
    <row r="790" s="20" customFormat="1" ht="12.75"/>
    <row r="791" s="20" customFormat="1" ht="12.75"/>
    <row r="792" s="20" customFormat="1" ht="12.75"/>
    <row r="793" s="20" customFormat="1" ht="12.75"/>
    <row r="794" s="20" customFormat="1" ht="12.75"/>
    <row r="795" s="20" customFormat="1" ht="12.75"/>
    <row r="796" s="20" customFormat="1" ht="12.75"/>
    <row r="797" s="20" customFormat="1" ht="12.75"/>
    <row r="798" s="20" customFormat="1" ht="12.75"/>
    <row r="799" s="20" customFormat="1" ht="12.75"/>
    <row r="800" s="20" customFormat="1" ht="12.75"/>
    <row r="801" s="20" customFormat="1" ht="12.75"/>
    <row r="802" s="20" customFormat="1" ht="12.75"/>
    <row r="803" s="20" customFormat="1" ht="12.75"/>
    <row r="804" s="20" customFormat="1" ht="12.75"/>
    <row r="805" s="20" customFormat="1" ht="12.75"/>
    <row r="806" s="20" customFormat="1" ht="12.75"/>
    <row r="807" s="20" customFormat="1" ht="12.75"/>
    <row r="808" s="20" customFormat="1" ht="12.75"/>
    <row r="809" s="20" customFormat="1" ht="12.75"/>
    <row r="810" s="20" customFormat="1" ht="12.75"/>
    <row r="811" s="20" customFormat="1" ht="12.75"/>
    <row r="812" s="20" customFormat="1" ht="12.75"/>
    <row r="813" s="20" customFormat="1" ht="12.75"/>
    <row r="814" s="20" customFormat="1" ht="12.75"/>
    <row r="815" s="20" customFormat="1" ht="12.75"/>
    <row r="816" s="20" customFormat="1" ht="12.75"/>
    <row r="817" s="20" customFormat="1" ht="12.75"/>
    <row r="818" s="20" customFormat="1" ht="12.75"/>
    <row r="819" s="20" customFormat="1" ht="12.75"/>
    <row r="820" s="20" customFormat="1" ht="12.75"/>
    <row r="821" s="20" customFormat="1" ht="12.75"/>
    <row r="822" s="20" customFormat="1" ht="12.75"/>
    <row r="823" s="20" customFormat="1" ht="12.75"/>
    <row r="824" s="20" customFormat="1" ht="12.75"/>
    <row r="825" s="20" customFormat="1" ht="12.75"/>
    <row r="826" s="20" customFormat="1" ht="12.75"/>
    <row r="827" s="20" customFormat="1" ht="12.75"/>
    <row r="828" s="20" customFormat="1" ht="12.75"/>
    <row r="829" s="20" customFormat="1" ht="12.75"/>
    <row r="830" s="20" customFormat="1" ht="12.75"/>
    <row r="831" s="20" customFormat="1" ht="12.75"/>
    <row r="832" s="20" customFormat="1" ht="12.75"/>
    <row r="833" s="20" customFormat="1" ht="12.75"/>
    <row r="834" s="20" customFormat="1" ht="12.75"/>
    <row r="835" s="20" customFormat="1" ht="12.75"/>
    <row r="836" s="20" customFormat="1" ht="12.75"/>
    <row r="837" s="20" customFormat="1" ht="12.75"/>
    <row r="838" s="20" customFormat="1" ht="12.75"/>
    <row r="839" s="20" customFormat="1" ht="12.75"/>
    <row r="840" s="20" customFormat="1" ht="12.75"/>
    <row r="841" s="20" customFormat="1" ht="12.75"/>
    <row r="842" s="20" customFormat="1" ht="12.75"/>
    <row r="843" s="20" customFormat="1" ht="12.75"/>
    <row r="844" s="20" customFormat="1" ht="12.75"/>
    <row r="845" s="20" customFormat="1" ht="12.75"/>
    <row r="846" s="20" customFormat="1" ht="12.75"/>
    <row r="847" s="20" customFormat="1" ht="12.75"/>
    <row r="848" s="20" customFormat="1" ht="12.75"/>
    <row r="849" s="20" customFormat="1" ht="12.75"/>
    <row r="850" s="20" customFormat="1" ht="12.75"/>
    <row r="851" s="20" customFormat="1" ht="12.75"/>
    <row r="852" s="20" customFormat="1" ht="12.75"/>
    <row r="853" s="20" customFormat="1" ht="12.75"/>
    <row r="854" s="20" customFormat="1" ht="12.75"/>
    <row r="855" s="20" customFormat="1" ht="12.75"/>
    <row r="856" s="20" customFormat="1" ht="12.75"/>
    <row r="857" s="20" customFormat="1" ht="12.75"/>
    <row r="858" s="20" customFormat="1" ht="12.75"/>
    <row r="859" s="20" customFormat="1" ht="12.75"/>
    <row r="860" s="20" customFormat="1" ht="12.75"/>
    <row r="861" s="20" customFormat="1" ht="12.75"/>
    <row r="862" s="20" customFormat="1" ht="12.75"/>
    <row r="863" s="20" customFormat="1" ht="12.75"/>
    <row r="864" s="20" customFormat="1" ht="12.75"/>
    <row r="865" s="20" customFormat="1" ht="12.75"/>
    <row r="866" s="20" customFormat="1" ht="12.75"/>
    <row r="867" s="20" customFormat="1" ht="12.75"/>
    <row r="868" s="20" customFormat="1" ht="12.75"/>
    <row r="869" s="20" customFormat="1" ht="12.75"/>
    <row r="870" s="20" customFormat="1" ht="12.75"/>
    <row r="871" s="20" customFormat="1" ht="12.75"/>
    <row r="872" s="20" customFormat="1" ht="12.75"/>
    <row r="873" s="20" customFormat="1" ht="12.75"/>
    <row r="874" s="20" customFormat="1" ht="12.75"/>
    <row r="875" s="20" customFormat="1" ht="12.75"/>
    <row r="876" s="20" customFormat="1" ht="12.75"/>
    <row r="877" s="20" customFormat="1" ht="12.75"/>
    <row r="878" s="20" customFormat="1" ht="12.75"/>
    <row r="879" s="20" customFormat="1" ht="12.75"/>
    <row r="880" s="20" customFormat="1" ht="12.75"/>
    <row r="881" s="20" customFormat="1" ht="12.75"/>
    <row r="882" s="20" customFormat="1" ht="12.75"/>
    <row r="883" s="20" customFormat="1" ht="12.75"/>
    <row r="884" s="20" customFormat="1" ht="12.75"/>
    <row r="885" s="20" customFormat="1" ht="12.75"/>
    <row r="886" s="20" customFormat="1" ht="12.75"/>
    <row r="887" s="20" customFormat="1" ht="12.75"/>
    <row r="888" s="20" customFormat="1" ht="12.75"/>
    <row r="889" s="20" customFormat="1" ht="12.75"/>
    <row r="890" s="20" customFormat="1" ht="12.75"/>
    <row r="891" s="20" customFormat="1" ht="12.75"/>
    <row r="892" s="20" customFormat="1" ht="12.75"/>
    <row r="893" s="20" customFormat="1" ht="12.75"/>
    <row r="894" s="20" customFormat="1" ht="12.75"/>
    <row r="895" s="20" customFormat="1" ht="12.75"/>
    <row r="896" s="20" customFormat="1" ht="12.75"/>
    <row r="897" s="20" customFormat="1" ht="12.75"/>
    <row r="898" s="20" customFormat="1" ht="12.75"/>
    <row r="899" s="20" customFormat="1" ht="12.75"/>
    <row r="900" s="20" customFormat="1" ht="12.75"/>
    <row r="901" s="20" customFormat="1" ht="12.75"/>
    <row r="902" s="20" customFormat="1" ht="12.75"/>
    <row r="903" s="20" customFormat="1" ht="12.75"/>
    <row r="904" s="20" customFormat="1" ht="12.75"/>
    <row r="905" s="20" customFormat="1" ht="12.75"/>
    <row r="906" s="20" customFormat="1" ht="12.75"/>
    <row r="907" s="20" customFormat="1" ht="12.75"/>
    <row r="908" s="20" customFormat="1" ht="12.75"/>
    <row r="909" s="20" customFormat="1" ht="12.75"/>
    <row r="910" s="20" customFormat="1" ht="12.75"/>
    <row r="911" s="20" customFormat="1" ht="12.75"/>
    <row r="912" s="20" customFormat="1" ht="12.75"/>
    <row r="913" s="20" customFormat="1" ht="12.75"/>
    <row r="914" s="20" customFormat="1" ht="12.75"/>
    <row r="915" s="20" customFormat="1" ht="12.75"/>
    <row r="916" s="20" customFormat="1" ht="12.75"/>
    <row r="917" s="20" customFormat="1" ht="12.75"/>
    <row r="918" s="20" customFormat="1" ht="12.75"/>
    <row r="919" s="20" customFormat="1" ht="12.75"/>
    <row r="920" s="20" customFormat="1" ht="12.75"/>
    <row r="921" s="20" customFormat="1" ht="12.75"/>
    <row r="922" s="20" customFormat="1" ht="12.75"/>
    <row r="923" s="20" customFormat="1" ht="12.75"/>
    <row r="924" s="20" customFormat="1" ht="12.75"/>
    <row r="925" s="20" customFormat="1" ht="12.75"/>
    <row r="926" s="20" customFormat="1" ht="12.75"/>
    <row r="927" s="20" customFormat="1" ht="12.75"/>
    <row r="928" s="20" customFormat="1" ht="12.75"/>
    <row r="929" s="20" customFormat="1" ht="12.75"/>
    <row r="930" s="20" customFormat="1" ht="12.75"/>
    <row r="931" s="20" customFormat="1" ht="12.75"/>
    <row r="932" s="20" customFormat="1" ht="12.75"/>
    <row r="933" s="20" customFormat="1" ht="12.75"/>
    <row r="934" s="20" customFormat="1" ht="12.75"/>
    <row r="935" s="20" customFormat="1" ht="12.75"/>
    <row r="936" s="20" customFormat="1" ht="12.75"/>
    <row r="937" s="20" customFormat="1" ht="12.75"/>
    <row r="938" s="20" customFormat="1" ht="12.75"/>
    <row r="939" s="20" customFormat="1" ht="12.75"/>
    <row r="940" s="20" customFormat="1" ht="12.75"/>
    <row r="941" s="20" customFormat="1" ht="12.75"/>
    <row r="942" s="20" customFormat="1" ht="12.75"/>
    <row r="943" s="20" customFormat="1" ht="12.75"/>
    <row r="944" s="20" customFormat="1" ht="12.75"/>
    <row r="945" s="20" customFormat="1" ht="12.75"/>
    <row r="946" s="20" customFormat="1" ht="12.75"/>
    <row r="947" s="20" customFormat="1" ht="12.75"/>
    <row r="948" s="20" customFormat="1" ht="12.75"/>
    <row r="949" s="20" customFormat="1" ht="12.75"/>
    <row r="950" s="20" customFormat="1" ht="12.75"/>
    <row r="951" s="20" customFormat="1" ht="12.75"/>
    <row r="952" s="20" customFormat="1" ht="12.75"/>
    <row r="953" s="20" customFormat="1" ht="12.75"/>
    <row r="954" s="20" customFormat="1" ht="12.75"/>
    <row r="955" s="20" customFormat="1" ht="12.75"/>
    <row r="956" s="20" customFormat="1" ht="12.75"/>
    <row r="957" s="20" customFormat="1" ht="12.75"/>
    <row r="958" s="20" customFormat="1" ht="12.75"/>
    <row r="959" s="20" customFormat="1" ht="12.75"/>
    <row r="960" s="20" customFormat="1" ht="12.75"/>
    <row r="961" s="20" customFormat="1" ht="12.75"/>
    <row r="962" s="20" customFormat="1" ht="12.75"/>
    <row r="963" s="20" customFormat="1" ht="12.75"/>
    <row r="964" s="20" customFormat="1" ht="12.75"/>
    <row r="965" s="20" customFormat="1" ht="12.75"/>
    <row r="966" s="20" customFormat="1" ht="12.75"/>
    <row r="967" s="20" customFormat="1" ht="12.75"/>
    <row r="968" s="20" customFormat="1" ht="12.75"/>
    <row r="969" s="20" customFormat="1" ht="12.75"/>
    <row r="970" s="20" customFormat="1" ht="12.75"/>
    <row r="971" s="20" customFormat="1" ht="12.75"/>
    <row r="972" s="20" customFormat="1" ht="12.75"/>
    <row r="973" s="20" customFormat="1" ht="12.75"/>
    <row r="974" s="20" customFormat="1" ht="12.75"/>
    <row r="975" s="20" customFormat="1" ht="12.75"/>
    <row r="976" s="20" customFormat="1" ht="12.75"/>
    <row r="977" s="20" customFormat="1" ht="12.75"/>
    <row r="978" s="20" customFormat="1" ht="12.75"/>
    <row r="979" s="20" customFormat="1" ht="12.75"/>
    <row r="980" s="20" customFormat="1" ht="12.75"/>
    <row r="981" s="20" customFormat="1" ht="12.75"/>
    <row r="982" s="20" customFormat="1" ht="12.75"/>
    <row r="983" s="20" customFormat="1" ht="12.75"/>
    <row r="984" s="20" customFormat="1" ht="12.75"/>
    <row r="985" s="20" customFormat="1" ht="12.75"/>
    <row r="986" s="20" customFormat="1" ht="12.75"/>
    <row r="987" s="20" customFormat="1" ht="12.75"/>
    <row r="988" s="20" customFormat="1" ht="12.75"/>
    <row r="989" s="20" customFormat="1" ht="12.75"/>
    <row r="990" s="20" customFormat="1" ht="12.75"/>
    <row r="991" s="20" customFormat="1" ht="12.75"/>
    <row r="992" s="20" customFormat="1" ht="12.75"/>
    <row r="993" s="20" customFormat="1" ht="12.75"/>
    <row r="994" s="20" customFormat="1" ht="12.75"/>
    <row r="995" s="20" customFormat="1" ht="12.75"/>
    <row r="996" s="20" customFormat="1" ht="12.75"/>
    <row r="997" s="20" customFormat="1" ht="12.75"/>
    <row r="998" s="20" customFormat="1" ht="12.75"/>
    <row r="999" s="20" customFormat="1" ht="12.75"/>
    <row r="1000" s="20" customFormat="1" ht="12.75"/>
    <row r="1001" s="20" customFormat="1" ht="12.75"/>
    <row r="1002" s="20" customFormat="1" ht="12.75"/>
    <row r="1003" s="20" customFormat="1" ht="12.75"/>
    <row r="1004" s="20" customFormat="1" ht="12.75"/>
    <row r="1005" s="20" customFormat="1" ht="12.75"/>
    <row r="1006" s="20" customFormat="1" ht="12.75"/>
    <row r="1007" s="20" customFormat="1" ht="12.75"/>
    <row r="1008" s="20" customFormat="1" ht="12.75"/>
    <row r="1009" s="20" customFormat="1" ht="12.75"/>
    <row r="1010" s="20" customFormat="1" ht="12.75"/>
    <row r="1011" s="20" customFormat="1" ht="12.75"/>
    <row r="1012" s="20" customFormat="1" ht="12.75"/>
    <row r="1013" s="20" customFormat="1" ht="12.75"/>
    <row r="1014" s="20" customFormat="1" ht="12.75"/>
    <row r="1015" s="20" customFormat="1" ht="12.75"/>
    <row r="1016" s="20" customFormat="1" ht="12.75"/>
    <row r="1017" s="20" customFormat="1" ht="12.75"/>
    <row r="1018" s="20" customFormat="1" ht="12.75"/>
    <row r="1019" s="20" customFormat="1" ht="12.75"/>
    <row r="1020" s="20" customFormat="1" ht="12.75"/>
    <row r="1021" s="20" customFormat="1" ht="12.75"/>
    <row r="1022" s="20" customFormat="1" ht="12.75"/>
    <row r="1023" s="20" customFormat="1" ht="12.75"/>
    <row r="1024" s="20" customFormat="1" ht="12.75"/>
    <row r="1025" s="20" customFormat="1" ht="12.75"/>
    <row r="1026" s="20" customFormat="1" ht="12.75"/>
    <row r="1027" s="20" customFormat="1" ht="12.75"/>
    <row r="1028" s="20" customFormat="1" ht="12.75"/>
    <row r="1029" s="20" customFormat="1" ht="12.75"/>
    <row r="1030" s="20" customFormat="1" ht="12.75"/>
    <row r="1031" s="20" customFormat="1" ht="12.75"/>
    <row r="1032" s="20" customFormat="1" ht="12.75"/>
    <row r="1033" s="20" customFormat="1" ht="12.75"/>
    <row r="1034" s="20" customFormat="1" ht="12.75"/>
    <row r="1035" s="20" customFormat="1" ht="12.75"/>
    <row r="1036" s="20" customFormat="1" ht="12.75"/>
    <row r="1037" s="20" customFormat="1" ht="12.75"/>
    <row r="1038" s="20" customFormat="1" ht="12.75"/>
    <row r="1039" s="20" customFormat="1" ht="12.75"/>
    <row r="1040" s="20" customFormat="1" ht="12.75"/>
    <row r="1041" s="20" customFormat="1" ht="12.75"/>
    <row r="1042" s="20" customFormat="1" ht="12.75"/>
    <row r="1043" s="20" customFormat="1" ht="12.75"/>
    <row r="1044" s="20" customFormat="1" ht="12.75"/>
    <row r="1045" s="20" customFormat="1" ht="12.75"/>
    <row r="1046" s="20" customFormat="1" ht="12.75"/>
    <row r="1047" s="20" customFormat="1" ht="12.75"/>
    <row r="1048" s="20" customFormat="1" ht="12.75"/>
    <row r="1049" s="20" customFormat="1" ht="12.75"/>
    <row r="1050" s="20" customFormat="1" ht="12.75"/>
    <row r="1051" s="20" customFormat="1" ht="12.75"/>
    <row r="1052" s="20" customFormat="1" ht="12.75"/>
    <row r="1053" s="20" customFormat="1" ht="12.75"/>
    <row r="1054" s="20" customFormat="1" ht="12.75"/>
    <row r="1055" s="20" customFormat="1" ht="12.75"/>
    <row r="1056" s="20" customFormat="1" ht="12.75"/>
    <row r="1057" s="20" customFormat="1" ht="12.75"/>
    <row r="1058" s="20" customFormat="1" ht="12.75"/>
    <row r="1059" s="20" customFormat="1" ht="12.75"/>
    <row r="1060" s="20" customFormat="1" ht="12.75"/>
    <row r="1061" s="20" customFormat="1" ht="12.75"/>
    <row r="1062" s="20" customFormat="1" ht="12.75"/>
    <row r="1063" s="20" customFormat="1" ht="12.75"/>
    <row r="1064" s="20" customFormat="1" ht="12.75"/>
    <row r="1065" s="20" customFormat="1" ht="12.75"/>
    <row r="1066" s="20" customFormat="1" ht="12.75"/>
    <row r="1067" s="20" customFormat="1" ht="12.75"/>
    <row r="1068" s="20" customFormat="1" ht="12.75"/>
    <row r="1069" s="20" customFormat="1" ht="12.75"/>
    <row r="1070" s="20" customFormat="1" ht="12.75"/>
    <row r="1071" s="20" customFormat="1" ht="12.75"/>
    <row r="1072" s="20" customFormat="1" ht="12.75"/>
    <row r="1073" s="20" customFormat="1" ht="12.75"/>
    <row r="1074" s="20" customFormat="1" ht="12.75"/>
    <row r="1075" s="20" customFormat="1" ht="12.75"/>
    <row r="1076" s="20" customFormat="1" ht="12.75"/>
    <row r="1077" s="20" customFormat="1" ht="12.75"/>
    <row r="1078" s="20" customFormat="1" ht="12.75"/>
    <row r="1079" s="20" customFormat="1" ht="12.75"/>
    <row r="1080" s="20" customFormat="1" ht="12.75"/>
    <row r="1081" s="20" customFormat="1" ht="12.75"/>
    <row r="1082" s="20" customFormat="1" ht="12.75"/>
    <row r="1083" s="20" customFormat="1" ht="12.75"/>
    <row r="1084" s="20" customFormat="1" ht="12.75"/>
    <row r="1085" s="20" customFormat="1" ht="12.75"/>
    <row r="1086" s="20" customFormat="1" ht="12.75"/>
    <row r="1087" s="20" customFormat="1" ht="12.75"/>
    <row r="1088" s="20" customFormat="1" ht="12.75"/>
    <row r="1089" s="20" customFormat="1" ht="12.75"/>
    <row r="1090" s="20" customFormat="1" ht="12.75"/>
    <row r="1091" s="20" customFormat="1" ht="12.75"/>
    <row r="1092" s="20" customFormat="1" ht="12.75"/>
    <row r="1093" s="20" customFormat="1" ht="12.75"/>
    <row r="1094" s="20" customFormat="1" ht="12.75"/>
    <row r="1095" s="20" customFormat="1" ht="12.75"/>
    <row r="1096" s="20" customFormat="1" ht="12.75"/>
    <row r="1097" s="20" customFormat="1" ht="12.75"/>
    <row r="1098" s="20" customFormat="1" ht="12.75"/>
    <row r="1099" s="20" customFormat="1" ht="12.75"/>
    <row r="1100" s="20" customFormat="1" ht="12.75"/>
    <row r="1101" s="20" customFormat="1" ht="12.75"/>
    <row r="1102" s="20" customFormat="1" ht="12.75"/>
    <row r="1103" s="20" customFormat="1" ht="12.75"/>
    <row r="1104" s="20" customFormat="1" ht="12.75"/>
    <row r="1105" s="20" customFormat="1" ht="12.75"/>
    <row r="1106" s="20" customFormat="1" ht="12.75"/>
    <row r="1107" s="20" customFormat="1" ht="12.75"/>
    <row r="1108" s="20" customFormat="1" ht="12.75"/>
    <row r="1109" s="20" customFormat="1" ht="12.75"/>
    <row r="1110" s="20" customFormat="1" ht="12.75"/>
    <row r="1111" s="20" customFormat="1" ht="12.75"/>
    <row r="1112" s="20" customFormat="1" ht="12.75"/>
    <row r="1113" s="20" customFormat="1" ht="12.75"/>
    <row r="1114" s="20" customFormat="1" ht="12.75"/>
    <row r="1115" s="20" customFormat="1" ht="12.75"/>
    <row r="1116" s="20" customFormat="1" ht="12.75"/>
    <row r="1117" s="20" customFormat="1" ht="12.75"/>
    <row r="1118" s="20" customFormat="1" ht="12.75"/>
    <row r="1119" s="20" customFormat="1" ht="12.75"/>
    <row r="1120" s="20" customFormat="1" ht="12.75"/>
    <row r="1121" s="20" customFormat="1" ht="12.75"/>
    <row r="1122" s="20" customFormat="1" ht="12.75"/>
    <row r="1123" s="20" customFormat="1" ht="12.75"/>
    <row r="1124" s="20" customFormat="1" ht="12.75"/>
    <row r="1125" s="20" customFormat="1" ht="12.75"/>
    <row r="1126" s="20" customFormat="1" ht="12.75"/>
    <row r="1127" s="20" customFormat="1" ht="12.75"/>
    <row r="1128" s="20" customFormat="1" ht="12.75"/>
    <row r="1129" s="20" customFormat="1" ht="12.75"/>
    <row r="1130" s="20" customFormat="1" ht="12.75"/>
    <row r="1131" s="20" customFormat="1" ht="12.75"/>
    <row r="1132" s="20" customFormat="1" ht="12.75"/>
    <row r="1133" s="20" customFormat="1" ht="12.75"/>
    <row r="1134" s="20" customFormat="1" ht="12.75"/>
    <row r="1135" s="20" customFormat="1" ht="12.75"/>
    <row r="1136" s="20" customFormat="1" ht="12.75"/>
    <row r="1137" s="20" customFormat="1" ht="12.75"/>
    <row r="1138" s="20" customFormat="1" ht="12.75"/>
    <row r="1139" s="20" customFormat="1" ht="12.75"/>
    <row r="1140" s="20" customFormat="1" ht="12.75"/>
    <row r="1141" s="20" customFormat="1" ht="12.75"/>
    <row r="1142" s="20" customFormat="1" ht="12.75"/>
    <row r="1143" s="20" customFormat="1" ht="12.75"/>
    <row r="1144" s="20" customFormat="1" ht="12.75"/>
    <row r="1145" s="20" customFormat="1" ht="12.75"/>
    <row r="1146" s="20" customFormat="1" ht="12.75"/>
    <row r="1147" s="20" customFormat="1" ht="12.75"/>
    <row r="1148" s="20" customFormat="1" ht="12.75"/>
    <row r="1149" s="20" customFormat="1" ht="12.75"/>
    <row r="1150" s="20" customFormat="1" ht="12.75"/>
    <row r="1151" s="20" customFormat="1" ht="12.75"/>
    <row r="1152" s="20" customFormat="1" ht="12.75"/>
    <row r="1153" s="20" customFormat="1" ht="12.75"/>
    <row r="1154" s="20" customFormat="1" ht="12.75"/>
    <row r="1155" s="20" customFormat="1" ht="12.75"/>
    <row r="1156" s="20" customFormat="1" ht="12.75"/>
    <row r="1157" s="20" customFormat="1" ht="12.75"/>
    <row r="1158" s="20" customFormat="1" ht="12.75"/>
    <row r="1159" s="20" customFormat="1" ht="12.75"/>
    <row r="1160" s="20" customFormat="1" ht="12.75"/>
    <row r="1161" s="20" customFormat="1" ht="12.75"/>
    <row r="1162" s="20" customFormat="1" ht="12.75"/>
    <row r="1163" s="20" customFormat="1" ht="12.75"/>
    <row r="1164" s="20" customFormat="1" ht="12.75"/>
    <row r="1165" s="20" customFormat="1" ht="12.75"/>
    <row r="1166" s="20" customFormat="1" ht="12.75"/>
    <row r="1167" s="20" customFormat="1" ht="12.75"/>
    <row r="1168" s="20" customFormat="1" ht="12.75"/>
    <row r="1169" s="20" customFormat="1" ht="12.75"/>
    <row r="1170" s="20" customFormat="1" ht="12.75"/>
    <row r="1171" s="20" customFormat="1" ht="12.75"/>
    <row r="1172" s="20" customFormat="1" ht="12.75"/>
    <row r="1173" s="20" customFormat="1" ht="12.75"/>
    <row r="1174" s="20" customFormat="1" ht="12.75"/>
    <row r="1175" s="20" customFormat="1" ht="12.75"/>
    <row r="1176" s="20" customFormat="1" ht="12.75"/>
    <row r="1177" s="20" customFormat="1" ht="12.75"/>
    <row r="1178" s="20" customFormat="1" ht="12.75"/>
    <row r="1179" s="20" customFormat="1" ht="12.75"/>
    <row r="1180" s="20" customFormat="1" ht="12.75"/>
    <row r="1181" s="20" customFormat="1" ht="12.75"/>
    <row r="1182" s="20" customFormat="1" ht="12.75"/>
    <row r="1183" s="20" customFormat="1" ht="12.75"/>
    <row r="1184" s="20" customFormat="1" ht="12.75"/>
    <row r="1185" s="20" customFormat="1" ht="12.75"/>
    <row r="1186" s="20" customFormat="1" ht="12.75"/>
    <row r="1187" s="20" customFormat="1" ht="12.75"/>
    <row r="1188" s="20" customFormat="1" ht="12.75"/>
    <row r="1189" s="20" customFormat="1" ht="12.75"/>
    <row r="1190" s="20" customFormat="1" ht="12.75"/>
    <row r="1191" s="20" customFormat="1" ht="12.75"/>
    <row r="1192" s="20" customFormat="1" ht="12.75"/>
    <row r="1193" s="20" customFormat="1" ht="12.75"/>
    <row r="1194" s="20" customFormat="1" ht="12.75"/>
    <row r="1195" s="20" customFormat="1" ht="12.75"/>
    <row r="1196" s="20" customFormat="1" ht="12.75"/>
    <row r="1197" s="20" customFormat="1" ht="12.75"/>
    <row r="1198" s="20" customFormat="1" ht="12.75"/>
    <row r="1199" s="20" customFormat="1" ht="12.75"/>
    <row r="1200" s="20" customFormat="1" ht="12.75"/>
    <row r="1201" s="20" customFormat="1" ht="12.75"/>
    <row r="1202" s="20" customFormat="1" ht="12.75"/>
    <row r="1203" s="20" customFormat="1" ht="12.75"/>
    <row r="1204" s="20" customFormat="1" ht="12.75"/>
    <row r="1205" s="20" customFormat="1" ht="12.75"/>
    <row r="1206" s="20" customFormat="1" ht="12.75"/>
    <row r="1207" s="20" customFormat="1" ht="12.75"/>
    <row r="1208" s="20" customFormat="1" ht="12.75"/>
    <row r="1209" s="20" customFormat="1" ht="12.75"/>
    <row r="1210" s="20" customFormat="1" ht="12.75"/>
    <row r="1211" s="20" customFormat="1" ht="12.75"/>
    <row r="1212" s="20" customFormat="1" ht="12.75"/>
    <row r="1213" s="20" customFormat="1" ht="12.75"/>
    <row r="1214" s="20" customFormat="1" ht="12.75"/>
    <row r="1215" s="20" customFormat="1" ht="12.75"/>
    <row r="1216" s="20" customFormat="1" ht="12.75"/>
    <row r="1217" s="20" customFormat="1" ht="12.75"/>
    <row r="1218" s="20" customFormat="1" ht="12.75"/>
    <row r="1219" s="20" customFormat="1" ht="12.75"/>
    <row r="1220" s="20" customFormat="1" ht="12.75"/>
    <row r="1221" s="20" customFormat="1" ht="12.75"/>
    <row r="1222" s="20" customFormat="1" ht="12.75"/>
    <row r="1223" s="20" customFormat="1" ht="12.75"/>
    <row r="1224" s="20" customFormat="1" ht="12.75"/>
    <row r="1225" s="20" customFormat="1" ht="12.75"/>
    <row r="1226" s="20" customFormat="1" ht="12.75"/>
    <row r="1227" s="20" customFormat="1" ht="12.75"/>
    <row r="1228" s="20" customFormat="1" ht="12.75"/>
    <row r="1229" s="20" customFormat="1" ht="12.75"/>
    <row r="1230" s="20" customFormat="1" ht="12.75"/>
    <row r="1231" s="20" customFormat="1" ht="12.75"/>
    <row r="1232" s="20" customFormat="1" ht="12.75"/>
    <row r="1233" s="20" customFormat="1" ht="12.75"/>
    <row r="1234" s="20" customFormat="1" ht="12.75"/>
    <row r="1235" s="20" customFormat="1" ht="12.75"/>
    <row r="1236" s="20" customFormat="1" ht="12.75"/>
    <row r="1237" s="20" customFormat="1" ht="12.75"/>
    <row r="1238" s="20" customFormat="1" ht="12.75"/>
    <row r="1239" s="20" customFormat="1" ht="12.75"/>
    <row r="1240" s="20" customFormat="1" ht="12.75"/>
    <row r="1241" s="20" customFormat="1" ht="12.75"/>
    <row r="1242" s="20" customFormat="1" ht="12.75"/>
    <row r="1243" s="20" customFormat="1" ht="12.75"/>
    <row r="1244" s="20" customFormat="1" ht="12.75"/>
    <row r="1245" s="20" customFormat="1" ht="12.75"/>
    <row r="1246" s="20" customFormat="1" ht="12.75"/>
    <row r="1247" s="20" customFormat="1" ht="12.75"/>
    <row r="1248" s="20" customFormat="1" ht="12.75"/>
    <row r="1249" s="20" customFormat="1" ht="12.75"/>
    <row r="1250" s="20" customFormat="1" ht="12.75"/>
    <row r="1251" s="20" customFormat="1" ht="12.75"/>
    <row r="1252" s="20" customFormat="1" ht="12.75"/>
    <row r="1253" s="20" customFormat="1" ht="12.75"/>
    <row r="1254" s="20" customFormat="1" ht="12.75"/>
    <row r="1255" s="20" customFormat="1" ht="12.75"/>
    <row r="1256" s="20" customFormat="1" ht="12.75"/>
    <row r="1257" s="20" customFormat="1" ht="12.75"/>
    <row r="1258" s="20" customFormat="1" ht="12.75"/>
    <row r="1259" s="20" customFormat="1" ht="12.75"/>
    <row r="1260" s="20" customFormat="1" ht="12.75"/>
    <row r="1261" s="20" customFormat="1" ht="12.75"/>
    <row r="1262" s="20" customFormat="1" ht="12.75"/>
    <row r="1263" s="20" customFormat="1" ht="12.75"/>
    <row r="1264" s="20" customFormat="1" ht="12.75"/>
    <row r="1265" s="20" customFormat="1" ht="12.75"/>
    <row r="1266" s="20" customFormat="1" ht="12.75"/>
    <row r="1267" s="20" customFormat="1" ht="12.75"/>
    <row r="1268" s="20" customFormat="1" ht="12.75"/>
    <row r="1269" s="20" customFormat="1" ht="12.75"/>
    <row r="1270" s="20" customFormat="1" ht="12.75"/>
    <row r="1271" s="20" customFormat="1" ht="12.75"/>
    <row r="1272" s="20" customFormat="1" ht="12.75"/>
    <row r="1273" s="20" customFormat="1" ht="12.75"/>
    <row r="1274" s="20" customFormat="1" ht="12.75"/>
    <row r="1275" s="20" customFormat="1" ht="12.75"/>
    <row r="1276" s="20" customFormat="1" ht="12.75"/>
    <row r="1277" s="20" customFormat="1" ht="12.75"/>
    <row r="1278" s="20" customFormat="1" ht="12.75"/>
    <row r="1279" s="20" customFormat="1" ht="12.75"/>
    <row r="1280" s="20" customFormat="1" ht="12.75"/>
    <row r="1281" s="20" customFormat="1" ht="12.75"/>
    <row r="1282" s="20" customFormat="1" ht="12.75"/>
    <row r="1283" s="20" customFormat="1" ht="12.75"/>
    <row r="1284" s="20" customFormat="1" ht="12.75"/>
    <row r="1285" s="20" customFormat="1" ht="12.75"/>
    <row r="1286" s="20" customFormat="1" ht="12.75"/>
    <row r="1287" s="20" customFormat="1" ht="12.75"/>
    <row r="1288" s="20" customFormat="1" ht="12.75"/>
    <row r="1289" s="20" customFormat="1" ht="12.75"/>
    <row r="1290" s="20" customFormat="1" ht="12.75"/>
    <row r="1291" s="20" customFormat="1" ht="12.75"/>
    <row r="1292" s="20" customFormat="1" ht="12.75"/>
    <row r="1293" s="20" customFormat="1" ht="12.75"/>
    <row r="1294" s="20" customFormat="1" ht="12.75"/>
    <row r="1295" s="20" customFormat="1" ht="12.75"/>
    <row r="1296" s="20" customFormat="1" ht="12.75"/>
    <row r="1297" s="20" customFormat="1" ht="12.75"/>
    <row r="1298" s="20" customFormat="1" ht="12.75"/>
    <row r="1299" s="20" customFormat="1" ht="12.75"/>
    <row r="1300" s="20" customFormat="1" ht="12.75"/>
    <row r="1301" s="20" customFormat="1" ht="12.75"/>
    <row r="1302" s="20" customFormat="1" ht="12.75"/>
    <row r="1303" s="20" customFormat="1" ht="12.75"/>
    <row r="1304" s="20" customFormat="1" ht="12.75"/>
    <row r="1305" s="20" customFormat="1" ht="12.75"/>
    <row r="1306" s="20" customFormat="1" ht="12.75"/>
    <row r="1307" s="20" customFormat="1" ht="12.75"/>
    <row r="1308" s="20" customFormat="1" ht="12.75"/>
    <row r="1309" s="20" customFormat="1" ht="12.75"/>
    <row r="1310" s="20" customFormat="1" ht="12.75"/>
    <row r="1311" s="20" customFormat="1" ht="12.75"/>
    <row r="1312" s="20" customFormat="1" ht="12.75"/>
    <row r="1313" s="20" customFormat="1" ht="12.75"/>
    <row r="1314" s="20" customFormat="1" ht="12.75"/>
    <row r="1315" s="20" customFormat="1" ht="12.75"/>
    <row r="1316" s="20" customFormat="1" ht="12.75"/>
    <row r="1317" s="20" customFormat="1" ht="12.75"/>
    <row r="1318" s="20" customFormat="1" ht="12.75"/>
    <row r="1319" s="20" customFormat="1" ht="12.75"/>
    <row r="1320" s="20" customFormat="1" ht="12.75"/>
    <row r="1321" s="20" customFormat="1" ht="12.75"/>
    <row r="1322" s="20" customFormat="1" ht="12.75"/>
    <row r="1323" s="20" customFormat="1" ht="12.75"/>
    <row r="1324" s="20" customFormat="1" ht="12.75"/>
    <row r="1325" s="20" customFormat="1" ht="12.75"/>
    <row r="1326" s="20" customFormat="1" ht="12.75"/>
    <row r="1327" s="20" customFormat="1" ht="12.75"/>
    <row r="1328" s="20" customFormat="1" ht="12.75"/>
    <row r="1329" s="20" customFormat="1" ht="12.75"/>
    <row r="1330" s="20" customFormat="1" ht="12.75"/>
    <row r="1331" s="20" customFormat="1" ht="12.75"/>
    <row r="1332" s="20" customFormat="1" ht="12.75"/>
    <row r="1333" s="20" customFormat="1" ht="12.75"/>
    <row r="1334" s="20" customFormat="1" ht="12.75"/>
    <row r="1335" s="20" customFormat="1" ht="12.75"/>
    <row r="1336" s="20" customFormat="1" ht="12.75"/>
    <row r="1337" s="20" customFormat="1" ht="12.75"/>
    <row r="1338" s="20" customFormat="1" ht="12.75"/>
    <row r="1339" s="20" customFormat="1" ht="12.75"/>
    <row r="1340" s="20" customFormat="1" ht="12.75"/>
    <row r="1341" s="20" customFormat="1" ht="12.75"/>
    <row r="1342" s="20" customFormat="1" ht="12.75"/>
    <row r="1343" s="20" customFormat="1" ht="12.75"/>
    <row r="1344" s="20" customFormat="1" ht="12.75"/>
    <row r="1345" s="20" customFormat="1" ht="12.75"/>
    <row r="1346" s="20" customFormat="1" ht="12.75"/>
    <row r="1347" s="20" customFormat="1" ht="12.75"/>
    <row r="1348" s="20" customFormat="1" ht="12.75"/>
    <row r="1349" s="20" customFormat="1" ht="12.75"/>
    <row r="1350" s="20" customFormat="1" ht="12.75"/>
    <row r="1351" s="20" customFormat="1" ht="12.75"/>
    <row r="1352" s="20" customFormat="1" ht="12.75"/>
    <row r="1353" s="20" customFormat="1" ht="12.75"/>
    <row r="1354" s="20" customFormat="1" ht="12.75"/>
    <row r="1355" s="20" customFormat="1" ht="12.75"/>
    <row r="1356" s="20" customFormat="1" ht="12.75"/>
    <row r="1357" s="20" customFormat="1" ht="12.75"/>
    <row r="1358" s="20" customFormat="1" ht="12.75"/>
    <row r="1359" s="20" customFormat="1" ht="12.75"/>
    <row r="1360" s="20" customFormat="1" ht="12.75"/>
    <row r="1361" s="20" customFormat="1" ht="12.75"/>
    <row r="1362" s="20" customFormat="1" ht="12.75"/>
    <row r="1363" s="20" customFormat="1" ht="12.75"/>
    <row r="1364" s="20" customFormat="1" ht="12.75"/>
    <row r="1365" s="20" customFormat="1" ht="12.75"/>
    <row r="1366" s="20" customFormat="1" ht="12.75"/>
    <row r="1367" s="20" customFormat="1" ht="12.75"/>
    <row r="1368" s="20" customFormat="1" ht="12.75"/>
    <row r="1369" s="20" customFormat="1" ht="12.75"/>
    <row r="1370" s="20" customFormat="1" ht="12.75"/>
    <row r="1371" s="20" customFormat="1" ht="12.75"/>
    <row r="1372" s="20" customFormat="1" ht="12.75"/>
    <row r="1373" s="20" customFormat="1" ht="12.75"/>
    <row r="1374" s="20" customFormat="1" ht="12.75"/>
    <row r="1375" s="20" customFormat="1" ht="12.75"/>
    <row r="1376" s="20" customFormat="1" ht="12.75"/>
    <row r="1377" s="20" customFormat="1" ht="12.75"/>
    <row r="1378" s="20" customFormat="1" ht="12.75"/>
    <row r="1379" s="20" customFormat="1" ht="12.75"/>
    <row r="1380" s="20" customFormat="1" ht="12.75"/>
    <row r="1381" s="20" customFormat="1" ht="12.75"/>
    <row r="1382" s="20" customFormat="1" ht="12.75"/>
    <row r="1383" s="20" customFormat="1" ht="12.75"/>
    <row r="1384" s="20" customFormat="1" ht="12.75"/>
    <row r="1385" s="20" customFormat="1" ht="12.75"/>
    <row r="1386" s="20" customFormat="1" ht="12.75"/>
    <row r="1387" s="20" customFormat="1" ht="12.75"/>
    <row r="1388" s="20" customFormat="1" ht="12.75"/>
    <row r="1389" s="20" customFormat="1" ht="12.75"/>
    <row r="1390" s="20" customFormat="1" ht="12.75"/>
    <row r="1391" s="20" customFormat="1" ht="12.75"/>
    <row r="1392" s="20" customFormat="1" ht="12.75"/>
    <row r="1393" s="20" customFormat="1" ht="12.75"/>
    <row r="1394" s="20" customFormat="1" ht="12.75"/>
    <row r="1395" s="20" customFormat="1" ht="12.75"/>
    <row r="1396" s="20" customFormat="1" ht="12.75"/>
    <row r="1397" s="20" customFormat="1" ht="12.75"/>
    <row r="1398" s="20" customFormat="1" ht="12.75"/>
    <row r="1399" s="20" customFormat="1" ht="12.75"/>
    <row r="1400" s="20" customFormat="1" ht="12.75"/>
    <row r="1401" s="20" customFormat="1" ht="12.75"/>
    <row r="1402" s="20" customFormat="1" ht="12.75"/>
    <row r="1403" s="20" customFormat="1" ht="12.75"/>
    <row r="1404" s="20" customFormat="1" ht="12.75"/>
    <row r="1405" s="20" customFormat="1" ht="12.75"/>
    <row r="1406" s="20" customFormat="1" ht="12.75"/>
    <row r="1407" s="20" customFormat="1" ht="12.75"/>
    <row r="1408" s="20" customFormat="1" ht="12.75"/>
    <row r="1409" s="20" customFormat="1" ht="12.75"/>
    <row r="1410" s="20" customFormat="1" ht="12.75"/>
    <row r="1411" s="20" customFormat="1" ht="12.75"/>
    <row r="1412" s="20" customFormat="1" ht="12.75"/>
    <row r="1413" s="20" customFormat="1" ht="12.75"/>
    <row r="1414" s="20" customFormat="1" ht="12.75"/>
    <row r="1415" s="20" customFormat="1" ht="12.75"/>
    <row r="1416" s="20" customFormat="1" ht="12.75"/>
    <row r="1417" s="20" customFormat="1" ht="12.75"/>
    <row r="1418" s="20" customFormat="1" ht="12.75"/>
    <row r="1419" s="20" customFormat="1" ht="12.75"/>
    <row r="1420" s="20" customFormat="1" ht="12.75"/>
    <row r="1421" s="20" customFormat="1" ht="12.75"/>
    <row r="1422" s="20" customFormat="1" ht="12.75"/>
    <row r="1423" s="20" customFormat="1" ht="12.75"/>
    <row r="1424" s="20" customFormat="1" ht="12.75"/>
    <row r="1425" s="20" customFormat="1" ht="12.75"/>
    <row r="1426" s="20" customFormat="1" ht="12.75"/>
    <row r="1427" s="20" customFormat="1" ht="12.75"/>
    <row r="1428" s="20" customFormat="1" ht="12.75"/>
    <row r="1429" s="20" customFormat="1" ht="12.75"/>
    <row r="1430" s="20" customFormat="1" ht="12.75"/>
    <row r="1431" s="20" customFormat="1" ht="12.75"/>
    <row r="1432" s="20" customFormat="1" ht="12.75"/>
    <row r="1433" s="20" customFormat="1" ht="12.75"/>
    <row r="1434" s="20" customFormat="1" ht="12.75"/>
    <row r="1435" s="20" customFormat="1" ht="12.75"/>
    <row r="1436" s="20" customFormat="1" ht="12.75"/>
    <row r="1437" s="20" customFormat="1" ht="12.75"/>
    <row r="1438" s="20" customFormat="1" ht="12.75"/>
    <row r="1439" s="20" customFormat="1" ht="12.75"/>
    <row r="1440" s="20" customFormat="1" ht="12.75"/>
    <row r="1441" s="20" customFormat="1" ht="12.75"/>
    <row r="1442" s="20" customFormat="1" ht="12.75"/>
    <row r="1443" s="20" customFormat="1" ht="12.75"/>
    <row r="1444" s="20" customFormat="1" ht="12.75"/>
    <row r="1445" s="20" customFormat="1" ht="12.75"/>
    <row r="1446" s="20" customFormat="1" ht="12.75"/>
    <row r="1447" s="20" customFormat="1" ht="12.75"/>
    <row r="1448" s="20" customFormat="1" ht="12.75"/>
    <row r="1449" s="20" customFormat="1" ht="12.75"/>
    <row r="1450" s="20" customFormat="1" ht="12.75"/>
    <row r="1451" s="20" customFormat="1" ht="12.75"/>
    <row r="1452" s="20" customFormat="1" ht="12.75"/>
    <row r="1453" s="20" customFormat="1" ht="12.75"/>
    <row r="1454" s="20" customFormat="1" ht="12.75"/>
    <row r="1455" s="20" customFormat="1" ht="12.75"/>
    <row r="1456" s="20" customFormat="1" ht="12.75"/>
    <row r="1457" s="20" customFormat="1" ht="12.75"/>
    <row r="1458" s="20" customFormat="1" ht="12.75"/>
    <row r="1459" s="20" customFormat="1" ht="12.75"/>
    <row r="1460" s="20" customFormat="1" ht="12.75"/>
    <row r="1461" s="20" customFormat="1" ht="12.75"/>
    <row r="1462" s="20" customFormat="1" ht="12.75"/>
    <row r="1463" s="20" customFormat="1" ht="12.75"/>
    <row r="1464" s="20" customFormat="1" ht="12.75"/>
    <row r="1465" s="20" customFormat="1" ht="12.75"/>
    <row r="1466" s="20" customFormat="1" ht="12.75"/>
    <row r="1467" s="20" customFormat="1" ht="12.75"/>
    <row r="1468" s="20" customFormat="1" ht="12.75"/>
    <row r="1469" s="20" customFormat="1" ht="12.75"/>
    <row r="1470" s="20" customFormat="1" ht="12.75"/>
    <row r="1471" s="20" customFormat="1" ht="12.75"/>
    <row r="1472" s="20" customFormat="1" ht="12.75"/>
    <row r="1473" s="20" customFormat="1" ht="12.75"/>
    <row r="1474" s="20" customFormat="1" ht="12.75"/>
    <row r="1475" s="20" customFormat="1" ht="12.75"/>
    <row r="1476" s="20" customFormat="1" ht="12.75"/>
    <row r="1477" s="20" customFormat="1" ht="12.75"/>
    <row r="1478" s="20" customFormat="1" ht="12.75"/>
    <row r="1479" s="20" customFormat="1" ht="12.75"/>
    <row r="1480" s="20" customFormat="1" ht="12.75"/>
    <row r="1481" s="20" customFormat="1" ht="12.75"/>
    <row r="1482" s="20" customFormat="1" ht="12.75"/>
    <row r="1483" s="20" customFormat="1" ht="12.75"/>
    <row r="1484" s="20" customFormat="1" ht="12.75"/>
    <row r="1485" s="20" customFormat="1" ht="12.75"/>
    <row r="1486" s="20" customFormat="1" ht="12.75"/>
    <row r="1487" s="20" customFormat="1" ht="12.75"/>
    <row r="1488" s="20" customFormat="1" ht="12.75"/>
    <row r="1489" s="20" customFormat="1" ht="12.75"/>
    <row r="1490" s="20" customFormat="1" ht="12.75"/>
    <row r="1491" s="20" customFormat="1" ht="12.75"/>
    <row r="1492" s="20" customFormat="1" ht="12.75"/>
    <row r="1493" s="20" customFormat="1" ht="12.75"/>
    <row r="1494" s="20" customFormat="1" ht="12.75"/>
    <row r="1495" s="20" customFormat="1" ht="12.75"/>
    <row r="1496" s="20" customFormat="1" ht="12.75"/>
    <row r="1497" s="20" customFormat="1" ht="12.75"/>
    <row r="1498" s="20" customFormat="1" ht="12.75"/>
    <row r="1499" s="20" customFormat="1" ht="12.75"/>
    <row r="1500" s="20" customFormat="1" ht="12.75"/>
    <row r="1501" s="20" customFormat="1" ht="12.75"/>
    <row r="1502" s="20" customFormat="1" ht="12.75"/>
    <row r="1503" s="20" customFormat="1" ht="12.75"/>
    <row r="1504" s="20" customFormat="1" ht="12.75"/>
    <row r="1505" s="20" customFormat="1" ht="12.75"/>
    <row r="1506" s="20" customFormat="1" ht="12.75"/>
    <row r="1507" s="20" customFormat="1" ht="12.75"/>
  </sheetData>
  <sheetProtection formatCells="0" formatColumns="0" formatRows="0" insertColumns="0" insertRows="0" insertHyperlinks="0" deleteColumns="0" deleteRows="0" sort="0" autoFilter="0" pivotTables="0"/>
  <mergeCells count="24">
    <mergeCell ref="K9:K10"/>
    <mergeCell ref="L9:L10"/>
    <mergeCell ref="M9:M10"/>
    <mergeCell ref="N9:N10"/>
    <mergeCell ref="P9:P10"/>
    <mergeCell ref="G9:G10"/>
    <mergeCell ref="J9:J10"/>
    <mergeCell ref="B42:E42"/>
    <mergeCell ref="O33:O34"/>
    <mergeCell ref="O35:O36"/>
    <mergeCell ref="Y11:AA20"/>
    <mergeCell ref="B20:B21"/>
    <mergeCell ref="B11:B12"/>
    <mergeCell ref="B15:B17"/>
    <mergeCell ref="T9:T10"/>
    <mergeCell ref="B43:E45"/>
    <mergeCell ref="H9:H10"/>
    <mergeCell ref="D9:D10"/>
    <mergeCell ref="O9:O10"/>
    <mergeCell ref="B8:P8"/>
    <mergeCell ref="E9:E10"/>
    <mergeCell ref="B9:C10"/>
    <mergeCell ref="I9:I10"/>
    <mergeCell ref="F9:F10"/>
  </mergeCells>
  <printOptions/>
  <pageMargins left="0.2362204724409449" right="0.15748031496062992" top="0.2755905511811024" bottom="0.984251968503937" header="0" footer="0"/>
  <pageSetup horizontalDpi="600" verticalDpi="600" orientation="landscape" paperSize="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H36"/>
  <sheetViews>
    <sheetView zoomScalePageLayoutView="0" workbookViewId="0" topLeftCell="A1">
      <selection activeCell="C26" sqref="C26"/>
    </sheetView>
  </sheetViews>
  <sheetFormatPr defaultColWidth="11.57421875" defaultRowHeight="12.75"/>
  <cols>
    <col min="1" max="1" width="11.57421875" style="75" customWidth="1"/>
    <col min="2" max="2" width="38.28125" style="75" customWidth="1"/>
    <col min="3" max="3" width="25.57421875" style="75" customWidth="1"/>
    <col min="4" max="4" width="12.00390625" style="75" customWidth="1"/>
    <col min="5" max="5" width="20.7109375" style="75" customWidth="1"/>
    <col min="6" max="6" width="14.7109375" style="75" customWidth="1"/>
    <col min="7" max="7" width="18.7109375" style="86" customWidth="1"/>
    <col min="8" max="8" width="15.421875" style="75" customWidth="1"/>
    <col min="9" max="16384" width="11.57421875" style="75" customWidth="1"/>
  </cols>
  <sheetData>
    <row r="2" ht="12.75"/>
    <row r="3" ht="12.75"/>
    <row r="4" ht="12.75"/>
    <row r="5" ht="12.75"/>
    <row r="6" ht="12.75"/>
    <row r="8" spans="2:8" ht="8.25" customHeight="1" thickBot="1">
      <c r="B8" s="76"/>
      <c r="C8" s="76"/>
      <c r="D8" s="76"/>
      <c r="E8" s="76"/>
      <c r="F8" s="76"/>
      <c r="G8" s="77"/>
      <c r="H8" s="76"/>
    </row>
    <row r="9" spans="1:8" ht="30.75" customHeight="1" thickTop="1">
      <c r="A9" s="78"/>
      <c r="B9" s="229" t="s">
        <v>82</v>
      </c>
      <c r="C9" s="229"/>
      <c r="D9" s="229"/>
      <c r="E9" s="229"/>
      <c r="F9" s="229"/>
      <c r="G9" s="229"/>
      <c r="H9" s="230"/>
    </row>
    <row r="10" spans="1:8" ht="22.5" customHeight="1" thickBot="1">
      <c r="A10" s="78"/>
      <c r="B10" s="79"/>
      <c r="C10" s="80" t="s">
        <v>46</v>
      </c>
      <c r="D10" s="80" t="s">
        <v>84</v>
      </c>
      <c r="E10" s="80" t="s">
        <v>47</v>
      </c>
      <c r="F10" s="80" t="s">
        <v>48</v>
      </c>
      <c r="G10" s="80" t="s">
        <v>49</v>
      </c>
      <c r="H10" s="81" t="s">
        <v>63</v>
      </c>
    </row>
    <row r="11" spans="1:8" ht="13.5" customHeight="1" thickTop="1">
      <c r="A11" s="78"/>
      <c r="B11" s="231"/>
      <c r="C11" s="232"/>
      <c r="D11" s="232"/>
      <c r="E11" s="232"/>
      <c r="F11" s="232"/>
      <c r="G11" s="232"/>
      <c r="H11" s="233"/>
    </row>
    <row r="12" spans="1:8" ht="13.5" customHeight="1">
      <c r="A12" s="78"/>
      <c r="B12" s="101" t="s">
        <v>64</v>
      </c>
      <c r="C12" s="102"/>
      <c r="D12" s="102"/>
      <c r="E12" s="102"/>
      <c r="F12" s="102"/>
      <c r="G12" s="102"/>
      <c r="H12" s="103"/>
    </row>
    <row r="13" spans="1:8" ht="13.5" customHeight="1">
      <c r="A13" s="78"/>
      <c r="B13" s="101" t="s">
        <v>83</v>
      </c>
      <c r="C13" s="102"/>
      <c r="D13" s="102"/>
      <c r="E13" s="102"/>
      <c r="F13" s="102"/>
      <c r="G13" s="102"/>
      <c r="H13" s="103"/>
    </row>
    <row r="14" spans="1:8" ht="12.75">
      <c r="A14" s="78"/>
      <c r="B14" s="107" t="s">
        <v>79</v>
      </c>
      <c r="C14" s="108">
        <v>1541.34</v>
      </c>
      <c r="D14" s="108">
        <v>55.61</v>
      </c>
      <c r="E14" s="108">
        <f>+C14*12</f>
        <v>18496.079999999998</v>
      </c>
      <c r="F14" s="108">
        <f>+E14*32.6/100</f>
        <v>6029.72208</v>
      </c>
      <c r="G14" s="108">
        <f>+E14/365*12</f>
        <v>608.090301369863</v>
      </c>
      <c r="H14" s="109">
        <f>+E14+F14+G14</f>
        <v>25133.89238136986</v>
      </c>
    </row>
    <row r="15" spans="1:8" ht="12.75">
      <c r="A15" s="78"/>
      <c r="B15" s="107" t="s">
        <v>50</v>
      </c>
      <c r="C15" s="108">
        <f>C14*20/35</f>
        <v>880.7657142857142</v>
      </c>
      <c r="D15" s="108">
        <f>D14/35*20</f>
        <v>31.777142857142856</v>
      </c>
      <c r="E15" s="108">
        <f>+C15*12</f>
        <v>10569.18857142857</v>
      </c>
      <c r="F15" s="108">
        <f>+E15*32.6/100</f>
        <v>3445.5554742857144</v>
      </c>
      <c r="G15" s="108">
        <f>+E15/365*12</f>
        <v>347.4801722113503</v>
      </c>
      <c r="H15" s="109">
        <f>+E15+F15+G15</f>
        <v>14362.224217925635</v>
      </c>
    </row>
    <row r="16" spans="1:8" ht="12.75">
      <c r="A16" s="78"/>
      <c r="B16" s="89"/>
      <c r="C16" s="90"/>
      <c r="D16" s="90"/>
      <c r="E16" s="90"/>
      <c r="F16" s="90"/>
      <c r="G16" s="90"/>
      <c r="H16" s="91"/>
    </row>
    <row r="17" spans="1:8" ht="12.75">
      <c r="A17" s="78"/>
      <c r="B17" s="106" t="s">
        <v>65</v>
      </c>
      <c r="C17" s="104"/>
      <c r="D17" s="104"/>
      <c r="E17" s="104"/>
      <c r="F17" s="104"/>
      <c r="G17" s="104"/>
      <c r="H17" s="105"/>
    </row>
    <row r="18" spans="1:8" s="111" customFormat="1" ht="12.75">
      <c r="A18" s="110"/>
      <c r="B18" s="234" t="s">
        <v>51</v>
      </c>
      <c r="C18" s="235"/>
      <c r="D18" s="235"/>
      <c r="E18" s="235"/>
      <c r="F18" s="235"/>
      <c r="G18" s="235"/>
      <c r="H18" s="236"/>
    </row>
    <row r="19" spans="1:8" s="111" customFormat="1" ht="12.75">
      <c r="A19" s="110"/>
      <c r="B19" s="237" t="s">
        <v>52</v>
      </c>
      <c r="C19" s="238"/>
      <c r="D19" s="238"/>
      <c r="E19" s="238"/>
      <c r="F19" s="238"/>
      <c r="G19" s="238"/>
      <c r="H19" s="239"/>
    </row>
    <row r="20" spans="1:8" ht="12.75">
      <c r="A20" s="78"/>
      <c r="B20" s="107" t="s">
        <v>80</v>
      </c>
      <c r="C20" s="108">
        <v>2233.72</v>
      </c>
      <c r="D20" s="108">
        <f>D14</f>
        <v>55.61</v>
      </c>
      <c r="E20" s="108">
        <f>+C20*12</f>
        <v>26804.64</v>
      </c>
      <c r="F20" s="108">
        <f>+E20*32.6/100</f>
        <v>8738.31264</v>
      </c>
      <c r="G20" s="108">
        <f>+E20/365*12</f>
        <v>881.2484383561643</v>
      </c>
      <c r="H20" s="109">
        <f>+E20+F20+G20</f>
        <v>36424.20107835617</v>
      </c>
    </row>
    <row r="21" spans="1:8" ht="12.75">
      <c r="A21" s="78"/>
      <c r="B21" s="107" t="s">
        <v>50</v>
      </c>
      <c r="C21" s="108">
        <f aca="true" t="shared" si="0" ref="C21:H21">C20*20/37</f>
        <v>1207.416216216216</v>
      </c>
      <c r="D21" s="108">
        <f t="shared" si="0"/>
        <v>30.05945945945946</v>
      </c>
      <c r="E21" s="108">
        <f t="shared" si="0"/>
        <v>14488.994594594596</v>
      </c>
      <c r="F21" s="108">
        <f t="shared" si="0"/>
        <v>4723.412237837838</v>
      </c>
      <c r="G21" s="108">
        <f t="shared" si="0"/>
        <v>476.35050721954826</v>
      </c>
      <c r="H21" s="108">
        <f t="shared" si="0"/>
        <v>19688.757339651987</v>
      </c>
    </row>
    <row r="22" spans="1:8" ht="12.75">
      <c r="A22" s="78"/>
      <c r="B22" s="92"/>
      <c r="C22" s="93"/>
      <c r="D22" s="93"/>
      <c r="E22" s="93"/>
      <c r="F22" s="93"/>
      <c r="G22" s="93"/>
      <c r="H22" s="94"/>
    </row>
    <row r="23" spans="1:8" ht="12.75">
      <c r="A23" s="78"/>
      <c r="B23" s="92" t="s">
        <v>66</v>
      </c>
      <c r="C23" s="112"/>
      <c r="D23" s="112"/>
      <c r="E23" s="112"/>
      <c r="F23" s="112"/>
      <c r="G23" s="112"/>
      <c r="H23" s="113"/>
    </row>
    <row r="24" spans="1:8" ht="12.75">
      <c r="A24" s="78"/>
      <c r="B24" s="237" t="s">
        <v>53</v>
      </c>
      <c r="C24" s="238"/>
      <c r="D24" s="238"/>
      <c r="E24" s="238"/>
      <c r="F24" s="238"/>
      <c r="G24" s="238"/>
      <c r="H24" s="239"/>
    </row>
    <row r="25" spans="1:8" ht="12.75">
      <c r="A25" s="78"/>
      <c r="B25" s="107" t="s">
        <v>80</v>
      </c>
      <c r="C25" s="108">
        <v>2937.34</v>
      </c>
      <c r="D25" s="108">
        <f>D20</f>
        <v>55.61</v>
      </c>
      <c r="E25" s="108">
        <f>+C25*12</f>
        <v>35248.08</v>
      </c>
      <c r="F25" s="108">
        <f>+E25*32.6/100</f>
        <v>11490.874080000001</v>
      </c>
      <c r="G25" s="108">
        <f>+E25/365*12</f>
        <v>1158.8409863013699</v>
      </c>
      <c r="H25" s="109">
        <f>+E25+F25+G25</f>
        <v>47897.795066301376</v>
      </c>
    </row>
    <row r="26" spans="1:8" ht="12.75">
      <c r="A26" s="78"/>
      <c r="B26" s="107" t="s">
        <v>50</v>
      </c>
      <c r="C26" s="108">
        <f aca="true" t="shared" si="1" ref="C26:H26">C25*20/37</f>
        <v>1587.7513513513513</v>
      </c>
      <c r="D26" s="108">
        <f t="shared" si="1"/>
        <v>30.05945945945946</v>
      </c>
      <c r="E26" s="108">
        <f t="shared" si="1"/>
        <v>19053.01621621622</v>
      </c>
      <c r="F26" s="108">
        <f t="shared" si="1"/>
        <v>6211.283286486488</v>
      </c>
      <c r="G26" s="108">
        <f t="shared" si="1"/>
        <v>626.4005331358755</v>
      </c>
      <c r="H26" s="108">
        <f t="shared" si="1"/>
        <v>25890.70003583858</v>
      </c>
    </row>
    <row r="27" spans="1:8" ht="12.75">
      <c r="A27" s="78"/>
      <c r="B27" s="82"/>
      <c r="C27" s="83"/>
      <c r="D27" s="83"/>
      <c r="E27" s="83"/>
      <c r="F27" s="83"/>
      <c r="G27" s="83"/>
      <c r="H27" s="84"/>
    </row>
    <row r="28" spans="1:8" ht="12.75">
      <c r="A28" s="78"/>
      <c r="B28" s="240" t="s">
        <v>60</v>
      </c>
      <c r="C28" s="241"/>
      <c r="D28" s="241"/>
      <c r="E28" s="241"/>
      <c r="F28" s="241"/>
      <c r="G28" s="241"/>
      <c r="H28" s="242"/>
    </row>
    <row r="29" spans="1:8" ht="24.75" customHeight="1">
      <c r="A29" s="78"/>
      <c r="B29" s="243" t="s">
        <v>54</v>
      </c>
      <c r="C29" s="241"/>
      <c r="D29" s="241"/>
      <c r="E29" s="241"/>
      <c r="F29" s="241"/>
      <c r="G29" s="241"/>
      <c r="H29" s="242"/>
    </row>
    <row r="30" spans="1:8" ht="13.5" customHeight="1">
      <c r="A30" s="78"/>
      <c r="B30" s="244" t="s">
        <v>55</v>
      </c>
      <c r="C30" s="245"/>
      <c r="D30" s="245"/>
      <c r="E30" s="245"/>
      <c r="F30" s="245"/>
      <c r="G30" s="245"/>
      <c r="H30" s="246"/>
    </row>
    <row r="31" spans="1:8" ht="13.5" customHeight="1">
      <c r="A31" s="85"/>
      <c r="B31" s="244" t="s">
        <v>62</v>
      </c>
      <c r="C31" s="245"/>
      <c r="D31" s="245"/>
      <c r="E31" s="245"/>
      <c r="F31" s="245"/>
      <c r="G31" s="245"/>
      <c r="H31" s="246"/>
    </row>
    <row r="32" spans="1:8" ht="13.5" customHeight="1">
      <c r="A32" s="85"/>
      <c r="B32" s="244" t="s">
        <v>61</v>
      </c>
      <c r="C32" s="245"/>
      <c r="D32" s="245"/>
      <c r="E32" s="245"/>
      <c r="F32" s="245"/>
      <c r="G32" s="245"/>
      <c r="H32" s="246"/>
    </row>
    <row r="33" spans="1:8" ht="24.75" customHeight="1">
      <c r="A33" s="85"/>
      <c r="B33" s="244" t="s">
        <v>56</v>
      </c>
      <c r="C33" s="245"/>
      <c r="D33" s="245"/>
      <c r="E33" s="245"/>
      <c r="F33" s="245"/>
      <c r="G33" s="245"/>
      <c r="H33" s="246"/>
    </row>
    <row r="34" spans="2:8" ht="19.5" customHeight="1" thickBot="1">
      <c r="B34" s="247" t="s">
        <v>57</v>
      </c>
      <c r="C34" s="248"/>
      <c r="D34" s="248"/>
      <c r="E34" s="248"/>
      <c r="F34" s="248"/>
      <c r="G34" s="248"/>
      <c r="H34" s="249"/>
    </row>
    <row r="35" ht="13.5" thickTop="1"/>
    <row r="36" ht="42.75" customHeight="1">
      <c r="B36" s="87" t="s">
        <v>58</v>
      </c>
    </row>
  </sheetData>
  <sheetProtection/>
  <mergeCells count="12">
    <mergeCell ref="B29:H29"/>
    <mergeCell ref="B30:H30"/>
    <mergeCell ref="B31:H31"/>
    <mergeCell ref="B32:H32"/>
    <mergeCell ref="B33:H33"/>
    <mergeCell ref="B34:H34"/>
    <mergeCell ref="B9:H9"/>
    <mergeCell ref="B11:H11"/>
    <mergeCell ref="B18:H18"/>
    <mergeCell ref="B19:H19"/>
    <mergeCell ref="B24:H24"/>
    <mergeCell ref="B28:H28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Valencia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propietario</dc:creator>
  <cp:keywords/>
  <dc:description/>
  <cp:lastModifiedBy>Josefa</cp:lastModifiedBy>
  <cp:lastPrinted>2022-02-04T10:44:04Z</cp:lastPrinted>
  <dcterms:created xsi:type="dcterms:W3CDTF">2011-09-06T14:16:00Z</dcterms:created>
  <dcterms:modified xsi:type="dcterms:W3CDTF">2022-02-09T11:11:51Z</dcterms:modified>
  <cp:category/>
  <cp:version/>
  <cp:contentType/>
  <cp:contentStatus/>
</cp:coreProperties>
</file>