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" documentId="11_F6F17B3DC9227A305AA39EC94E5583B801F9807C" xr6:coauthVersionLast="47" xr6:coauthVersionMax="47" xr10:uidLastSave="{CB3494BD-2B9D-4F51-BF67-ED297582FE9F}"/>
  <bookViews>
    <workbookView xWindow="0" yWindow="0" windowWidth="23040" windowHeight="9192" xr2:uid="{00000000-000D-0000-FFFF-FFFF00000000}"/>
  </bookViews>
  <sheets>
    <sheet name="AMBITO DE INTERVENCIÓ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3" i="1" l="1"/>
  <c r="F8" i="1"/>
  <c r="F6" i="1"/>
  <c r="F2" i="1"/>
  <c r="F9" i="1"/>
  <c r="F4" i="1"/>
  <c r="D10" i="1"/>
  <c r="B10" i="1"/>
  <c r="C2" i="1" l="1"/>
  <c r="C3" i="1"/>
  <c r="C4" i="1"/>
  <c r="C5" i="1"/>
  <c r="C6" i="1"/>
  <c r="C7" i="1"/>
  <c r="C8" i="1"/>
  <c r="C9" i="1"/>
  <c r="C10" i="1"/>
  <c r="E2" i="1"/>
  <c r="E3" i="1"/>
  <c r="E4" i="1"/>
  <c r="E5" i="1"/>
  <c r="E6" i="1"/>
  <c r="E7" i="1"/>
  <c r="E8" i="1"/>
  <c r="E9" i="1"/>
  <c r="E10" i="1"/>
  <c r="F10" i="1"/>
  <c r="G5" i="1" s="1"/>
  <c r="G4" i="1" l="1"/>
  <c r="G6" i="1"/>
  <c r="G3" i="1"/>
  <c r="G7" i="1"/>
  <c r="G10" i="1"/>
  <c r="G9" i="1"/>
  <c r="G2" i="1"/>
  <c r="G8" i="1"/>
  <c r="E1048576" i="1" l="1"/>
</calcChain>
</file>

<file path=xl/sharedStrings.xml><?xml version="1.0" encoding="utf-8"?>
<sst xmlns="http://schemas.openxmlformats.org/spreadsheetml/2006/main" count="16" uniqueCount="16">
  <si>
    <t>ÁMBITO</t>
  </si>
  <si>
    <t>Nº DE PROYECTOS</t>
  </si>
  <si>
    <t>PORCENTAJE DEL TOTAL DE PROYECTOS</t>
  </si>
  <si>
    <t>Nº DE ONGD</t>
  </si>
  <si>
    <t>PORCENTAJE DEL TOTAL ONGD</t>
  </si>
  <si>
    <t>CAPITAL</t>
  </si>
  <si>
    <t>%  DE CAPITAL TOTAL</t>
  </si>
  <si>
    <t>ABASTECIMIENTO DE AGUA Y SANEAMIENTO</t>
  </si>
  <si>
    <t>AGRICULTURA</t>
  </si>
  <si>
    <t>EDUCACIÓN</t>
  </si>
  <si>
    <t>GOBIERNO Y SOCIEDAD CIVIL</t>
  </si>
  <si>
    <t>OTROS MULTISECTORES</t>
  </si>
  <si>
    <t>PREVENCIÓN Y RESOLUCIÓN DE CONFLICTOS,PAZ Y SEGURIDAD</t>
  </si>
  <si>
    <t>PROTECCIÓN MEDIO AMBIENTE</t>
  </si>
  <si>
    <t>SALUD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</si>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</sst>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3" borderId="0" xfId="0" applyFont="1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\ &quot;€&quot;"/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'AMBITO DE INTERVENCIÓN'!$F$1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INTERVENCIÓN'!$F$2:$F$9</c:f>
              <c:numCache>
                <c:formatCode>#,##0.00\ "€"</c:formatCode>
                <c:ptCount val="8"/>
                <c:pt idx="0">
                  <c:v>3804047.81</c:v>
                </c:pt>
                <c:pt idx="1">
                  <c:v>9221999.8000000007</c:v>
                </c:pt>
                <c:pt idx="2">
                  <c:v>8034399.1100000003</c:v>
                </c:pt>
                <c:pt idx="3">
                  <c:v>13451020.67</c:v>
                </c:pt>
                <c:pt idx="4">
                  <c:v>1849234.95</c:v>
                </c:pt>
                <c:pt idx="5">
                  <c:v>503145</c:v>
                </c:pt>
                <c:pt idx="6">
                  <c:v>1242883.07</c:v>
                </c:pt>
                <c:pt idx="7">
                  <c:v>6185371.3199999994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9-49A8-8CA8-9973C5A872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66800"/>
        <c:axId val="53875536"/>
      </c:barChart>
      <c:catAx>
        <c:axId val="5386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75536"/>
        <c:crosses val="autoZero"/>
        <c:auto val="1"/>
        <c:lblAlgn val="ctr"/>
        <c:lblOffset val="100"/>
        <c:noMultiLvlLbl val="0"/>
      </c:catAx>
      <c:valAx>
        <c:axId val="5387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PORCENTAJE DE CAPITAL TOTAL</a:t>
            </a:r>
          </a:p>
        </c:rich>
      </c:tx>
      <c:layout>
        <c:manualLayout>
          <c:xMode val="edge"/>
          <c:yMode val="edge"/>
          <c:x val="1.9438913248398162E-2"/>
          <c:y val="2.5536147388476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049721354821254E-4"/>
          <c:y val="0.15424545501221365"/>
          <c:w val="0.96944438802724986"/>
          <c:h val="0.49262158580201987"/>
        </c:manualLayout>
      </c:layout>
      <c:pie3DChart>
        <c:varyColors val="1"/>
        <c:ser>
          <c:idx val="0"/>
          <c:order val="0"/>
          <c:tx>
            <c:strRef>
              <c:f>'AMBITO DE INTERVENCIÓN'!$G$1</c:f>
              <c:strCache>
                <c:ptCount val="1"/>
                <c:pt idx="0">
                  <c:v>%  DE CAPITAL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C6-4D23-99B4-3B8E335C95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C6-4D23-99B4-3B8E335C95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C6-4D23-99B4-3B8E335C95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C6-4D23-99B4-3B8E335C95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C6-4D23-99B4-3B8E335C95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3C6-4D23-99B4-3B8E335C95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3C6-4D23-99B4-3B8E335C95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3C6-4D23-99B4-3B8E335C958F}"/>
              </c:ext>
            </c:extLst>
          </c:dPt>
          <c:dLbls>
            <c:dLbl>
              <c:idx val="0"/>
              <c:layout>
                <c:manualLayout>
                  <c:x val="-2.3812335916774934E-2"/>
                  <c:y val="-5.298024489679196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6-4D23-99B4-3B8E335C958F}"/>
                </c:ext>
              </c:extLst>
            </c:dLbl>
            <c:dLbl>
              <c:idx val="1"/>
              <c:layout>
                <c:manualLayout>
                  <c:x val="-2.5863579245747802E-2"/>
                  <c:y val="-6.412164589518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6-4D23-99B4-3B8E335C958F}"/>
                </c:ext>
              </c:extLst>
            </c:dLbl>
            <c:dLbl>
              <c:idx val="2"/>
              <c:layout>
                <c:manualLayout>
                  <c:x val="4.5676201008533736E-2"/>
                  <c:y val="-0.104250260499981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6-4D23-99B4-3B8E335C958F}"/>
                </c:ext>
              </c:extLst>
            </c:dLbl>
            <c:dLbl>
              <c:idx val="3"/>
              <c:layout>
                <c:manualLayout>
                  <c:x val="-3.5309064609398991E-2"/>
                  <c:y val="-9.61915170839730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6-4D23-99B4-3B8E335C958F}"/>
                </c:ext>
              </c:extLst>
            </c:dLbl>
            <c:dLbl>
              <c:idx val="7"/>
              <c:layout>
                <c:manualLayout>
                  <c:x val="3.1492956462478773E-2"/>
                  <c:y val="-1.10942607788011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6-4D23-99B4-3B8E335C9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INTERVENCIÓN'!$G$2:$G$9</c:f>
              <c:numCache>
                <c:formatCode>0.00%</c:formatCode>
                <c:ptCount val="8"/>
                <c:pt idx="0">
                  <c:v>8.5885466288980264E-2</c:v>
                </c:pt>
                <c:pt idx="1">
                  <c:v>0.20820867468011209</c:v>
                </c:pt>
                <c:pt idx="2">
                  <c:v>0.18139575220378687</c:v>
                </c:pt>
                <c:pt idx="3">
                  <c:v>0.30368892295958333</c:v>
                </c:pt>
                <c:pt idx="4">
                  <c:v>4.1750896384929799E-2</c:v>
                </c:pt>
                <c:pt idx="5">
                  <c:v>1.1359700270425618E-2</c:v>
                </c:pt>
                <c:pt idx="6">
                  <c:v>2.806105426146821E-2</c:v>
                </c:pt>
                <c:pt idx="7">
                  <c:v>0.13964953295071372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E-498B-AD41-27EA4D7F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481423790034828E-2"/>
          <c:y val="0.70305176910842304"/>
          <c:w val="0.90017882415688477"/>
          <c:h val="0.2589454710536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PORCENTAJE TOTAL DE PROYECTOS</a:t>
            </a:r>
          </a:p>
        </c:rich>
      </c:tx>
      <c:layout>
        <c:manualLayout>
          <c:xMode val="edge"/>
          <c:yMode val="edge"/>
          <c:x val="0.18088261435103412"/>
          <c:y val="1.689133771414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62158199545492E-2"/>
          <c:y val="0.12672951621873005"/>
          <c:w val="0.50890928663201884"/>
          <c:h val="0.80078901929928092"/>
        </c:manualLayout>
      </c:layout>
      <c:pieChart>
        <c:varyColors val="1"/>
        <c:ser>
          <c:idx val="0"/>
          <c:order val="0"/>
          <c:tx>
            <c:strRef>
              <c:f>'AMBITO DE INTERVENCIÓN'!$C$1</c:f>
              <c:strCache>
                <c:ptCount val="1"/>
                <c:pt idx="0">
                  <c:v>PORCENTAJE DEL TOTAL DE PROYECTOS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0-48F4-94FE-55E44D509A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F0-48F4-94FE-55E44D509A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F0-48F4-94FE-55E44D509A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0-48F4-94FE-55E44D509A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F0-48F4-94FE-55E44D509A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F0-48F4-94FE-55E44D509A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F0-48F4-94FE-55E44D509A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F0-48F4-94FE-55E44D509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INTERVENCIÓN'!$C$2:$C$9</c:f>
              <c:numCache>
                <c:formatCode>0.00%</c:formatCode>
                <c:ptCount val="8"/>
                <c:pt idx="0">
                  <c:v>7.3170731707317069E-2</c:v>
                </c:pt>
                <c:pt idx="1">
                  <c:v>0.2073170731707317</c:v>
                </c:pt>
                <c:pt idx="2">
                  <c:v>0.1951219512195122</c:v>
                </c:pt>
                <c:pt idx="3">
                  <c:v>0.32926829268292684</c:v>
                </c:pt>
                <c:pt idx="4">
                  <c:v>4.878048780487805E-2</c:v>
                </c:pt>
                <c:pt idx="5">
                  <c:v>1.2195121951219513E-2</c:v>
                </c:pt>
                <c:pt idx="6">
                  <c:v>2.4390243902439025E-2</c:v>
                </c:pt>
                <c:pt idx="7">
                  <c:v>0.10975609756097561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0-4517-9C34-452C7C1D9A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5945466260773"/>
          <c:y val="6.7028513005825963E-2"/>
          <c:w val="0.29854054533739233"/>
          <c:h val="0.91446632521971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PROYECTOS</a:t>
            </a:r>
            <a:r>
              <a:rPr lang="en-US" baseline="0"/>
              <a:t> / ONGD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'AMBITO DE INTERVENCIÓN'!$B$1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INTERVENCIÓN'!$B$2:$B$9</c:f>
              <c:numCache>
                <c:formatCode>General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16</c:v>
                </c:pt>
                <c:pt idx="3">
                  <c:v>27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9-48C2-A9A5-1A230641087B}"/>
            </c:ext>
          </c:extLst>
        </c:ser>
        <c:ser>
          <c:idx val="1"/>
          <c:order val="1"/>
          <c:tx>
            <c:strRef>
              <c:f>'AMBITO DE INTERVENCIÓN'!$D$1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INTERVENCIÓN'!$D$2:$D$9</c:f>
              <c:numCache>
                <c:formatCode>General</c:formatCode>
                <c:ptCount val="8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9-48C2-A9A5-1A23064108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2707744"/>
        <c:axId val="1992709824"/>
      </c:barChart>
      <c:catAx>
        <c:axId val="199270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709824"/>
        <c:crosses val="autoZero"/>
        <c:auto val="1"/>
        <c:lblAlgn val="ctr"/>
        <c:lblOffset val="100"/>
        <c:noMultiLvlLbl val="0"/>
      </c:catAx>
      <c:valAx>
        <c:axId val="19927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70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684305830917897"/>
          <c:y val="4.210872514774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'AMBITO DE INTERVENCIÓN'!$E$1</c:f>
              <c:strCache>
                <c:ptCount val="1"/>
                <c:pt idx="0">
                  <c:v>PORCENTAJE DEL TOTAL ONGD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AC-4625-8E8A-C072913AE3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C-4625-8E8A-C072913AE3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C-4625-8E8A-C072913AE3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AC-4625-8E8A-C072913AE3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AC-4625-8E8A-C072913AE3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AC-4625-8E8A-C072913AE3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AC-4625-8E8A-C072913AE3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AC-4625-8E8A-C072913AE3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'AMBITO DE INTERVENCIÓN'!$A$2:$A$9</c:f>
              <c:strCache>
                <c:ptCount val="8"/>
                <c:pt idx="0">
                  <c:v>ABASTECIMIENTO DE AGUA Y SANEAMIENTO</c:v>
                </c:pt>
                <c:pt idx="1">
                  <c:v>AGRICULTURA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OTROS MULTISECTORES</c:v>
                </c:pt>
                <c:pt idx="5">
                  <c:v>PREVENCIÓN Y RESOLUCIÓN DE CONFLICTOS,PAZ Y SEGURIDAD</c:v>
                </c:pt>
                <c:pt idx="6">
                  <c:v>PROTECCIÓN MEDIO AMBIENTE</c:v>
                </c:pt>
                <c:pt idx="7">
                  <c:v>SALUD</c:v>
                </c:pt>
              </c:strCache>
            </c:strRef>
          </c:cat>
          <c:val>
            <c:numRef>
              <c:f>'AMBITO DE INTERVENCIÓN'!$E$2:$E$9</c:f>
              <c:numCache>
                <c:formatCode>0.00%</c:formatCode>
                <c:ptCount val="8"/>
                <c:pt idx="0">
                  <c:v>7.4626865671641784E-2</c:v>
                </c:pt>
                <c:pt idx="1">
                  <c:v>0.20895522388059701</c:v>
                </c:pt>
                <c:pt idx="2">
                  <c:v>0.17910447761194029</c:v>
                </c:pt>
                <c:pt idx="3">
                  <c:v>0.32835820895522388</c:v>
                </c:pt>
                <c:pt idx="4">
                  <c:v>5.9701492537313432E-2</c:v>
                </c:pt>
                <c:pt idx="5">
                  <c:v>1.4925373134328358E-2</c:v>
                </c:pt>
                <c:pt idx="6">
                  <c:v>2.9850746268656716E-2</c:v>
                </c:pt>
                <c:pt idx="7">
                  <c:v>0.1044776119402985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A-4EB2-BCA5-E51B41E1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657193605683837E-2"/>
          <c:y val="0.19113412106135988"/>
          <c:w val="0.32849470636774308"/>
          <c:h val="0.73117330016583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163532</xdr:rowOff>
    </xdr:from>
    <xdr:to>
      <xdr:col>4</xdr:col>
      <xdr:colOff>564076</xdr:colOff>
      <xdr:row>28</xdr:row>
      <xdr:rowOff>217715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183738</xdr:rowOff>
    </xdr:from>
    <xdr:to>
      <xdr:col>4</xdr:col>
      <xdr:colOff>731116</xdr:colOff>
      <xdr:row>49</xdr:row>
      <xdr:rowOff>208230</xdr:rowOff>
    </xdr:to>
    <xdr:graphicFrame macro="">
      <xdr:nvGraphicFramePr>
        <xdr:cNvPr id="13" name="Gráfico 7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1472603</xdr:colOff>
      <xdr:row>12</xdr:row>
      <xdr:rowOff>1</xdr:rowOff>
    </xdr:from>
    <xdr:to>
      <xdr:col>12</xdr:col>
      <xdr:colOff>215900</xdr:colOff>
      <xdr:row>31</xdr:row>
      <xdr:rowOff>193189</xdr:rowOff>
    </xdr:to>
    <xdr:graphicFrame macro="">
      <xdr:nvGraphicFramePr>
        <xdr:cNvPr id="14" name="Gráfico 9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141844</xdr:colOff>
      <xdr:row>0</xdr:row>
      <xdr:rowOff>635000</xdr:rowOff>
    </xdr:from>
    <xdr:to>
      <xdr:col>15</xdr:col>
      <xdr:colOff>460994</xdr:colOff>
      <xdr:row>6</xdr:row>
      <xdr:rowOff>758700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1847202</xdr:colOff>
      <xdr:row>33</xdr:row>
      <xdr:rowOff>17495</xdr:rowOff>
    </xdr:from>
    <xdr:to>
      <xdr:col>12</xdr:col>
      <xdr:colOff>524847</xdr:colOff>
      <xdr:row>54</xdr:row>
      <xdr:rowOff>79255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19/04/relationships/externalLinkLongPath" Target="EXCEL/INFORMACI&#211;N%20TOTAL%20DE%20LOS%20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I2">
            <v>345249.46</v>
          </cell>
        </row>
        <row r="3">
          <cell r="I3">
            <v>429839.66</v>
          </cell>
        </row>
        <row r="4">
          <cell r="I4">
            <v>376400</v>
          </cell>
        </row>
        <row r="5">
          <cell r="I5">
            <v>537670.21</v>
          </cell>
        </row>
        <row r="6">
          <cell r="I6">
            <v>501705.25</v>
          </cell>
        </row>
        <row r="7">
          <cell r="I7">
            <v>171777</v>
          </cell>
        </row>
        <row r="8">
          <cell r="I8">
            <v>500019.5</v>
          </cell>
        </row>
        <row r="9">
          <cell r="I9">
            <v>1156515.06</v>
          </cell>
        </row>
        <row r="10">
          <cell r="I10">
            <v>200473.69</v>
          </cell>
        </row>
        <row r="11">
          <cell r="I11">
            <v>466190.63</v>
          </cell>
        </row>
        <row r="12">
          <cell r="I12">
            <v>497473.46</v>
          </cell>
        </row>
        <row r="13">
          <cell r="I13">
            <v>500000.03</v>
          </cell>
        </row>
        <row r="14">
          <cell r="I14">
            <v>1538540.59</v>
          </cell>
        </row>
        <row r="15">
          <cell r="I15">
            <v>454783.86</v>
          </cell>
        </row>
        <row r="16">
          <cell r="I16">
            <v>336872.38</v>
          </cell>
        </row>
        <row r="17">
          <cell r="I17">
            <v>854441</v>
          </cell>
        </row>
        <row r="18">
          <cell r="I18">
            <v>447536.1</v>
          </cell>
        </row>
        <row r="19">
          <cell r="I19">
            <v>482733.53</v>
          </cell>
        </row>
        <row r="20">
          <cell r="I20">
            <v>499986</v>
          </cell>
        </row>
        <row r="21">
          <cell r="I21">
            <v>611091.77</v>
          </cell>
        </row>
        <row r="22">
          <cell r="I22">
            <v>470689.05</v>
          </cell>
        </row>
        <row r="23">
          <cell r="I23">
            <v>452233.91</v>
          </cell>
        </row>
        <row r="24">
          <cell r="I24">
            <v>470632.36</v>
          </cell>
        </row>
        <row r="25">
          <cell r="I25">
            <v>416514.58</v>
          </cell>
        </row>
        <row r="26">
          <cell r="I26">
            <v>415035.2</v>
          </cell>
        </row>
        <row r="27">
          <cell r="I27">
            <v>1051798.07</v>
          </cell>
        </row>
        <row r="28">
          <cell r="I28">
            <v>438658.67</v>
          </cell>
        </row>
        <row r="29">
          <cell r="I29">
            <v>1205949.8600000001</v>
          </cell>
        </row>
        <row r="30">
          <cell r="I30">
            <v>84201</v>
          </cell>
        </row>
        <row r="31">
          <cell r="I31">
            <v>963992.23</v>
          </cell>
        </row>
        <row r="32">
          <cell r="I32">
            <v>469460.39</v>
          </cell>
        </row>
        <row r="33">
          <cell r="I33">
            <v>445909.15</v>
          </cell>
        </row>
        <row r="34">
          <cell r="I34">
            <v>422500</v>
          </cell>
        </row>
        <row r="35">
          <cell r="I35">
            <v>481310.35</v>
          </cell>
        </row>
        <row r="36">
          <cell r="I36">
            <v>1084375.67</v>
          </cell>
        </row>
        <row r="37">
          <cell r="I37">
            <v>386321.57</v>
          </cell>
        </row>
        <row r="38">
          <cell r="I38">
            <v>844026.35</v>
          </cell>
        </row>
        <row r="39">
          <cell r="I39">
            <v>415076.22</v>
          </cell>
        </row>
        <row r="40">
          <cell r="I40">
            <v>191085</v>
          </cell>
        </row>
        <row r="41">
          <cell r="I41">
            <v>480656.81</v>
          </cell>
        </row>
        <row r="42">
          <cell r="I42">
            <v>291351.55</v>
          </cell>
        </row>
        <row r="43">
          <cell r="I43">
            <v>1013493.02</v>
          </cell>
        </row>
        <row r="44">
          <cell r="I44">
            <v>458870</v>
          </cell>
        </row>
        <row r="46">
          <cell r="I46">
            <v>513352.12</v>
          </cell>
        </row>
        <row r="47">
          <cell r="I47">
            <v>1057480</v>
          </cell>
        </row>
        <row r="48">
          <cell r="I48">
            <v>351794.03</v>
          </cell>
        </row>
        <row r="49">
          <cell r="I49">
            <v>1056254.99</v>
          </cell>
        </row>
        <row r="50">
          <cell r="I50">
            <v>412252.33</v>
          </cell>
        </row>
        <row r="51">
          <cell r="I51">
            <v>278425.65999999997</v>
          </cell>
        </row>
        <row r="52">
          <cell r="I52">
            <v>237529.14</v>
          </cell>
        </row>
        <row r="53">
          <cell r="I53">
            <v>296224.46999999997</v>
          </cell>
        </row>
        <row r="54">
          <cell r="I54">
            <v>491190.66</v>
          </cell>
        </row>
        <row r="55">
          <cell r="I55">
            <v>404321.87</v>
          </cell>
        </row>
        <row r="56">
          <cell r="I56">
            <v>380563.36</v>
          </cell>
        </row>
        <row r="57">
          <cell r="I57">
            <v>458582.7</v>
          </cell>
        </row>
        <row r="58">
          <cell r="I58">
            <v>161098.68</v>
          </cell>
        </row>
        <row r="59">
          <cell r="I59">
            <v>478707.65</v>
          </cell>
        </row>
        <row r="60">
          <cell r="I60">
            <v>879873.41</v>
          </cell>
        </row>
        <row r="61">
          <cell r="I61">
            <v>503841.08</v>
          </cell>
        </row>
        <row r="62">
          <cell r="I62">
            <v>361816</v>
          </cell>
        </row>
        <row r="63">
          <cell r="I63">
            <v>376807.73</v>
          </cell>
        </row>
        <row r="64">
          <cell r="I64">
            <v>409084.27</v>
          </cell>
        </row>
        <row r="65">
          <cell r="I65">
            <v>499109.92</v>
          </cell>
        </row>
        <row r="66">
          <cell r="I66">
            <v>1538540.59</v>
          </cell>
        </row>
        <row r="67">
          <cell r="I67">
            <v>444444.45</v>
          </cell>
        </row>
        <row r="68">
          <cell r="I68">
            <v>64765.46</v>
          </cell>
        </row>
        <row r="69">
          <cell r="I69">
            <v>475478.31</v>
          </cell>
        </row>
        <row r="70">
          <cell r="I70">
            <v>1011636</v>
          </cell>
        </row>
        <row r="71">
          <cell r="I71">
            <v>565546.25</v>
          </cell>
        </row>
        <row r="72">
          <cell r="I72">
            <v>540497.21</v>
          </cell>
        </row>
        <row r="73">
          <cell r="I73">
            <v>947905.15</v>
          </cell>
        </row>
        <row r="74">
          <cell r="I74">
            <v>74803</v>
          </cell>
        </row>
        <row r="75">
          <cell r="I75">
            <v>167186.28</v>
          </cell>
        </row>
        <row r="76">
          <cell r="I76">
            <v>551016.68999999994</v>
          </cell>
        </row>
        <row r="77">
          <cell r="I77">
            <v>460979.61</v>
          </cell>
        </row>
        <row r="78">
          <cell r="I78">
            <v>1095616.45</v>
          </cell>
        </row>
        <row r="79">
          <cell r="I79">
            <v>712799.4</v>
          </cell>
        </row>
        <row r="80">
          <cell r="I80">
            <v>325593.5</v>
          </cell>
        </row>
        <row r="81">
          <cell r="I81">
            <v>470928.73</v>
          </cell>
        </row>
        <row r="82">
          <cell r="I82">
            <v>469469.39</v>
          </cell>
        </row>
        <row r="83">
          <cell r="I83">
            <v>400000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10" totalsRowShown="0" headerRowDxfId="8" dataDxfId="7">
  <autoFilter ref="A1:G10" xr:uid="{00000000-0009-0000-0100-000001000000}"/>
  <sortState xmlns:xlrd2="http://schemas.microsoft.com/office/spreadsheetml/2017/richdata2" ref="A2:G10">
    <sortCondition ref="A1:A10"/>
  </sortState>
  <tableColumns count="7">
    <tableColumn id="1" xr3:uid="{00000000-0010-0000-0000-000001000000}" name="ÁMBITO" dataDxfId="6"/>
    <tableColumn id="2" xr3:uid="{00000000-0010-0000-0000-000002000000}" name="Nº DE PROYECTOS" dataDxfId="5"/>
    <tableColumn id="7" xr3:uid="{00000000-0010-0000-0000-000007000000}" name="PORCENTAJE DEL TOTAL DE PROYECTOS" dataDxfId="4">
      <calculatedColumnFormula>Tabla1[[#This Row],[Nº DE PROYECTOS]]/$B$10</calculatedColumnFormula>
    </tableColumn>
    <tableColumn id="3" xr3:uid="{00000000-0010-0000-0000-000003000000}" name="Nº DE ONGD" dataDxfId="3"/>
    <tableColumn id="8" xr3:uid="{00000000-0010-0000-0000-000008000000}" name="PORCENTAJE DEL TOTAL ONGD" dataDxfId="2">
      <calculatedColumnFormula>Tabla1[[#This Row],[Nº DE ONGD]]/$D$10</calculatedColumnFormula>
    </tableColumn>
    <tableColumn id="5" xr3:uid="{00000000-0010-0000-0000-000005000000}" name="CAPITAL" dataDxfId="1">
      <calculatedColumnFormula>SUM([1]Hoja1!$I$69,[1]Hoja1!$I$82,[1]Hoja1!$I$69)</calculatedColumnFormula>
    </tableColumn>
    <tableColumn id="6" xr3:uid="{00000000-0010-0000-0000-000006000000}" name="%  DE CAPITAL TOTAL" dataDxfId="0">
      <calculatedColumnFormula>F2/$F$10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48576"/>
  <sheetViews>
    <sheetView tabSelected="1" zoomScale="30" zoomScaleNormal="30" workbookViewId="0">
      <selection activeCell="Q19" sqref="Q19"/>
    </sheetView>
  </sheetViews>
  <sheetFormatPr defaultColWidth="11.42578125" defaultRowHeight="18"/>
  <cols>
    <col min="1" max="1" width="24" style="3" customWidth="1"/>
    <col min="2" max="2" width="36" style="4" customWidth="1"/>
    <col min="3" max="3" width="34.7109375" style="5" customWidth="1"/>
    <col min="4" max="4" width="34.28515625" style="4" customWidth="1"/>
    <col min="5" max="5" width="29.85546875" style="5" customWidth="1"/>
    <col min="6" max="6" width="25.140625" style="2" customWidth="1"/>
    <col min="7" max="16384" width="11.42578125" style="2"/>
  </cols>
  <sheetData>
    <row r="1" spans="1:44" ht="69.75" customHeight="1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8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67.5" customHeight="1">
      <c r="A2" s="10" t="s">
        <v>7</v>
      </c>
      <c r="B2" s="15">
        <v>6</v>
      </c>
      <c r="C2" s="16">
        <f>Tabla1[[#This Row],[Nº DE PROYECTOS]]/$B$10</f>
        <v>7.3170731707317069E-2</v>
      </c>
      <c r="D2" s="15">
        <v>5</v>
      </c>
      <c r="E2" s="16">
        <f>Tabla1[[#This Row],[Nº DE ONGD]]/$D$10</f>
        <v>7.4626865671641784E-2</v>
      </c>
      <c r="F2" s="17">
        <f>SUM([1]Hoja1!$I$28,[1]Hoja1!$I$60,[1]Hoja1!$I$61,[1]Hoja1!$I$65,[1]Hoja1!$I$70,[1]Hoja1!$I$81)</f>
        <v>3804047.81</v>
      </c>
      <c r="G2" s="16">
        <f t="shared" ref="G2:G10" si="0">F2/$F$10</f>
        <v>8.5885466288980264E-2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.6">
      <c r="A3" s="10" t="s">
        <v>8</v>
      </c>
      <c r="B3" s="15">
        <v>17</v>
      </c>
      <c r="C3" s="16">
        <f>Tabla1[[#This Row],[Nº DE PROYECTOS]]/$B$10</f>
        <v>0.2073170731707317</v>
      </c>
      <c r="D3" s="15">
        <v>14</v>
      </c>
      <c r="E3" s="16">
        <f>Tabla1[[#This Row],[Nº DE ONGD]]/$D$10</f>
        <v>0.20895522388059701</v>
      </c>
      <c r="F3" s="17">
        <f>SUM([1]Hoja1!$I$2,[1]Hoja1!$I$3,[1]Hoja1!$I$11,[1]Hoja1!$I$14,[1]Hoja1!$I$15,[1]Hoja1!$I$22,[1]Hoja1!$I$23,[1]Hoja1!$I$24,[1]Hoja1!$I$25,[1]Hoja1!$I$34,[1]Hoja1!$I$36,[1]Hoja1!$I$41,[1]Hoja1!$I$55,[1]Hoja1!$I$59,[1]Hoja1!$I$62,[1]Hoja1!$I$69,[1]Hoja1!$I$82)</f>
        <v>9221999.8000000007</v>
      </c>
      <c r="G3" s="16">
        <f t="shared" si="0"/>
        <v>0.20820867468011209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0.75" customHeight="1">
      <c r="A4" s="10" t="s">
        <v>9</v>
      </c>
      <c r="B4" s="15">
        <v>16</v>
      </c>
      <c r="C4" s="16">
        <f>Tabla1[[#This Row],[Nº DE PROYECTOS]]/$B$10</f>
        <v>0.1951219512195122</v>
      </c>
      <c r="D4" s="15">
        <v>12</v>
      </c>
      <c r="E4" s="16">
        <f>Tabla1[[#This Row],[Nº DE ONGD]]/$D$10</f>
        <v>0.17910447761194029</v>
      </c>
      <c r="F4" s="17">
        <f>SUM([1]Hoja1!$I$4,[1]Hoja1!$I$6,[1]Hoja1!$I$8,[1]Hoja1!$I$9,[1]Hoja1!$I$26,[1]Hoja1!$I$29,[1]Hoja1!$I$30,[1]Hoja1!$I$35,[1]Hoja1!$I$47,[1]Hoja1!$I$48,[1]Hoja1!$I$54,[1]Hoja1!$I$68,[1]Hoja1!$I$71,[1]Hoja1!$I$72,[1]Hoja1!$I$74,[1]Hoja1!$I$75)</f>
        <v>8034399.1100000003</v>
      </c>
      <c r="G4" s="16">
        <f t="shared" si="0"/>
        <v>0.18139575220378687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99" customHeight="1">
      <c r="A5" s="10" t="s">
        <v>10</v>
      </c>
      <c r="B5" s="15">
        <v>27</v>
      </c>
      <c r="C5" s="16">
        <f>Tabla1[[#This Row],[Nº DE PROYECTOS]]/$B$10</f>
        <v>0.32926829268292684</v>
      </c>
      <c r="D5" s="15">
        <v>22</v>
      </c>
      <c r="E5" s="16">
        <f>Tabla1[[#This Row],[Nº DE ONGD]]/$D$10</f>
        <v>0.32835820895522388</v>
      </c>
      <c r="F5" s="17">
        <f>SUM([1]Hoja1!$I$83,[1]Hoja1!$I$79,[1]Hoja1!$I$76,[1]Hoja1!$I$73,[1]Hoja1!$I$67,[1]Hoja1!$I$66,[1]Hoja1!$I$64,[1]Hoja1!$I$58,[1]Hoja1!$I$57,[1]Hoja1!$I$53,[1]Hoja1!$I$52,[1]Hoja1!$I$51,[1]Hoja1!$I$50,[1]Hoja1!$I$46,[1]Hoja1!$I$44,[1]Hoja1!$I$43,[1]Hoja1!$I$42,[1]Hoja1!$I$37,[1]Hoja1!$I$33,[1]Hoja1!$I$20,[1]Hoja1!$I$19,[1]Hoja1!$I$18,[1]Hoja1!$I$17,[1]Hoja1!$I$16,[1]Hoja1!$I$13,[1]Hoja1!$I$10,[1]Hoja1!$I$7)</f>
        <v>13451020.67</v>
      </c>
      <c r="G5" s="16">
        <f t="shared" si="0"/>
        <v>0.30368892295958333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6">
      <c r="A6" s="10" t="s">
        <v>11</v>
      </c>
      <c r="B6" s="15">
        <v>4</v>
      </c>
      <c r="C6" s="16">
        <f>Tabla1[[#This Row],[Nº DE PROYECTOS]]/$B$10</f>
        <v>4.878048780487805E-2</v>
      </c>
      <c r="D6" s="15">
        <v>4</v>
      </c>
      <c r="E6" s="16">
        <f>Tabla1[[#This Row],[Nº DE ONGD]]/$D$10</f>
        <v>5.9701492537313432E-2</v>
      </c>
      <c r="F6" s="17">
        <f>SUM([1]Hoja1!$I$80,[1]Hoja1!$I$39,[1]Hoja1!$I$21,[1]Hoja1!$I$12)</f>
        <v>1849234.95</v>
      </c>
      <c r="G6" s="16">
        <f t="shared" si="0"/>
        <v>4.1750896384929799E-2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62.45">
      <c r="A7" s="10" t="s">
        <v>12</v>
      </c>
      <c r="B7" s="15">
        <v>1</v>
      </c>
      <c r="C7" s="16">
        <f>Tabla1[[#This Row],[Nº DE PROYECTOS]]/$B$10</f>
        <v>1.2195121951219513E-2</v>
      </c>
      <c r="D7" s="15">
        <v>1</v>
      </c>
      <c r="E7" s="16">
        <f>Tabla1[[#This Row],[Nº DE ONGD]]/$D$10</f>
        <v>1.4925373134328358E-2</v>
      </c>
      <c r="F7" s="17">
        <v>503145</v>
      </c>
      <c r="G7" s="16">
        <f t="shared" si="0"/>
        <v>1.1359700270425618E-2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31.15">
      <c r="A8" s="10" t="s">
        <v>13</v>
      </c>
      <c r="B8" s="15">
        <v>2</v>
      </c>
      <c r="C8" s="16">
        <f>Tabla1[[#This Row],[Nº DE PROYECTOS]]/$B$10</f>
        <v>2.4390243902439025E-2</v>
      </c>
      <c r="D8" s="15">
        <v>2</v>
      </c>
      <c r="E8" s="16">
        <f>Tabla1[[#This Row],[Nº DE ONGD]]/$D$10</f>
        <v>2.9850746268656716E-2</v>
      </c>
      <c r="F8" s="17">
        <f>SUM([1]Hoja1!$I$27,[1]Hoja1!$I$40)</f>
        <v>1242883.07</v>
      </c>
      <c r="G8" s="16">
        <f t="shared" si="0"/>
        <v>2.806105426146821E-2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.6">
      <c r="A9" s="10" t="s">
        <v>14</v>
      </c>
      <c r="B9" s="15">
        <v>9</v>
      </c>
      <c r="C9" s="16">
        <f>Tabla1[[#This Row],[Nº DE PROYECTOS]]/$B$10</f>
        <v>0.10975609756097561</v>
      </c>
      <c r="D9" s="15">
        <v>7</v>
      </c>
      <c r="E9" s="16">
        <f>Tabla1[[#This Row],[Nº DE ONGD]]/$D$10</f>
        <v>0.1044776119402985</v>
      </c>
      <c r="F9" s="17">
        <f>SUM([1]Hoja1!$I$78,[1]Hoja1!$I$77,[1]Hoja1!$I$63,[1]Hoja1!$I$56,[1]Hoja1!$I$49,[1]Hoja1!$I$38,[1]Hoja1!$I$32,[1]Hoja1!$I$31,[1]Hoja1!$I$5)</f>
        <v>6185371.3199999994</v>
      </c>
      <c r="G9" s="16">
        <f t="shared" si="0"/>
        <v>0.13964953295071372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6">
      <c r="A10" s="11" t="s">
        <v>15</v>
      </c>
      <c r="B10" s="12">
        <f>SUBTOTAL(109,B2:B9)</f>
        <v>82</v>
      </c>
      <c r="C10" s="13">
        <f>Tabla1[[#This Row],[Nº DE PROYECTOS]]/$B$10</f>
        <v>1</v>
      </c>
      <c r="D10" s="12">
        <f>SUBTOTAL(109,D2:D9)</f>
        <v>67</v>
      </c>
      <c r="E10" s="13">
        <f>Tabla1[[#This Row],[Nº DE ONGD]]/$D$10</f>
        <v>1</v>
      </c>
      <c r="F10" s="14">
        <f>SUBTOTAL(109,F2:F9)</f>
        <v>44292101.730000004</v>
      </c>
      <c r="G10" s="13">
        <f t="shared" si="0"/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4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4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4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4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4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7:43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7:43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7:43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7:43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7:43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7:43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7:43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7:43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7:43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7:43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7:43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7:43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7:43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7:43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7:43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7:43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7:43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7:43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7:43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7:43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7:43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7:43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7:43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7:43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7:43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7:43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7:43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7:43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7:43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7:43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7:43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7:43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7:43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7:43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7:43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7:43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1048576" spans="5:5">
      <c r="E1048576" s="5">
        <f>AVERAGE(E2:E1048575)</f>
        <v>0.22222222222222221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2023-02-23T08:38:07Z</dcterms:created>
  <dcterms:modified xsi:type="dcterms:W3CDTF">2024-05-29T11:43:56Z</dcterms:modified>
  <cp:category/>
  <cp:contentStatus/>
</cp:coreProperties>
</file>