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8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/Desktop/CARTERA DE PROYECTOS-20210628/"/>
    </mc:Choice>
  </mc:AlternateContent>
  <xr:revisionPtr revIDLastSave="0" documentId="13_ncr:1_{2D58BF35-A8BA-2847-8E42-7F202472AA52}" xr6:coauthVersionLast="47" xr6:coauthVersionMax="47" xr10:uidLastSave="{00000000-0000-0000-0000-000000000000}"/>
  <bookViews>
    <workbookView xWindow="0" yWindow="500" windowWidth="33220" windowHeight="16760" tabRatio="760" xr2:uid="{1D7D40C5-190E-4B98-B386-1C54BD011DB9}"/>
  </bookViews>
  <sheets>
    <sheet name="RESUMEN" sheetId="12" r:id="rId1"/>
    <sheet name="INFRA AULES Y SUPERCOMP" sheetId="1" r:id="rId2"/>
    <sheet name="SISTEMAS" sheetId="5" r:id="rId3"/>
    <sheet name="COMUNICACIONES" sheetId="6" r:id="rId4"/>
    <sheet name="SEGURIDAD" sheetId="4" r:id="rId5"/>
    <sheet name="USUARIOS" sheetId="7" r:id="rId6"/>
    <sheet name="SIST INFORM Y BBDD" sheetId="11" r:id="rId7"/>
    <sheet name="EADMIN Y APLIC ADMINIST" sheetId="10" r:id="rId8"/>
    <sheet name="APLIC ACADEMICAS E INVEST" sheetId="8" r:id="rId9"/>
    <sheet name="Compartidos EADMIN &amp; APLIC" sheetId="14" r:id="rId10"/>
    <sheet name="GEST CONTRATACION" sheetId="13" r:id="rId11"/>
    <sheet name="LISTAS" sheetId="2" r:id="rId12"/>
  </sheets>
  <externalReferences>
    <externalReference r:id="rId13"/>
    <externalReference r:id="rId14"/>
  </externalReferences>
  <definedNames>
    <definedName name="_xlnm._FilterDatabase" localSheetId="8" hidden="1">'APLIC ACADEMICAS E INVEST'!$B$1:$I$20</definedName>
    <definedName name="_xlnm._FilterDatabase" localSheetId="9" hidden="1">'Compartidos EADMIN &amp; APLIC'!$B$1:$I$12</definedName>
    <definedName name="_xlnm._FilterDatabase" localSheetId="3" hidden="1">COMUNICACIONES!$A$1:$I$8</definedName>
    <definedName name="_xlnm._FilterDatabase" localSheetId="7" hidden="1">'EADMIN Y APLIC ADMINIST'!$B$1:$I$31</definedName>
    <definedName name="_xlnm._FilterDatabase" localSheetId="10" hidden="1">'GEST CONTRATACION'!$B$1:$I$1</definedName>
    <definedName name="_xlnm._FilterDatabase" localSheetId="1" hidden="1">'INFRA AULES Y SUPERCOMP'!$A$1:$I$10</definedName>
    <definedName name="_xlnm._FilterDatabase" localSheetId="4" hidden="1">SEGURIDAD!$B$1:$I$6</definedName>
    <definedName name="_xlnm._FilterDatabase" localSheetId="6" hidden="1">'SIST INFORM Y BBDD'!$B$1:$I$10</definedName>
    <definedName name="_xlnm._FilterDatabase" localSheetId="2" hidden="1">SISTEMAS!$B$1:$I$13</definedName>
    <definedName name="_xlnm._FilterDatabase" localSheetId="5" hidden="1">USUARIOS!$B$1:$H$5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14" l="1"/>
  <c r="C37" i="14"/>
  <c r="C36" i="14"/>
  <c r="C35" i="14"/>
  <c r="B30" i="14"/>
  <c r="C30" i="14" s="1"/>
  <c r="C31" i="14" s="1"/>
  <c r="B25" i="14"/>
  <c r="C25" i="14" s="1"/>
  <c r="C26" i="14" s="1"/>
  <c r="B20" i="14"/>
  <c r="C20" i="14" s="1"/>
  <c r="B19" i="14"/>
  <c r="C19" i="14" s="1"/>
  <c r="B18" i="14"/>
  <c r="C18" i="14" s="1"/>
  <c r="B17" i="14"/>
  <c r="C17" i="14" s="1"/>
  <c r="D25" i="14" l="1"/>
  <c r="D30" i="14"/>
  <c r="C21" i="14"/>
  <c r="D19" i="14" s="1"/>
  <c r="C39" i="14"/>
  <c r="D38" i="14" s="1"/>
  <c r="C32" i="13"/>
  <c r="C31" i="13"/>
  <c r="C30" i="13"/>
  <c r="C29" i="13"/>
  <c r="B24" i="13"/>
  <c r="C24" i="13" s="1"/>
  <c r="B19" i="13"/>
  <c r="C19" i="13" s="1"/>
  <c r="B14" i="13"/>
  <c r="C14" i="13" s="1"/>
  <c r="B13" i="13"/>
  <c r="C13" i="13" s="1"/>
  <c r="B12" i="13"/>
  <c r="C12" i="13" s="1"/>
  <c r="B11" i="13"/>
  <c r="C11" i="13" s="1"/>
  <c r="D35" i="14" l="1"/>
  <c r="D20" i="14"/>
  <c r="D36" i="14"/>
  <c r="D17" i="14"/>
  <c r="D18" i="14"/>
  <c r="D37" i="14"/>
  <c r="C25" i="13"/>
  <c r="D24" i="13" s="1"/>
  <c r="C33" i="13"/>
  <c r="C20" i="13"/>
  <c r="D19" i="13" s="1"/>
  <c r="C15" i="13"/>
  <c r="D11" i="13" l="1"/>
  <c r="D12" i="13"/>
  <c r="D13" i="13"/>
  <c r="D14" i="13"/>
  <c r="D29" i="13"/>
  <c r="D30" i="13"/>
  <c r="D31" i="13"/>
  <c r="D32" i="13"/>
  <c r="B28" i="1"/>
  <c r="B16" i="1"/>
  <c r="B17" i="1"/>
  <c r="B18" i="1"/>
  <c r="B32" i="5"/>
  <c r="B19" i="5"/>
  <c r="B20" i="5"/>
  <c r="B21" i="5"/>
  <c r="B26" i="6"/>
  <c r="B16" i="6"/>
  <c r="C16" i="6" s="1"/>
  <c r="B14" i="6"/>
  <c r="B15" i="6"/>
  <c r="B24" i="4"/>
  <c r="B12" i="4"/>
  <c r="B13" i="4"/>
  <c r="B14" i="4"/>
  <c r="B23" i="7"/>
  <c r="B11" i="7"/>
  <c r="B12" i="7"/>
  <c r="B13" i="7"/>
  <c r="B28" i="11"/>
  <c r="B16" i="11"/>
  <c r="C16" i="11" s="1"/>
  <c r="B17" i="11"/>
  <c r="C17" i="11" s="1"/>
  <c r="B18" i="11"/>
  <c r="C18" i="11" s="1"/>
  <c r="B49" i="10"/>
  <c r="B37" i="10"/>
  <c r="B38" i="10"/>
  <c r="B39" i="10"/>
  <c r="B38" i="8"/>
  <c r="B26" i="8"/>
  <c r="B27" i="8"/>
  <c r="B28" i="8"/>
  <c r="C33" i="1" l="1"/>
  <c r="C34" i="1"/>
  <c r="C35" i="1"/>
  <c r="C36" i="1"/>
  <c r="B18" i="12"/>
  <c r="C36" i="11"/>
  <c r="C35" i="11"/>
  <c r="C34" i="11"/>
  <c r="C33" i="11"/>
  <c r="C28" i="11"/>
  <c r="C57" i="10"/>
  <c r="C56" i="10"/>
  <c r="C55" i="10"/>
  <c r="C54" i="10"/>
  <c r="C49" i="10"/>
  <c r="C46" i="8"/>
  <c r="C45" i="8"/>
  <c r="C44" i="8"/>
  <c r="C43" i="8"/>
  <c r="C38" i="8"/>
  <c r="C31" i="7"/>
  <c r="C30" i="7"/>
  <c r="C29" i="7"/>
  <c r="C28" i="7"/>
  <c r="C23" i="7"/>
  <c r="B21" i="6"/>
  <c r="C34" i="6"/>
  <c r="C33" i="6"/>
  <c r="C32" i="6"/>
  <c r="C31" i="6"/>
  <c r="C40" i="5"/>
  <c r="C39" i="5"/>
  <c r="C38" i="5"/>
  <c r="C37" i="5"/>
  <c r="C32" i="4"/>
  <c r="C31" i="4"/>
  <c r="C30" i="4"/>
  <c r="C29" i="4"/>
  <c r="C26" i="6"/>
  <c r="C32" i="5"/>
  <c r="C24" i="4"/>
  <c r="B6" i="12"/>
  <c r="B7" i="12"/>
  <c r="B8" i="12"/>
  <c r="B5" i="12"/>
  <c r="C23" i="12" l="1"/>
  <c r="C24" i="12"/>
  <c r="C26" i="12"/>
  <c r="C25" i="12"/>
  <c r="C58" i="10"/>
  <c r="D56" i="10" s="1"/>
  <c r="C37" i="11"/>
  <c r="D33" i="11" s="1"/>
  <c r="C29" i="11"/>
  <c r="D28" i="11" s="1"/>
  <c r="C50" i="10"/>
  <c r="D49" i="10" s="1"/>
  <c r="C47" i="8"/>
  <c r="D44" i="8" s="1"/>
  <c r="C39" i="8"/>
  <c r="D38" i="8" s="1"/>
  <c r="C32" i="7"/>
  <c r="D28" i="7" s="1"/>
  <c r="C24" i="7"/>
  <c r="D23" i="7" s="1"/>
  <c r="C35" i="6"/>
  <c r="D31" i="6" s="1"/>
  <c r="C27" i="6"/>
  <c r="D26" i="6" s="1"/>
  <c r="C41" i="5"/>
  <c r="D37" i="5" s="1"/>
  <c r="C33" i="5"/>
  <c r="D32" i="5" s="1"/>
  <c r="C37" i="1"/>
  <c r="D34" i="1" s="1"/>
  <c r="C33" i="4"/>
  <c r="D31" i="4" s="1"/>
  <c r="C25" i="4"/>
  <c r="D24" i="4" s="1"/>
  <c r="C28" i="1"/>
  <c r="C18" i="12" s="1"/>
  <c r="B13" i="12"/>
  <c r="B23" i="11"/>
  <c r="C23" i="11" s="1"/>
  <c r="B15" i="11"/>
  <c r="C15" i="11" s="1"/>
  <c r="B44" i="10"/>
  <c r="C44" i="10" s="1"/>
  <c r="C37" i="10"/>
  <c r="C38" i="10"/>
  <c r="C39" i="10"/>
  <c r="B36" i="10"/>
  <c r="C36" i="10" s="1"/>
  <c r="B33" i="8"/>
  <c r="C33" i="8" s="1"/>
  <c r="C26" i="8"/>
  <c r="C27" i="8"/>
  <c r="C28" i="8"/>
  <c r="B25" i="8"/>
  <c r="C25" i="8" s="1"/>
  <c r="B18" i="7"/>
  <c r="C18" i="7" s="1"/>
  <c r="C11" i="7"/>
  <c r="C12" i="7"/>
  <c r="C13" i="7"/>
  <c r="B10" i="7"/>
  <c r="C10" i="7" s="1"/>
  <c r="C21" i="6"/>
  <c r="C15" i="6"/>
  <c r="C14" i="6"/>
  <c r="B13" i="6"/>
  <c r="C13" i="6" s="1"/>
  <c r="B26" i="5"/>
  <c r="C26" i="5" s="1"/>
  <c r="C19" i="5"/>
  <c r="C20" i="5"/>
  <c r="C21" i="5"/>
  <c r="B18" i="5"/>
  <c r="C18" i="5" s="1"/>
  <c r="B19" i="4"/>
  <c r="C19" i="4" s="1"/>
  <c r="C12" i="4"/>
  <c r="C13" i="4"/>
  <c r="C14" i="4"/>
  <c r="B11" i="4"/>
  <c r="C11" i="4" s="1"/>
  <c r="B23" i="1"/>
  <c r="C23" i="1" s="1"/>
  <c r="C16" i="1"/>
  <c r="C17" i="1"/>
  <c r="C18" i="1"/>
  <c r="B15" i="1"/>
  <c r="C15" i="1" s="1"/>
  <c r="D45" i="8" l="1"/>
  <c r="D46" i="8"/>
  <c r="D43" i="8"/>
  <c r="D55" i="10"/>
  <c r="D54" i="10"/>
  <c r="D57" i="10"/>
  <c r="D35" i="11"/>
  <c r="D34" i="11"/>
  <c r="D36" i="11"/>
  <c r="D29" i="4"/>
  <c r="D32" i="4"/>
  <c r="D30" i="4"/>
  <c r="D34" i="6"/>
  <c r="D33" i="6"/>
  <c r="C5" i="12"/>
  <c r="D32" i="6"/>
  <c r="C6" i="12"/>
  <c r="C8" i="12"/>
  <c r="C7" i="12"/>
  <c r="C13" i="12"/>
  <c r="D40" i="5"/>
  <c r="D39" i="5"/>
  <c r="D38" i="5"/>
  <c r="D31" i="7"/>
  <c r="D30" i="7"/>
  <c r="D29" i="7"/>
  <c r="D36" i="1"/>
  <c r="D35" i="1"/>
  <c r="D33" i="1"/>
  <c r="C17" i="6"/>
  <c r="D16" i="6" s="1"/>
  <c r="C19" i="11"/>
  <c r="C22" i="5"/>
  <c r="D19" i="5" s="1"/>
  <c r="C20" i="4"/>
  <c r="D19" i="4" s="1"/>
  <c r="C27" i="12"/>
  <c r="D24" i="12" s="1"/>
  <c r="C27" i="5"/>
  <c r="D26" i="5" s="1"/>
  <c r="C15" i="4"/>
  <c r="D14" i="4" s="1"/>
  <c r="C24" i="1"/>
  <c r="D23" i="1" s="1"/>
  <c r="C29" i="1"/>
  <c r="D28" i="1" s="1"/>
  <c r="C19" i="1"/>
  <c r="D17" i="1" s="1"/>
  <c r="C45" i="10"/>
  <c r="D44" i="10" s="1"/>
  <c r="C40" i="10"/>
  <c r="D36" i="10" s="1"/>
  <c r="C29" i="8"/>
  <c r="D26" i="8" s="1"/>
  <c r="C34" i="8"/>
  <c r="D33" i="8" s="1"/>
  <c r="C14" i="7"/>
  <c r="D10" i="7" s="1"/>
  <c r="C19" i="7"/>
  <c r="D18" i="7" s="1"/>
  <c r="C22" i="6"/>
  <c r="D21" i="6" s="1"/>
  <c r="D16" i="1" l="1"/>
  <c r="D20" i="5"/>
  <c r="D25" i="8"/>
  <c r="D27" i="8"/>
  <c r="D28" i="8"/>
  <c r="D39" i="10"/>
  <c r="D37" i="10"/>
  <c r="D38" i="10"/>
  <c r="D18" i="11"/>
  <c r="D17" i="11"/>
  <c r="D16" i="11"/>
  <c r="D15" i="11"/>
  <c r="D12" i="4"/>
  <c r="D11" i="4"/>
  <c r="D13" i="4"/>
  <c r="D13" i="6"/>
  <c r="D15" i="6"/>
  <c r="D14" i="6"/>
  <c r="D21" i="5"/>
  <c r="D18" i="5"/>
  <c r="C19" i="12"/>
  <c r="D18" i="12" s="1"/>
  <c r="D26" i="12"/>
  <c r="D25" i="12"/>
  <c r="D23" i="12"/>
  <c r="D12" i="7"/>
  <c r="D11" i="7"/>
  <c r="D13" i="7"/>
  <c r="D18" i="1"/>
  <c r="D15" i="1"/>
  <c r="C9" i="12"/>
  <c r="D5" i="12" s="1"/>
  <c r="C14" i="12"/>
  <c r="D13" i="12" s="1"/>
  <c r="C24" i="11"/>
  <c r="D23" i="11" s="1"/>
  <c r="D7" i="12" l="1"/>
  <c r="D8" i="12"/>
  <c r="D6" i="12"/>
</calcChain>
</file>

<file path=xl/sharedStrings.xml><?xml version="1.0" encoding="utf-8"?>
<sst xmlns="http://schemas.openxmlformats.org/spreadsheetml/2006/main" count="796" uniqueCount="182">
  <si>
    <t>%</t>
  </si>
  <si>
    <t>0 al 25%</t>
  </si>
  <si>
    <t>25 al 50%</t>
  </si>
  <si>
    <t>50 al 75%</t>
  </si>
  <si>
    <t>75 al 100%</t>
  </si>
  <si>
    <t>Original</t>
  </si>
  <si>
    <t xml:space="preserve">PROYECTO </t>
  </si>
  <si>
    <t>Descripción</t>
  </si>
  <si>
    <t>Expediente</t>
  </si>
  <si>
    <t>ESTADO</t>
  </si>
  <si>
    <t>% AVANCE</t>
  </si>
  <si>
    <t>OBSERVACIONES</t>
  </si>
  <si>
    <t>PROMOTOR</t>
  </si>
  <si>
    <t>AMPLIACIÓ DEL CIRCUIT DE REFRIGERACIÓ MITJANÇANT PORTES TRASERES AL CPD DEL SIUV</t>
  </si>
  <si>
    <t>Se inicia la fase de redacción del PPT por parte de la UTEC (pendiente de recepción)</t>
  </si>
  <si>
    <t>SIUV</t>
  </si>
  <si>
    <t>INTEGRACIÓN DE AULA VIRTUAL CON M365</t>
  </si>
  <si>
    <t>PROYECTO OPENCAST/PUMUKIT</t>
  </si>
  <si>
    <t>PROYECTO VDI VMWARE</t>
  </si>
  <si>
    <t>VIRTUALIZACIÓN DE APLICACIONES EXIGENTES A NIVEL DE RECURSOS O CON LICENCIAMIENTO LIMITADO</t>
  </si>
  <si>
    <t>ACCESO PROYECTO AULES DESDE FUERA UV</t>
  </si>
  <si>
    <t>NUEVO NODO DE DATOS RES</t>
  </si>
  <si>
    <t>COMISIÓN DE SUPERCOMPUTACIÓN</t>
  </si>
  <si>
    <t>GENERACIÓN DE UN SISTEMA DE DESPLIEGUE CENTRALIZADO DE IMÁGENES DE SO WINDOWS EN PORTÁTILES PARA USO DOCENTE Y DE PRÉSTAMO</t>
  </si>
  <si>
    <t>CLUSTERIZACION BBB</t>
  </si>
  <si>
    <t>COVID</t>
  </si>
  <si>
    <t>VIRTUALITZACIÓ DE SERVIDORS</t>
  </si>
  <si>
    <t>Pendiente de adecuación de líneas eléctricas en el CPD de Tarongers para llevar los servidores físicos del nuevo OpenNebula que está previsto tener allí.</t>
  </si>
  <si>
    <t>NOVA APLICACIÓ DE L'EXPEDIENT DE CONTRACTACIÓ ADMINISTRATIVA. NOU 'LICIT@'</t>
  </si>
  <si>
    <t>No instalada por no haberse publicado la licitación</t>
  </si>
  <si>
    <t>Servei de Contractació Administrativa</t>
  </si>
  <si>
    <t>APLICACIÓ PER A LA GESTIÓ DE PATENTS</t>
  </si>
  <si>
    <t>No instalada por no haberse adjudicado</t>
  </si>
  <si>
    <t>Servei de Transferència i Innovació</t>
  </si>
  <si>
    <t>BLUE: BLOCKCHAIN UNIVERSITATS ESPANYOLES</t>
  </si>
  <si>
    <t>Instalado el nodo en marzo 2020 y pendientes de nueva versión</t>
  </si>
  <si>
    <t>RENOVACIÓ DELS SISTEMES DE BACKUP</t>
  </si>
  <si>
    <t>Falta migrar copias del antiguo DDomain al nuevo para retirarlo</t>
  </si>
  <si>
    <t>ADQUISICIÓN NUEVA CABINA PARA ALMACENAMIENTO</t>
  </si>
  <si>
    <t>AMPLIACIÓN DE LA CABINA ISILON</t>
  </si>
  <si>
    <t>ADECUACIÓN CPD TARONGERS</t>
  </si>
  <si>
    <t>LIMITACIÓN NÚMERO MÁX. INTENTOS (CAPTCHA)</t>
  </si>
  <si>
    <t>ENVÍO DE AVISOS PRÓXIMA CADUCIDAD EN CUENTAS AVALADAS (DESHABILITAR VPN Y EDUROAM)</t>
  </si>
  <si>
    <t>COMISIÓN SEGURIDAD DE LA INFORMACION</t>
  </si>
  <si>
    <t xml:space="preserve">NUEVO IDP PARA OFFICE365 </t>
  </si>
  <si>
    <t>VALIDACIÓN MOODLE CON EDUGAIN</t>
  </si>
  <si>
    <t>RRII</t>
  </si>
  <si>
    <t>ADAPTACIÓ DE LA XARXA TRONCAL A 100 GBPS</t>
  </si>
  <si>
    <t>IMPLANTACIÓ NOU EQUIPAMENT WIFI D'ALTES PRESTACIONS.</t>
  </si>
  <si>
    <t>ESTUDI I IMPLANTACIÓ DE NOUS PROCEDIMENTS, I EINES D'ADMINISTRACIÓ DE XARXA</t>
  </si>
  <si>
    <t>IMPLANTACIÓN DEL SERVICIO EN ALTA DISPONIBILIDAD PARA LA VPN</t>
  </si>
  <si>
    <t>MIGRACIÓN DE GESTIÓN DE INCIDENTES INTERNOS DE RED A JIRA</t>
  </si>
  <si>
    <t>NUEVA GESTIÓN DE ACCESOS PUERTAS Y GARAJES. FASE I: ALTA DE NUEVOS DISPOSITIVOS</t>
  </si>
  <si>
    <t>GERENCIA</t>
  </si>
  <si>
    <t>ADECUACIÓN DE LAS INFRAESTRUCTURAS DE COMUNICACIONES A IoT</t>
  </si>
  <si>
    <t>INVENTARI D'ACTIUS (HARDWARE)</t>
  </si>
  <si>
    <t>En fase de pruebas</t>
  </si>
  <si>
    <t>CERTIFICACIÓN EXTERNA ENS</t>
  </si>
  <si>
    <t>CERTIFICACIÓN 27001</t>
  </si>
  <si>
    <t>PLAN DE FORMACIÓN DE SEGURIDAD</t>
  </si>
  <si>
    <t>COMISION DE SEGURIDAD</t>
  </si>
  <si>
    <t xml:space="preserve">DEFINICIÓN DE UNA POLÍTICA DE GESTIÓN DE DOCUMENTOS (ART. 21 DEL R.D. 4/2010 ENI) </t>
  </si>
  <si>
    <t>ACTUALITZACIÓ PLATAFORMA DE DISTRIBUCIÓ DE PROGRAMARI</t>
  </si>
  <si>
    <t>GESTIÓN ADMINISTRATIVA DE LICENCIAS DE SOFTWARE</t>
  </si>
  <si>
    <t>MIGRACIÓ CONTINGUTS WEB SIUV A BASE DE CONEIXEMENT 'EL SIUV RESPON'. RESTRUCTURACIÓ. </t>
  </si>
  <si>
    <t>ACTUALITZACIÓ DE WINDOWS7 A WINDOWS10 ALS LLOCS DE TREBALL UV</t>
  </si>
  <si>
    <t>Estado</t>
  </si>
  <si>
    <t>INCORPORACIÓ DE LA BIBLIOTECCA DIGITAL SOMNI DELS FONS DIGITALITZATS PEL MINISTERI DE CULTURA I ESPORT</t>
  </si>
  <si>
    <t>Vicerectorat de Cultura i Esport</t>
  </si>
  <si>
    <t>REVISIÓ DE PROCEDIMENTS QMF RELATIUS A LA CÀRREGA DOCENT</t>
  </si>
  <si>
    <t>PDI</t>
  </si>
  <si>
    <t>DIGITALITZACIÓ DE COL·LECCIONS UV, GESTIÓ INTEGRAL, I EXPOSICIONS VIRTUALS</t>
  </si>
  <si>
    <t>MIGRACIÓN BBDD INSTITUCIONAL A ORACLE 19C</t>
  </si>
  <si>
    <t>MIGRACIÓN ENTORNO DE REPORTING DE DW</t>
  </si>
  <si>
    <t xml:space="preserve">MIGRACIÓN A ORACLE RAC APLICACIONES DEL SERVEI D’ESTUDIANTS </t>
  </si>
  <si>
    <t>SERVEI D’ESTUDIANTS</t>
  </si>
  <si>
    <t>MIGRACIÓN/MODERNIZACIÓN APLICACIÓN 71 PROCEDIMIENTOS QMF</t>
  </si>
  <si>
    <t>AMPLIACIÓN/RENOVACIÓN INFRAESTRUCTURA BBDD de PRODUCCIÓN</t>
  </si>
  <si>
    <t>MODERNIZACIÓN ENTORNO BATCH APLICACIONES</t>
  </si>
  <si>
    <t>INTEGRACIÓ AMB LA BASE DE DADES NACIONAL DE SUBVENCIONS</t>
  </si>
  <si>
    <t>Parado por iniciativa del Servei de Comptabilitat</t>
  </si>
  <si>
    <t>Servei de Comptabilitat i Pressupost</t>
  </si>
  <si>
    <t>En licitación</t>
  </si>
  <si>
    <t>GESTIÓ DE TÍTOLS DE GRAU I MÀSTER ELECTRÒNICS DE LA UV</t>
  </si>
  <si>
    <t>Servei d'Estudiants</t>
  </si>
  <si>
    <t>EMISSIÓ DE CERTIFICATS DE TUTOR/A DEL TFG I TFM I DE MEMBRE DE TRIBUNAL</t>
  </si>
  <si>
    <t>CONTROL DE RETRIBUCIONS, PROJECCIONS I CONTRACTES</t>
  </si>
  <si>
    <t>Servei de Gestió de la Investigació</t>
  </si>
  <si>
    <t>BASE DE DADES DE BORSES DE TREBALL</t>
  </si>
  <si>
    <t>Servei de RRHH PAS</t>
  </si>
  <si>
    <t xml:space="preserve">DIGITALITZACIÓ EXPEDIENT PERSONAL - NORIA RRHH -  </t>
  </si>
  <si>
    <t>TRAMITACIÓ ELECTRÒNICA DE SOL·LICITUDS DE COMPATIBILITAT DEL PDI</t>
  </si>
  <si>
    <t>Servei de RRHH PDI</t>
  </si>
  <si>
    <t>TRAMITACIÓ TELEMÀTICA DE LES SOL·LICITUDS DE LLICÈNCIES D'ESTUDIS DEL PDI</t>
  </si>
  <si>
    <t>TRAMITACIÓ ELECTRÒNICA DELS PROCEDIMENTS DE SELECCIÓ DEL PROFESSORAT</t>
  </si>
  <si>
    <t>SISTEMA D'INTERCONNEXIÓ DE REGISTRES (SIR) GEISER. COMUNICACIONS ENTRE ADMINISTRACIONS PÙBLIQUES</t>
  </si>
  <si>
    <t>Secretaria General</t>
  </si>
  <si>
    <t>INCORPORACIÓ A LA APLICACIÓ DE GTI DE LA CONNEXIÓ DESATESA AMB PLATAFORMA FACE DE FACTURACIÓ ELECTRÒNICA PER A LES ADMINISTRACIONS PÚBLIQUES MITJANÇANT WS</t>
  </si>
  <si>
    <t>INTEGRACIÓ SICUV I GTI AMB SSI. ELIMINACIÓ DE L´ÙS DE PEGASUS</t>
  </si>
  <si>
    <t>REGISTRE ELECTRÒNIC PER APODERAMENTS I REPRESENTANTS LEGALS</t>
  </si>
  <si>
    <t>INTERMEDIACIÓ AMB DADES ENTRE ADMINISTRACIONS PÙBLIQUES (PIUV)</t>
  </si>
  <si>
    <t>NOTIFICACIONS PER MITJANS ELECTRÒNICS. ADREÇA ELECTRÒNICA HABILITADA I CATÀLEG DE PROCEDIMENTS DEL SERVEI DE NOTIFICACIÓ ELECTRÒNICA</t>
  </si>
  <si>
    <t xml:space="preserve">INTEGRACIÓ TÀCTICA AMB SIA </t>
  </si>
  <si>
    <t>GENERADOR DE CONVOCATORIAS PERSONAL DE INVESTIGACIÓN</t>
  </si>
  <si>
    <t>SERVEI DE RRHH-PI</t>
  </si>
  <si>
    <t>GENERADOR DE CONVOCATORIAS PERSONAL PAS</t>
  </si>
  <si>
    <t>SERVEI DE RRHH-PAS</t>
  </si>
  <si>
    <t>GENERADOR DE CONVOCATORIAS PERSONAL PDI</t>
  </si>
  <si>
    <t>SERVEI DE RRHH-PDI</t>
  </si>
  <si>
    <t>FIRMA DIGITAL FACTURAS SICUV (CONECTA Y BUROWEB)</t>
  </si>
  <si>
    <t>VICEGERENCIA DE COORDINACIÓN ECONÓMICA Y SERVICIOS</t>
  </si>
  <si>
    <t>ANOT@</t>
  </si>
  <si>
    <t>SERVEI DE RRHH PDI</t>
  </si>
  <si>
    <t>WEBSCAN</t>
  </si>
  <si>
    <t>SECRETARIA GENERAL</t>
  </si>
  <si>
    <t>PUESTA EN PRODUCCIÓN DE LA VERSIÓN WEB DE KRONOS PARA EL PAGO REMOTO</t>
  </si>
  <si>
    <t>SERVEI D'ESPORTS</t>
  </si>
  <si>
    <t>AMPLIACIÓN DEL MODELO DE INSTANCIA GENERAL - INCORPORACIÓN DE VALIDACIONES Y PAGOS</t>
  </si>
  <si>
    <t>INTEGRACIÓN ENOTYCOM – BACKOFFICES (EMPIEZA OCU)</t>
  </si>
  <si>
    <t>NOVA SEU ELECTRÒNICA DE LA UV</t>
  </si>
  <si>
    <t>APLICACIÓ D'INTERCANVI DE DADES EN MÀSTERS INTERUNIVERSITARIS</t>
  </si>
  <si>
    <t>GESTIÓ DEL PROFESSORAT EXTERN</t>
  </si>
  <si>
    <t>ADAPTACIÓ DE LES APLICACIONS EXISTENTS DEL SERVEI D'ESTUDIANTS</t>
  </si>
  <si>
    <t>APLICACIÓ PER A LA GESTIÓ DE LES ESTRUCTURES I PERSONAL D'INVESTIGACIÓ (SABIO)</t>
  </si>
  <si>
    <t>APLICACIÓ PER A LA GESTIÓ DE L'IPC</t>
  </si>
  <si>
    <t>APLICACIÓ PER A LA GESTIÓ D'OUTPUTS I CURRICULUMS SIRA</t>
  </si>
  <si>
    <t>ERASMUS WITHOUT PAPERS</t>
  </si>
  <si>
    <t>Servei de Relacions Internacionals</t>
  </si>
  <si>
    <t>CREACIÓN DE UN PERFIL DE PROFESOR PARA LA GESTIÓN (ACTAS) DE LOS CURSOS IMPARTIDOS</t>
  </si>
  <si>
    <t>Servei d’Extensió Universitària</t>
  </si>
  <si>
    <t>GESTIÓ UNIFICADA DE L'ORIGEN DE DADES PER A LES PRÀCTIQUES EXTERNES</t>
  </si>
  <si>
    <t>CAMBIO TAMAÑO Y TIPO DE LOS CAMPOS NOMBRE Y APELLIDOS</t>
  </si>
  <si>
    <t>INTEGRACIÓN NPAs EN BATCH</t>
  </si>
  <si>
    <t>CÀRREGA DE DADES DEl SERVEI D’ESTUDANTS SEU I SPL AL EXPEDIENT GENERALITZAT</t>
  </si>
  <si>
    <t>ELIMINACIÓN DE PLANES ANTIGUOS, OFERTA POR CENTRO DE PLANES ANTIGUOS</t>
  </si>
  <si>
    <t>ACTAS DIGITALES</t>
  </si>
  <si>
    <t>DRUV</t>
  </si>
  <si>
    <t>IMPLANTACIÓ DE L'ENTORN D'INTEGRACIÓ CONTINUA PER AL PARC D'APLICACIONS DESENVOLUPADES PER A LA UV</t>
  </si>
  <si>
    <t>RENGINYERIA DE L'ARQUITECTURA SOFTWARE DE LES APLICACIONS QUE CORREN EN SERVIDORS D'APLICACIONS UV</t>
  </si>
  <si>
    <t>GESTIÓ MASSIVA DELS DOCUMENTS 'CERTIFICAT D'APERTURA D'EXPEDIENT' DELS ESTUDIANTS DE NOU INGRÉS</t>
  </si>
  <si>
    <t>Servei d’Estudiants</t>
  </si>
  <si>
    <t>REGISTRE ÙNIC DE CONTRACTES I CONVENIS. PORTAL DE TRANSPARÈNCIA</t>
  </si>
  <si>
    <t>CERTIFICACIÓN MEDIANTE SEDE ELECTRÓNICA DE LOS CURSOS</t>
  </si>
  <si>
    <t>SEU /SPL</t>
  </si>
  <si>
    <t>NOVA PASSAREL·LA DE PAGAMENTS UV - BANCO SANTANDER</t>
  </si>
  <si>
    <t>MIGRACIÓN ACCESOS POR LDAP A SSO</t>
  </si>
  <si>
    <t>APLICACIÓN PARA EL ACCESO A LA GESTIÓN DE USUARIOS</t>
  </si>
  <si>
    <t>MIGRACIÓN APLIACIONES WAS 8.5</t>
  </si>
  <si>
    <t>IMPLEMENTACIÓ DEL DOCUMENT D'ACTIVITATS PER ALS ESTUDIANTS DE DOCTORAT</t>
  </si>
  <si>
    <t>DIGITALITZACIÓ DE L'EXPEDIENT ECONÒMIC D’INVESTIGACIÓ</t>
  </si>
  <si>
    <t>LICITACIÓN NUEVO CONCURSO</t>
  </si>
  <si>
    <t>BASE DE DATOS DE CONTRATOS MAYORES</t>
  </si>
  <si>
    <t>PIZARRA CANVA CON EL ESTADO DE CONTRATOS MAYORES CON FECHA FIN VISTA EN UN AÑO</t>
  </si>
  <si>
    <t>PIZARRA CANVA CON CONTRATOS MENORES POR SERVICIOS O LICENCIAS REPETITIVOS A EXTINGUIR</t>
  </si>
  <si>
    <t>INFORME DEL ESTADO Y GASTO DEL PRESUPUESTO DEL SIUV POR ORGÁNICAS Y CENTROS DE COSTE</t>
  </si>
  <si>
    <t>NORMALIZACIÓN DE LOS ESTADILLOS DE LOS PAGOS EN LOS CONTRATOS MAYORES Y MENORES</t>
  </si>
  <si>
    <t>PROYECTOS</t>
  </si>
  <si>
    <t>ADAPTACIÓN APLICACIONES ORACLE 19 C</t>
  </si>
  <si>
    <t>EN PROCÉS</t>
  </si>
  <si>
    <t>PARAMETRIZACIÓN CÁLCULOS RECIBOS DE MATRÍCULA</t>
  </si>
  <si>
    <t>REVISIÓN PARA EL AJUSTE DE LOS RECIBOS DE SERIES</t>
  </si>
  <si>
    <t>RESUM D'ESTATS PROJECTES UV</t>
  </si>
  <si>
    <t>Estats de projectes</t>
  </si>
  <si>
    <t>Nombre de projectes per estat</t>
  </si>
  <si>
    <t>Nombre de projectes total</t>
  </si>
  <si>
    <t>Tipus de projecte</t>
  </si>
  <si>
    <t>Nombre de projectes finalitzats per tipus</t>
  </si>
  <si>
    <t>AVANÇ PROJECTES EN PROCÉS - PROJECTES UV</t>
  </si>
  <si>
    <t>RESUM DE TIPUS DE PROJECTE - PROJECTES UV</t>
  </si>
  <si>
    <t>PROJECTES FINALITZATS - PROJECTES UV</t>
  </si>
  <si>
    <t>PROJECTE DE CARTERA</t>
  </si>
  <si>
    <t>FINALITZAT</t>
  </si>
  <si>
    <t>PARAT</t>
  </si>
  <si>
    <t>NO COMENÇAT</t>
  </si>
  <si>
    <t xml:space="preserve">RESUM D'ESTATS </t>
  </si>
  <si>
    <t xml:space="preserve">RESUM DE TIPUS DE PROJECTE </t>
  </si>
  <si>
    <t xml:space="preserve">PROJECTES FINALITZATS </t>
  </si>
  <si>
    <t xml:space="preserve">AVANÇ PROJECTES EN PROCÉS </t>
  </si>
  <si>
    <t>RESUM D'ESTATS</t>
  </si>
  <si>
    <t>Nombre de projectes per tipus</t>
  </si>
  <si>
    <t>Nombre de projectes per rang</t>
  </si>
  <si>
    <t>Rangs de % d'avanç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</si>
</sst>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mpton-Light"/>
    </font>
    <font>
      <b/>
      <sz val="9"/>
      <color theme="1"/>
      <name val="Campton-Light"/>
    </font>
    <font>
      <sz val="10"/>
      <color theme="1"/>
      <name val="Campton-Light"/>
    </font>
    <font>
      <b/>
      <sz val="9"/>
      <color rgb="FF000000"/>
      <name val="Campton-Light"/>
    </font>
    <font>
      <sz val="9"/>
      <color rgb="FF000000"/>
      <name val="Campton-Light"/>
    </font>
    <font>
      <u/>
      <sz val="9"/>
      <color theme="10"/>
      <name val="Campton-Light"/>
    </font>
    <font>
      <sz val="9"/>
      <color theme="5"/>
      <name val="Campton-Light"/>
    </font>
    <font>
      <sz val="9"/>
      <name val="Campton-Light"/>
    </font>
    <font>
      <b/>
      <sz val="9"/>
      <name val="Campton-Light"/>
    </font>
    <font>
      <u/>
      <sz val="9"/>
      <name val="Campton-Light"/>
    </font>
    <font>
      <sz val="9"/>
      <color rgb="FFFF0000"/>
      <name val="Campton-Light"/>
    </font>
  </fonts>
  <fills count="8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7" fillId="0" borderId="2" xfId="1" applyFont="1" applyBorder="1" applyAlignment="1">
      <alignment horizontal="center" wrapText="1"/>
    </xf>
    <xf numFmtId="0" fontId="6" fillId="3" borderId="2" xfId="0" applyFont="1" applyFill="1" applyBorder="1" applyAlignment="1">
      <alignment wrapText="1"/>
    </xf>
    <xf numFmtId="0" fontId="7" fillId="3" borderId="2" xfId="1" applyFont="1" applyFill="1" applyBorder="1" applyAlignment="1">
      <alignment horizontal="center" wrapText="1"/>
    </xf>
    <xf numFmtId="0" fontId="6" fillId="0" borderId="2" xfId="0" applyFont="1" applyBorder="1" applyAlignment="1">
      <alignment vertical="center" wrapText="1"/>
    </xf>
    <xf numFmtId="9" fontId="6" fillId="0" borderId="2" xfId="0" applyNumberFormat="1" applyFont="1" applyBorder="1" applyAlignment="1">
      <alignment vertical="top" wrapText="1"/>
    </xf>
    <xf numFmtId="0" fontId="2" fillId="4" borderId="0" xfId="0" applyFont="1" applyFill="1"/>
    <xf numFmtId="0" fontId="2" fillId="4" borderId="0" xfId="0" applyFont="1" applyFill="1" applyBorder="1"/>
    <xf numFmtId="0" fontId="5" fillId="4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3" fillId="7" borderId="3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0" fontId="3" fillId="4" borderId="3" xfId="0" applyFont="1" applyFill="1" applyBorder="1"/>
    <xf numFmtId="0" fontId="0" fillId="4" borderId="0" xfId="0" applyFill="1"/>
    <xf numFmtId="9" fontId="6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4" borderId="0" xfId="0" applyFont="1" applyFill="1"/>
    <xf numFmtId="9" fontId="8" fillId="0" borderId="2" xfId="0" applyNumberFormat="1" applyFont="1" applyBorder="1" applyAlignment="1">
      <alignment wrapText="1"/>
    </xf>
    <xf numFmtId="9" fontId="9" fillId="0" borderId="2" xfId="0" applyNumberFormat="1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wrapText="1"/>
    </xf>
    <xf numFmtId="0" fontId="9" fillId="3" borderId="2" xfId="0" applyFont="1" applyFill="1" applyBorder="1" applyAlignment="1">
      <alignment wrapText="1"/>
    </xf>
    <xf numFmtId="0" fontId="11" fillId="3" borderId="2" xfId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11" fillId="0" borderId="2" xfId="1" applyFont="1" applyFill="1" applyBorder="1" applyAlignment="1">
      <alignment horizontal="center" wrapText="1"/>
    </xf>
    <xf numFmtId="9" fontId="9" fillId="0" borderId="2" xfId="0" applyNumberFormat="1" applyFont="1" applyFill="1" applyBorder="1" applyAlignment="1">
      <alignment wrapText="1"/>
    </xf>
    <xf numFmtId="9" fontId="6" fillId="0" borderId="2" xfId="0" applyNumberFormat="1" applyFont="1" applyFill="1" applyBorder="1" applyAlignment="1">
      <alignment wrapText="1"/>
    </xf>
    <xf numFmtId="0" fontId="6" fillId="4" borderId="3" xfId="0" applyFont="1" applyFill="1" applyBorder="1" applyAlignment="1">
      <alignment horizontal="right"/>
    </xf>
    <xf numFmtId="0" fontId="3" fillId="4" borderId="0" xfId="0" applyFont="1" applyFill="1" applyBorder="1"/>
    <xf numFmtId="9" fontId="2" fillId="4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2" fillId="0" borderId="2" xfId="0" applyFont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3" fillId="6" borderId="3" xfId="0" applyFont="1" applyFill="1" applyBorder="1" applyAlignment="1"/>
    <xf numFmtId="0" fontId="6" fillId="0" borderId="2" xfId="0" applyFont="1" applyFill="1" applyBorder="1" applyAlignment="1">
      <alignment vertical="center" wrapText="1"/>
    </xf>
    <xf numFmtId="0" fontId="3" fillId="6" borderId="3" xfId="0" applyFont="1" applyFill="1" applyBorder="1" applyAlignment="1"/>
  </cellXfs>
  <cellStyles count="3">
    <cellStyle name="Hipervínculo" xfId="1" builtinId="8"/>
    <cellStyle name="Hyperlink" xfId="2" xr:uid="{17B7F22B-DE88-4542-B6F0-86400697A85D}"/>
    <cellStyle name="Normal" xfId="0" builtinId="0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PROJECTES UV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755552107710677"/>
          <c:y val="0.21440239419154408"/>
          <c:w val="0.26687198582935756"/>
          <c:h val="0.67831819436593799"/>
        </c:manualLayout>
      </c:layout>
      <c:doughnutChart>
        <c:varyColors val="1"/>
        <c:ser>
          <c:idx val="0"/>
          <c:order val="0"/>
          <c:tx>
            <c:strRef>
              <c:f>RESUMEN!$B$4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648-4ACA-953F-1E040E3B05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648-4ACA-953F-1E040E3B05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648-4ACA-953F-1E040E3B05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648-4ACA-953F-1E040E3B05F9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RESUMEN!$B$5:$B$8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648-4ACA-953F-1E040E3B05F9}"/>
            </c:ext>
          </c:extLst>
        </c:ser>
        <c:ser>
          <c:idx val="1"/>
          <c:order val="1"/>
          <c:tx>
            <c:strRef>
              <c:f>RESUMEN!$C$4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F648-4ACA-953F-1E040E3B05F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F648-4ACA-953F-1E040E3B05F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F648-4ACA-953F-1E040E3B05F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F648-4ACA-953F-1E040E3B05F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48-4ACA-953F-1E040E3B05F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48-4ACA-953F-1E040E3B05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RESUMEN!$D$5:$D$8</c:f>
              <c:numCache>
                <c:formatCode>0%</c:formatCode>
                <c:ptCount val="4"/>
                <c:pt idx="0">
                  <c:v>0.48648648648648651</c:v>
                </c:pt>
                <c:pt idx="1">
                  <c:v>0</c:v>
                </c:pt>
                <c:pt idx="2">
                  <c:v>0</c:v>
                </c:pt>
                <c:pt idx="3">
                  <c:v>0.51351351351351349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F648-4ACA-953F-1E040E3B05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D'INFRAESTRUCTURES DE SISTEMES I GESTIÓ D'EMMAGATZEMATGE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6726964767662325"/>
          <c:y val="0.23704615048118985"/>
          <c:w val="0.31218201372018678"/>
          <c:h val="0.67214188370684447"/>
        </c:manualLayout>
      </c:layout>
      <c:doughnutChart>
        <c:varyColors val="1"/>
        <c:ser>
          <c:idx val="0"/>
          <c:order val="0"/>
          <c:tx>
            <c:strRef>
              <c:f>SISTEMAS!$B$25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BD-4966-B5EF-1FC06034BBBE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SISTEMAS!$B$26:$B$26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BD-4966-B5EF-1FC06034BBBE}"/>
            </c:ext>
          </c:extLst>
        </c:ser>
        <c:ser>
          <c:idx val="1"/>
          <c:order val="1"/>
          <c:tx>
            <c:strRef>
              <c:f>SISTEMAS!$C$25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6BD-4966-B5EF-1FC06034BBBE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SISTEMAS!$C$26:$C$26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6BD-4966-B5EF-1FC06034B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ÀREA D'INFRAESTRUCTURES DE SISTEMES I GESTIÓ D'EMMAGATZEMATGE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SISTEMAS!$C$25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SISTEMAS!$C$26:$C$26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1A-4191-AF0E-D8B6EBA17601}"/>
            </c:ext>
          </c:extLst>
        </c:ser>
        <c:ser>
          <c:idx val="0"/>
          <c:order val="1"/>
          <c:tx>
            <c:strRef>
              <c:f>SISTEMAS!$C$31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SISTEMAS!$C$32:$C$32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1A-4191-AF0E-D8B6EBA17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Campton-Medium" pitchFamily="2" charset="0"/>
              </a:rPr>
              <a:t>ÀREA D'INFRAESTRUCTURES DE SISTEMES I GESTIÓ D'EMMAGATZEMATGE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SISTEMAS!$B$37:$B$40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SISTEMAS!$C$37:$C$40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A-4EB3-9CD5-102930400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DE INFRAESTRUCTURES DE COMUNICACIONS I GESTIÓ D'ACCESSOS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71523980658147"/>
          <c:y val="0.27567734478341238"/>
          <c:w val="0.26996280215217949"/>
          <c:h val="0.65731006597148323"/>
        </c:manualLayout>
      </c:layout>
      <c:doughnutChart>
        <c:varyColors val="1"/>
        <c:ser>
          <c:idx val="0"/>
          <c:order val="0"/>
          <c:tx>
            <c:strRef>
              <c:f>COMUNICACIONES!$B$12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54-4994-B067-A6A81F5A50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54-4994-B067-A6A81F5A50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54-4994-B067-A6A81F5A50F1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COMUNICACIONES!$B$13:$B$15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C54-4994-B067-A6A81F5A50F1}"/>
            </c:ext>
          </c:extLst>
        </c:ser>
        <c:ser>
          <c:idx val="1"/>
          <c:order val="1"/>
          <c:tx>
            <c:strRef>
              <c:f>COMUNICACIONES!$C$12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3C54-4994-B067-A6A81F5A50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3C54-4994-B067-A6A81F5A50F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C54-4994-B067-A6A81F5A50F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E92-4919-B669-E63618813F7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C54-4994-B067-A6A81F5A50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C54-4994-B067-A6A81F5A50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COMUNICACIONES!$D$13:$D$16</c:f>
              <c:numCache>
                <c:formatCode>0%</c:formatCode>
                <c:ptCount val="4"/>
                <c:pt idx="0">
                  <c:v>0.8571428571428571</c:v>
                </c:pt>
                <c:pt idx="1">
                  <c:v>0</c:v>
                </c:pt>
                <c:pt idx="2">
                  <c:v>0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3C54-4994-B067-A6A81F5A5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DE INFRAESTRUCTURES DE COMUNICACIONS I GESTIÓ D'ACCESSOS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COMUNICACIONES!$B$20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245-43D8-A2A6-27926118E16E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COMUNICACIONES!$B$21:$B$21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5-43D8-A2A6-27926118E16E}"/>
            </c:ext>
          </c:extLst>
        </c:ser>
        <c:ser>
          <c:idx val="1"/>
          <c:order val="1"/>
          <c:tx>
            <c:strRef>
              <c:f>COMUNICACIONES!$C$20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245-43D8-A2A6-27926118E16E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COMUNICACIONES!$C$21:$C$21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245-43D8-A2A6-27926118E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ÀREA DE INFRAESTRUCTURES DE COMUNICACIONS I GESTIÓ D'ACCESSOS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por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COMUNICACIONES!$C$20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COMUNICACIONES!$C$21:$C$21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75-46FC-A17D-517D62770E64}"/>
            </c:ext>
          </c:extLst>
        </c:ser>
        <c:ser>
          <c:idx val="0"/>
          <c:order val="1"/>
          <c:tx>
            <c:strRef>
              <c:f>COMUNICACIONES!$C$25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COMUNICACIONES!$C$26:$C$26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75-46FC-A17D-517D62770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Campton-Medium" pitchFamily="2" charset="0"/>
              </a:rPr>
              <a:t>ÀREA DE INFRAESTRUCTURES DE COMUNICACIONS I GESTIÓ D'ACCESSOS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COMUNICACIONES!$B$31:$B$34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COMUNICACIONES!$C$31:$C$34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5-4609-BDF6-155B30AAE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DE SEGURETAT DE LA INFORMACIÓ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9879078847075786"/>
          <c:y val="0.19115700291236432"/>
          <c:w val="0.30639509417433203"/>
          <c:h val="0.74079957638337302"/>
        </c:manualLayout>
      </c:layout>
      <c:doughnutChart>
        <c:varyColors val="1"/>
        <c:ser>
          <c:idx val="0"/>
          <c:order val="0"/>
          <c:tx>
            <c:strRef>
              <c:f>SEGURIDAD!$B$10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C6-4730-8A31-9530060B44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C6-4730-8A31-9530060B44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C6-4730-8A31-9530060B44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C6-4730-8A31-9530060B446D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'INFRA AULES Y SUPERCOMP'!$B$15:$B$18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CC6-4730-8A31-9530060B446D}"/>
            </c:ext>
          </c:extLst>
        </c:ser>
        <c:ser>
          <c:idx val="1"/>
          <c:order val="1"/>
          <c:tx>
            <c:strRef>
              <c:f>SEGURIDAD!$C$10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CC6-4730-8A31-9530060B44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CC6-4730-8A31-9530060B44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CCC6-4730-8A31-9530060B44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CCC6-4730-8A31-9530060B446D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CC6-4730-8A31-9530060B446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CC6-4730-8A31-9530060B44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SEGURIDAD!$D$11:$D$14</c:f>
              <c:numCache>
                <c:formatCode>0%</c:formatCode>
                <c:ptCount val="4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CCC6-4730-8A31-9530060B4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DE SEGURETAT DE LA INFORMACIÓ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SEGURIDAD!$B$18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CC9-4CD4-8D89-CE8E90C95D3C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SEGURIDAD!$B$19:$B$19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CC9-4CD4-8D89-CE8E90C95D3C}"/>
            </c:ext>
          </c:extLst>
        </c:ser>
        <c:ser>
          <c:idx val="1"/>
          <c:order val="1"/>
          <c:tx>
            <c:strRef>
              <c:f>SEGURIDAD!$C$18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CC9-4CD4-8D89-CE8E90C95D3C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SEGURIDAD!$C$19:$C$19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CC9-4CD4-8D89-CE8E90C95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ÀREA DE SEGURETAT DE LA INFORMACIÓ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SEGURIDAD!$C$18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SEGURIDAD!$C$19:$C$19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E-4A54-858B-8146D3A1D9B6}"/>
            </c:ext>
          </c:extLst>
        </c:ser>
        <c:ser>
          <c:idx val="0"/>
          <c:order val="1"/>
          <c:tx>
            <c:strRef>
              <c:f>SEGURIDAD!$C$23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SEGURIDAD!$C$24:$C$24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AE-4A54-858B-8146D3A1D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PROJECTES UV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RESUMEN!$B$12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B4D-42F7-A726-79A575F61C6F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RESUMEN!$B$13:$B$13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4D-42F7-A726-79A575F61C6F}"/>
            </c:ext>
          </c:extLst>
        </c:ser>
        <c:ser>
          <c:idx val="1"/>
          <c:order val="1"/>
          <c:tx>
            <c:strRef>
              <c:f>RESUMEN!$C$12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B4D-42F7-A726-79A575F61C6F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RESUMEN!$C$13:$C$13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B4D-42F7-A726-79A575F61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ÀREA DE SEGURETAT DE LA INFORMACIÓ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SEGURIDAD!$B$29:$B$32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SEGURIDAD!$C$29:$C$32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8E-4283-9B9D-C17ED4D91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DE QUALITAT I SUPORT A LES PERSONES USUÀRIES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9879268535185145"/>
          <c:y val="0.20174741858617951"/>
          <c:w val="0.29933311468240958"/>
          <c:h val="0.72491395287265037"/>
        </c:manualLayout>
      </c:layout>
      <c:doughnutChart>
        <c:varyColors val="1"/>
        <c:ser>
          <c:idx val="0"/>
          <c:order val="0"/>
          <c:tx>
            <c:strRef>
              <c:f>USUARIOS!$B$9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2-44FA-919E-CE1A9E4D9C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2-44FA-919E-CE1A9E4D9C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2-44FA-919E-CE1A9E4D9C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2-44FA-919E-CE1A9E4D9C89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USUARIOS!$B$10:$B$13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372-44FA-919E-CE1A9E4D9C89}"/>
            </c:ext>
          </c:extLst>
        </c:ser>
        <c:ser>
          <c:idx val="1"/>
          <c:order val="1"/>
          <c:tx>
            <c:strRef>
              <c:f>USUARIOS!$C$9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372-44FA-919E-CE1A9E4D9C8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372-44FA-919E-CE1A9E4D9C8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372-44FA-919E-CE1A9E4D9C8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372-44FA-919E-CE1A9E4D9C89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372-44FA-919E-CE1A9E4D9C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372-44FA-919E-CE1A9E4D9C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USUARIOS!$D$10:$D$13</c:f>
              <c:numCache>
                <c:formatCode>0%</c:formatCode>
                <c:ptCount val="4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372-44FA-919E-CE1A9E4D9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DE QUALITAT I SUPORT A LES PERSONES USUÀRIES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6270959880015003"/>
          <c:y val="0.21084358431099726"/>
          <c:w val="0.30803562054743155"/>
          <c:h val="0.69277087352032807"/>
        </c:manualLayout>
      </c:layout>
      <c:doughnutChart>
        <c:varyColors val="1"/>
        <c:ser>
          <c:idx val="0"/>
          <c:order val="0"/>
          <c:tx>
            <c:strRef>
              <c:f>USUARIOS!$B$17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0F-4ACE-BCD3-70BC19D16E14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USUARIOS!$B$18:$B$18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F0F-4ACE-BCD3-70BC19D16E14}"/>
            </c:ext>
          </c:extLst>
        </c:ser>
        <c:ser>
          <c:idx val="1"/>
          <c:order val="1"/>
          <c:tx>
            <c:strRef>
              <c:f>USUARIOS!$C$17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DF0F-4ACE-BCD3-70BC19D16E14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USUARIOS!$C$18:$C$18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0F-4ACE-BCD3-70BC19D16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ca-ES" sz="1400" b="0" i="0" u="none" strike="noStrike" baseline="0">
                <a:effectLst/>
              </a:rPr>
              <a:t>ÀREA DE QUALITAT I SUPORT A LES PERSONES USUÀRIES</a:t>
            </a:r>
            <a:endParaRPr lang="en-US"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por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USUARIOS!$C$17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USUARIOS!$C$18:$C$18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FB-4107-B80B-539F37ECE0E0}"/>
            </c:ext>
          </c:extLst>
        </c:ser>
        <c:ser>
          <c:idx val="0"/>
          <c:order val="1"/>
          <c:tx>
            <c:strRef>
              <c:f>USUARIOS!$C$22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USUARIOS!$C$23:$C$23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FB-4107-B80B-539F37ECE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ca-ES" sz="1400" b="0" i="0" u="none" strike="noStrike" baseline="0">
                <a:effectLst/>
              </a:rPr>
              <a:t>ÀREA DE QUALITAT I SUPORT A LES PERSONES USUÀRIES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USUARIOS!$B$28:$B$31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USUARIOS!$C$28:$C$31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5-49F0-BDA3-73B1F3A49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D’ADMINISTRACIÓ DE DADES I SISTEMES INFORMACIONALS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71245299031233"/>
          <c:y val="0.23328200827042883"/>
          <c:w val="0.27386877324819403"/>
          <c:h val="0.66790890009972914"/>
        </c:manualLayout>
      </c:layout>
      <c:doughnutChart>
        <c:varyColors val="1"/>
        <c:ser>
          <c:idx val="0"/>
          <c:order val="0"/>
          <c:tx>
            <c:strRef>
              <c:f>'SIST INFORM Y BBDD'!$B$14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96-49E0-8C34-C22C28DF44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96-49E0-8C34-C22C28DF44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96-49E0-8C34-C22C28DF44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496-49E0-8C34-C22C28DF44EA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'SIST INFORM Y BBDD'!$B$15:$B$18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496-49E0-8C34-C22C28DF44EA}"/>
            </c:ext>
          </c:extLst>
        </c:ser>
        <c:ser>
          <c:idx val="1"/>
          <c:order val="1"/>
          <c:tx>
            <c:strRef>
              <c:f>'SIST INFORM Y BBDD'!$C$14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7496-49E0-8C34-C22C28DF44E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7496-49E0-8C34-C22C28DF44E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7496-49E0-8C34-C22C28DF44E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7496-49E0-8C34-C22C28DF44E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496-49E0-8C34-C22C28DF44E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496-49E0-8C34-C22C28DF44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'SIST INFORM Y BBDD'!$D$15:$D$18</c:f>
              <c:numCache>
                <c:formatCode>0%</c:formatCode>
                <c:ptCount val="4"/>
                <c:pt idx="0">
                  <c:v>0.55555555555555558</c:v>
                </c:pt>
                <c:pt idx="1">
                  <c:v>0</c:v>
                </c:pt>
                <c:pt idx="2">
                  <c:v>0</c:v>
                </c:pt>
                <c:pt idx="3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7496-49E0-8C34-C22C28DF4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D’ADMINISTRACIÓ DE DADES I SISTEMES INFORMACIONALS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'SIST INFORM Y BBDD'!$B$22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66-4550-A589-82DD999E30EE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'SIST INFORM Y BBDD'!$B$23:$B$23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66-4550-A589-82DD999E30EE}"/>
            </c:ext>
          </c:extLst>
        </c:ser>
        <c:ser>
          <c:idx val="1"/>
          <c:order val="1"/>
          <c:tx>
            <c:strRef>
              <c:f>'SIST INFORM Y BBDD'!$C$22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2566-4550-A589-82DD999E30EE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'SIST INFORM Y BBDD'!$C$23:$C$23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566-4550-A589-82DD999E3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ÀREA D’ADMINISTRACIÓ DE DADES I SISTEMES INFORMACIONALS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'SIST INFORM Y BBDD'!$C$22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'SIST INFORM Y BBDD'!$C$23:$C$23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946-B252-46386454298E}"/>
            </c:ext>
          </c:extLst>
        </c:ser>
        <c:ser>
          <c:idx val="0"/>
          <c:order val="1"/>
          <c:tx>
            <c:strRef>
              <c:f>'SIST INFORM Y BBDD'!$C$27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'SIST INFORM Y BBDD'!$C$28:$C$28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84-4946-B252-463864542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Campton-Medium" pitchFamily="2" charset="0"/>
              </a:rPr>
              <a:t> </a:t>
            </a:r>
            <a:r>
              <a:rPr lang="ca-ES" sz="1400" b="0" i="0" u="none" strike="noStrike" baseline="0">
                <a:effectLst/>
              </a:rPr>
              <a:t>ÀREA D’ADMINISTRACIÓ DE DADES I SISTEMES INFORMACIONALS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'SIST INFORM Y BBDD'!$B$33:$B$36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'SIST INFORM Y BBDD'!$C$33:$C$36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3-44AD-9011-A39D529F4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D’APLICACIONS DE GESTIÓ ADMINISTRATIVA I ADMINISTRACIÓ ELECTRÒNICA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3600726595392589"/>
          <c:y val="0.26551248133089511"/>
          <c:w val="0.26858663683657336"/>
          <c:h val="0.65785505862046578"/>
        </c:manualLayout>
      </c:layout>
      <c:doughnutChart>
        <c:varyColors val="1"/>
        <c:ser>
          <c:idx val="0"/>
          <c:order val="0"/>
          <c:tx>
            <c:strRef>
              <c:f>'EADMIN Y APLIC ADMINIST'!$B$35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A1-4762-AA7D-45B8E1E992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A1-4762-AA7D-45B8E1E992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A1-4762-AA7D-45B8E1E992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A1-4762-AA7D-45B8E1E992C5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'EADMIN Y APLIC ADMINIST'!$B$36:$B$39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5A1-4762-AA7D-45B8E1E992C5}"/>
            </c:ext>
          </c:extLst>
        </c:ser>
        <c:ser>
          <c:idx val="1"/>
          <c:order val="1"/>
          <c:tx>
            <c:strRef>
              <c:f>'EADMIN Y APLIC ADMINIST'!$C$35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45A1-4762-AA7D-45B8E1E992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45A1-4762-AA7D-45B8E1E992C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45A1-4762-AA7D-45B8E1E992C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45A1-4762-AA7D-45B8E1E992C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5A1-4762-AA7D-45B8E1E992C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5A1-4762-AA7D-45B8E1E992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'EADMIN Y APLIC ADMINIST'!$D$36:$D$39</c:f>
              <c:numCache>
                <c:formatCode>0%</c:formatCode>
                <c:ptCount val="4"/>
                <c:pt idx="0">
                  <c:v>0.46666666666666667</c:v>
                </c:pt>
                <c:pt idx="1">
                  <c:v>0</c:v>
                </c:pt>
                <c:pt idx="2">
                  <c:v>0</c:v>
                </c:pt>
                <c:pt idx="3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45A1-4762-AA7D-45B8E1E99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PROJECTES UV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RESUMEN!$C$12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RESUMEN!$C$13:$C$13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1-4398-9136-E187805F5D0C}"/>
            </c:ext>
          </c:extLst>
        </c:ser>
        <c:ser>
          <c:idx val="0"/>
          <c:order val="1"/>
          <c:tx>
            <c:strRef>
              <c:f>RESUMEN!$C$17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RESUMEN!$C$18:$C$18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11-4398-9136-E187805F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D’APLICACIONS DE GESTIÓ ADMINISTRATIVA I ADMINISTRACIÓ ELECTRÒNICA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60764404449443821"/>
          <c:y val="0.27655554777560648"/>
          <c:w val="0.28723051793397242"/>
          <c:h val="0.63204645902689816"/>
        </c:manualLayout>
      </c:layout>
      <c:doughnutChart>
        <c:varyColors val="1"/>
        <c:ser>
          <c:idx val="0"/>
          <c:order val="0"/>
          <c:tx>
            <c:strRef>
              <c:f>'EADMIN Y APLIC ADMINIST'!$B$43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25-4759-8DF6-FF3A090AC782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'EADMIN Y APLIC ADMINIST'!$B$44:$B$44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C25-4759-8DF6-FF3A090AC782}"/>
            </c:ext>
          </c:extLst>
        </c:ser>
        <c:ser>
          <c:idx val="1"/>
          <c:order val="1"/>
          <c:tx>
            <c:strRef>
              <c:f>'EADMIN Y APLIC ADMINIST'!$C$43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C25-4759-8DF6-FF3A090AC782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'EADMIN Y APLIC ADMINIST'!$C$44:$C$44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C25-4759-8DF6-FF3A090AC7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2.2458442694663169E-2"/>
          <c:y val="0.55234908136482941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 ÀREA D’APLICACIONS DE GESTIÓ ADMINISTRATIVA I ADMINISTRACIÓ ELECTRÒNICA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'EADMIN Y APLIC ADMINIST'!$C$43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'EADMIN Y APLIC ADMINIST'!$C$44:$C$44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7E-45C8-A4A9-DCC83B227880}"/>
            </c:ext>
          </c:extLst>
        </c:ser>
        <c:ser>
          <c:idx val="0"/>
          <c:order val="1"/>
          <c:tx>
            <c:strRef>
              <c:f>'EADMIN Y APLIC ADMINIST'!$C$48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'EADMIN Y APLIC ADMINIST'!$C$49:$C$49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7E-45C8-A4A9-DCC83B227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Campton-Medium" pitchFamily="2" charset="0"/>
              </a:rPr>
              <a:t> ÀREA D’APLICACIONS DE GESTIÓ ADMINISTRATIVA I ADMINISTRACIÓ ELECTRÒNICA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'EADMIN Y APLIC ADMINIST'!$B$54:$B$57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'EADMIN Y APLIC ADMINIST'!$C$54:$C$57</c:f>
              <c:numCache>
                <c:formatCode>General</c:formatCode>
                <c:ptCount val="4"/>
                <c:pt idx="0">
                  <c:v>4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14-4ABB-B4F0-645C10457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D’APLICACIONS DE LA GESTIÓ ACADÈMICA I LA INVESTIGACIÓ 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710223233814523"/>
          <c:y val="0.28097676184753534"/>
          <c:w val="0.27134203439413823"/>
          <c:h val="0.66260948303560629"/>
        </c:manualLayout>
      </c:layout>
      <c:doughnutChart>
        <c:varyColors val="1"/>
        <c:ser>
          <c:idx val="0"/>
          <c:order val="0"/>
          <c:tx>
            <c:strRef>
              <c:f>'APLIC ACADEMICAS E INVEST'!$B$24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5C-42C7-9482-AC1D95130D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5C-42C7-9482-AC1D95130D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5C-42C7-9482-AC1D95130D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5C-42C7-9482-AC1D95130DB1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'APLIC ACADEMICAS E INVEST'!$B$25:$B$28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95C-42C7-9482-AC1D95130DB1}"/>
            </c:ext>
          </c:extLst>
        </c:ser>
        <c:ser>
          <c:idx val="1"/>
          <c:order val="1"/>
          <c:tx>
            <c:strRef>
              <c:f>'APLIC ACADEMICAS E INVEST'!$C$24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A95C-42C7-9482-AC1D95130DB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A95C-42C7-9482-AC1D95130DB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A95C-42C7-9482-AC1D95130DB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A95C-42C7-9482-AC1D95130DB1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95C-42C7-9482-AC1D95130D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95C-42C7-9482-AC1D95130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'APLIC ACADEMICAS E INVEST'!$D$25:$D$28</c:f>
              <c:numCache>
                <c:formatCode>0%</c:formatCode>
                <c:ptCount val="4"/>
                <c:pt idx="0">
                  <c:v>0.68421052631578949</c:v>
                </c:pt>
                <c:pt idx="1">
                  <c:v>0</c:v>
                </c:pt>
                <c:pt idx="2">
                  <c:v>0</c:v>
                </c:pt>
                <c:pt idx="3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A95C-42C7-9482-AC1D95130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D’APLICACIONS DE LA GESTIÓ ACADÈMICA I LA INVESTIGACIÓ 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'APLIC ACADEMICAS E INVEST'!$B$32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F6-45F0-96A2-FFBE22AD2ED9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INVEST'!$B$33:$B$33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8F6-45F0-96A2-FFBE22AD2ED9}"/>
            </c:ext>
          </c:extLst>
        </c:ser>
        <c:ser>
          <c:idx val="1"/>
          <c:order val="1"/>
          <c:tx>
            <c:strRef>
              <c:f>'APLIC ACADEMICAS E INVEST'!$C$32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E8F6-45F0-96A2-FFBE22AD2ED9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INVEST'!$C$33:$C$33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E8F6-45F0-96A2-FFBE22AD2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ÀREA D’APLICACIONS DE LA GESTIÓ ACADÈMICA I LA INVESTIGACIÓ 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'APLIC ACADEMICAS E INVEST'!$C$32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INVEST'!$C$33:$C$33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CD-47B4-B01C-A541E8A1802A}"/>
            </c:ext>
          </c:extLst>
        </c:ser>
        <c:ser>
          <c:idx val="0"/>
          <c:order val="1"/>
          <c:tx>
            <c:strRef>
              <c:f>'APLIC ACADEMICAS E INVEST'!$C$37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INVEST'!$C$38:$C$38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CD-47B4-B01C-A541E8A18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Campton-Medium" pitchFamily="2" charset="0"/>
              </a:rPr>
              <a:t>ÀREA D’APLICACIONS DE LA GESTIÓ ACADÈMICA I LA INVESTIGACIÓ 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'APLIC ACADEMICAS E INVEST'!$B$43:$B$46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'APLIC ACADEMICAS E INVEST'!$C$43:$C$46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B-4AF9-A450-C3042D0B8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D’APLICACIONS DE LA GESTIÓ ACADÈMICA I LA INVESTIGACIÓ I ÀREA D’APLICACIONS DE GESTIÓ ADMINISTRATIVA I ADMINISTRACIÓ ELECTRÒNICA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6021332294400705"/>
          <c:y val="0.37589232183540511"/>
          <c:w val="0.29796690452755903"/>
          <c:h val="0.58080858547503889"/>
        </c:manualLayout>
      </c:layout>
      <c:doughnutChart>
        <c:varyColors val="1"/>
        <c:ser>
          <c:idx val="0"/>
          <c:order val="0"/>
          <c:tx>
            <c:strRef>
              <c:f>'APLIC ACADEMICAS E INVEST'!$B$24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80B-4211-827D-EC4E9034BE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80B-4211-827D-EC4E9034BE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80B-4211-827D-EC4E9034BE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80B-4211-827D-EC4E9034BE67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'APLIC ACADEMICAS E INVEST'!$B$25:$B$28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0B-4211-827D-EC4E9034BE67}"/>
            </c:ext>
          </c:extLst>
        </c:ser>
        <c:ser>
          <c:idx val="1"/>
          <c:order val="1"/>
          <c:tx>
            <c:strRef>
              <c:f>'Compartidos EADMIN &amp; APLIC'!$D$17:$D$20</c:f>
              <c:strCache>
                <c:ptCount val="4"/>
                <c:pt idx="0">
                  <c:v>45%</c:v>
                </c:pt>
                <c:pt idx="1">
                  <c:v>0%</c:v>
                </c:pt>
                <c:pt idx="2">
                  <c:v>0%</c:v>
                </c:pt>
                <c:pt idx="3">
                  <c:v>55%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380B-4211-827D-EC4E9034BE6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380B-4211-827D-EC4E9034BE6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380B-4211-827D-EC4E9034BE6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380B-4211-827D-EC4E9034BE6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80B-4211-827D-EC4E9034BE6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80B-4211-827D-EC4E9034BE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'APLIC ACADEMICAS E INVEST'!$D$25:$D$28</c:f>
              <c:numCache>
                <c:formatCode>0%</c:formatCode>
                <c:ptCount val="4"/>
                <c:pt idx="0">
                  <c:v>0.68421052631578949</c:v>
                </c:pt>
                <c:pt idx="1">
                  <c:v>0</c:v>
                </c:pt>
                <c:pt idx="2">
                  <c:v>0</c:v>
                </c:pt>
                <c:pt idx="3">
                  <c:v>0.31578947368421051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80B-4211-827D-EC4E9034B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D’APLICACIONS DE LA GESTIÓ ACADÈMICA I LA INVESTIGACIÓ I ÀREA D’APLICACIONS DE GESTIÓ ADMINISTRATIVA I ADMINISTRACIÓ ELECTRÒNICA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65081920700662499"/>
          <c:y val="0.35505161854768152"/>
          <c:w val="0.24625312160593857"/>
          <c:h val="0.57878604063380967"/>
        </c:manualLayout>
      </c:layout>
      <c:doughnutChart>
        <c:varyColors val="1"/>
        <c:ser>
          <c:idx val="0"/>
          <c:order val="0"/>
          <c:tx>
            <c:strRef>
              <c:f>'APLIC ACADEMICAS E INVEST'!$B$32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A2-4A76-9892-DB0B7F7815E5}"/>
              </c:ext>
            </c:extLst>
          </c:dPt>
          <c:cat>
            <c:strRef>
              <c:f>'INFRA AULES Y SUPERCOMP'!$B$23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INVEST'!$B$33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A2-4A76-9892-DB0B7F7815E5}"/>
            </c:ext>
          </c:extLst>
        </c:ser>
        <c:ser>
          <c:idx val="1"/>
          <c:order val="1"/>
          <c:tx>
            <c:strRef>
              <c:f>'APLIC ACADEMICAS E INVEST'!$C$32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0A2-4A76-9892-DB0B7F7815E5}"/>
              </c:ext>
            </c:extLst>
          </c:dPt>
          <c:cat>
            <c:strRef>
              <c:f>'INFRA AULES Y SUPERCOMP'!$B$23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INVEST'!$C$33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0A2-4A76-9892-DB0B7F781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675177569209E-2"/>
          <c:y val="0.4651330805871487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ca-ES" sz="1400" b="0" i="0" u="none" strike="noStrike" baseline="0">
                <a:effectLst/>
              </a:rPr>
              <a:t>ÀREA D’APLICACIONS DE LA GESTIÓ ACADÈMICA I LA INVESTIGACIÓ I ÀREA D’APLICACIONS DE GESTIÓ ADMINISTRATIVA I ADMINISTRACIÓ ELECTRÒNICA</a:t>
            </a:r>
            <a:endParaRPr lang="en-US"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'APLIC ACADEMICAS E INVEST'!$C$32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INVEST'!$C$33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6A-4390-8082-1EF2AB86F31D}"/>
            </c:ext>
          </c:extLst>
        </c:ser>
        <c:ser>
          <c:idx val="0"/>
          <c:order val="1"/>
          <c:tx>
            <c:strRef>
              <c:f>'APLIC ACADEMICAS E INVEST'!$C$37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'APLIC ACADEMICAS E INVEST'!$C$38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6A-4390-8082-1EF2AB86F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s-ES" sz="1400" b="0" i="0" baseline="0">
                <a:effectLst/>
                <a:latin typeface="Campton-Medium" pitchFamily="2" charset="0"/>
              </a:rPr>
              <a:t>PROJECTES UV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RESUMEN!$B$23:$B$26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RESUMEN!$C$23:$C$26</c:f>
              <c:numCache>
                <c:formatCode>General</c:formatCode>
                <c:ptCount val="4"/>
                <c:pt idx="0">
                  <c:v>16</c:v>
                </c:pt>
                <c:pt idx="1">
                  <c:v>7</c:v>
                </c:pt>
                <c:pt idx="2">
                  <c:v>17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8-4F49-BE63-7A96FFBF8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Campton-Medium" pitchFamily="2" charset="0"/>
              </a:rPr>
              <a:t>ÀREA D’APLICACIONS DE LA GESTIÓ ACADÈMICA I LA INVESTIGACIÓ I ÀREA D’APLICACIONS DE GESTIÓ ADMINISTRATIVA I ADMINISTRACIÓ ELECTRÒNICA</a:t>
            </a:r>
            <a:endParaRPr lang="es-ES" sz="140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'APLIC ACADEMICAS E INVEST'!$B$43:$B$46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'APLIC ACADEMICAS E INVEST'!$C$43:$C$46</c:f>
              <c:numCache>
                <c:formatCode>General</c:formatCode>
                <c:ptCount val="4"/>
                <c:pt idx="0">
                  <c:v>7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2-4063-9C9D-59720BC60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GESTIÓ DE LA CONTRACTACIÓ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49879078847075786"/>
          <c:y val="0.20174741858617945"/>
          <c:w val="0.30420499342969776"/>
          <c:h val="0.7355043685464655"/>
        </c:manualLayout>
      </c:layout>
      <c:doughnutChart>
        <c:varyColors val="1"/>
        <c:ser>
          <c:idx val="0"/>
          <c:order val="0"/>
          <c:tx>
            <c:strRef>
              <c:f>'GEST CONTRATACION'!$B$10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E3E-486A-B4BF-401F7901E6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E3E-486A-B4BF-401F7901E6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E3E-486A-B4BF-401F7901E6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E3E-486A-B4BF-401F7901E6BD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'GEST CONTRATACION'!$B$11:$B$14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E3E-486A-B4BF-401F7901E6BD}"/>
            </c:ext>
          </c:extLst>
        </c:ser>
        <c:ser>
          <c:idx val="1"/>
          <c:order val="1"/>
          <c:tx>
            <c:strRef>
              <c:f>'GEST CONTRATACION'!$C$10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E3E-486A-B4BF-401F7901E6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E3E-486A-B4BF-401F7901E6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DE3E-486A-B4BF-401F7901E6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DE3E-486A-B4BF-401F7901E6B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3E-486A-B4BF-401F7901E6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3E-486A-B4BF-401F7901E6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3E-486A-B4BF-401F7901E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'GEST CONTRATACION'!$D$11:$D$14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E3E-486A-B4BF-401F7901E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GESTIÓ DE LA CONTRACTACIÓ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'GEST CONTRATACION'!$B$18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BD-4450-8276-EC3A12192573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'GEST CONTRATACION'!$B$19:$B$19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BD-4450-8276-EC3A12192573}"/>
            </c:ext>
          </c:extLst>
        </c:ser>
        <c:ser>
          <c:idx val="1"/>
          <c:order val="1"/>
          <c:tx>
            <c:strRef>
              <c:f>'GEST CONTRATACION'!$C$18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45BD-4450-8276-EC3A12192573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'GEST CONTRATACION'!$C$19:$C$19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5BD-4450-8276-EC3A12192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>
                <a:latin typeface="Campton-Medium" pitchFamily="2" charset="0"/>
              </a:rPr>
              <a:t>GESTIÓ DE LA CONTRACTACIÓ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'GEST CONTRATACION'!$C$18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'GEST CONTRATACION'!$C$19:$C$19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3A-45E9-AA3B-9106F801C323}"/>
            </c:ext>
          </c:extLst>
        </c:ser>
        <c:ser>
          <c:idx val="0"/>
          <c:order val="1"/>
          <c:tx>
            <c:strRef>
              <c:f>'GEST CONTRATACION'!$C$23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'GEST CONTRATACION'!$C$24:$C$24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3A-45E9-AA3B-9106F801C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Campton-Medium" pitchFamily="2" charset="0"/>
              </a:rPr>
              <a:t>GESTIÓ DE LA CONTRACTACIÓ</a:t>
            </a: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'GEST CONTRATACION'!$B$29:$B$32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'GEST CONTRATACION'!$C$29:$C$32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A-437C-877A-7C57EB167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rgbClr val="595959"/>
                </a:solidFill>
                <a:latin typeface="Campton-Medium" pitchFamily="2" charset="0"/>
              </a:rPr>
              <a:t>ÀREA D'INFRAESTRUCTURES DE SURPORT A LA DOCÈNCIA I INVESTIGACIÓ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0711456522480147"/>
          <c:y val="0.23431995699332764"/>
          <c:w val="0.30567525650202815"/>
          <c:h val="0.7089456250197641"/>
        </c:manualLayout>
      </c:layout>
      <c:doughnutChart>
        <c:varyColors val="1"/>
        <c:ser>
          <c:idx val="0"/>
          <c:order val="0"/>
          <c:tx>
            <c:strRef>
              <c:f>'INFRA AULES Y SUPERCOMP'!$B$14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A3E-43EB-B47F-B5EC119A49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A3E-43EB-B47F-B5EC119A49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A3E-43EB-B47F-B5EC119A49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A3E-43EB-B47F-B5EC119A490E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'INFRA AULES Y SUPERCOMP'!$B$15:$B$18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4-42B1-A101-0441E908B093}"/>
            </c:ext>
          </c:extLst>
        </c:ser>
        <c:ser>
          <c:idx val="1"/>
          <c:order val="1"/>
          <c:tx>
            <c:strRef>
              <c:f>'INFRA AULES Y SUPERCOMP'!$C$14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5A3E-43EB-B47F-B5EC119A490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A3E-43EB-B47F-B5EC119A490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5A3E-43EB-B47F-B5EC119A490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A3E-43EB-B47F-B5EC119A490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3E-43EB-B47F-B5EC119A490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3E-43EB-B47F-B5EC119A49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'INFRA AULES Y SUPERCOMP'!$D$15:$D$18</c:f>
              <c:numCache>
                <c:formatCode>0%</c:formatCode>
                <c:ptCount val="4"/>
                <c:pt idx="0">
                  <c:v>0.44444444444444442</c:v>
                </c:pt>
                <c:pt idx="1">
                  <c:v>0</c:v>
                </c:pt>
                <c:pt idx="2">
                  <c:v>0</c:v>
                </c:pt>
                <c:pt idx="3">
                  <c:v>0.55555555555555558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E4-42B1-A101-0441E908B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D'INFRAESTRUCTURES DE SURPORT A LA DOCÈNCIA I INVESTIGACIÓ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TIPUS DE PROJECTE</a:t>
            </a:r>
          </a:p>
        </c:rich>
      </c:tx>
      <c:layout>
        <c:manualLayout>
          <c:xMode val="edge"/>
          <c:yMode val="edge"/>
          <c:x val="3.0743144719522671E-2"/>
          <c:y val="3.1789282470481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'INFRA AULES Y SUPERCOMP'!$B$22</c:f>
              <c:strCache>
                <c:ptCount val="1"/>
                <c:pt idx="0">
                  <c:v>Tipus de projecte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E27-4E95-B9B0-F678A69D12D4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'INFRA AULES Y SUPERCOMP'!$B$23:$B$23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27-4E95-B9B0-F678A69D12D4}"/>
            </c:ext>
          </c:extLst>
        </c:ser>
        <c:ser>
          <c:idx val="1"/>
          <c:order val="1"/>
          <c:tx>
            <c:strRef>
              <c:f>'INFRA AULES Y SUPERCOMP'!$C$22</c:f>
              <c:strCache>
                <c:ptCount val="1"/>
                <c:pt idx="0">
                  <c:v>Nombre de projectes per tipus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4E27-4E95-B9B0-F678A69D12D4}"/>
              </c:ext>
            </c:extLst>
          </c:dPt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'INFRA AULES Y SUPERCOMP'!$C$23:$C$23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4E27-4E95-B9B0-F678A69D1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928374655647383E-2"/>
          <c:y val="0.39105889478747285"/>
          <c:w val="0.38541571766339128"/>
          <c:h val="0.226366076412394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ÀREA D'INFRAESTRUCTURES DE SURPORT A LA DOCÈNCIA I INVESTIGACIÓ</a:t>
            </a:r>
            <a:endParaRPr lang="en-US"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>
                <a:solidFill>
                  <a:schemeClr val="accent2"/>
                </a:solidFill>
                <a:latin typeface="Campton-Medium" pitchFamily="2" charset="0"/>
              </a:rPr>
              <a:t>Projectes finalitzats per tipus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'INFRA AULES Y SUPERCOMP'!$C$22</c:f>
              <c:strCache>
                <c:ptCount val="1"/>
                <c:pt idx="0">
                  <c:v>Nombre de projectes per tipus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'INFRA AULES Y SUPERCOMP'!$C$23:$C$23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4D-472C-9F8E-F59F751E9FBA}"/>
            </c:ext>
          </c:extLst>
        </c:ser>
        <c:ser>
          <c:idx val="0"/>
          <c:order val="1"/>
          <c:tx>
            <c:strRef>
              <c:f>'INFRA AULES Y SUPERCOMP'!$C$27</c:f>
              <c:strCache>
                <c:ptCount val="1"/>
                <c:pt idx="0">
                  <c:v>Nombre de projectes finalitzats per tipus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SUPERCOMP'!$B$23:$B$23</c:f>
              <c:strCache>
                <c:ptCount val="1"/>
                <c:pt idx="0">
                  <c:v>PROJECTE DE CARTERA</c:v>
                </c:pt>
              </c:strCache>
            </c:strRef>
          </c:cat>
          <c:val>
            <c:numRef>
              <c:f>'INFRA AULES Y SUPERCOMP'!$C$28:$C$28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4D-472C-9F8E-F59F751E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0414064"/>
        <c:axId val="999241696"/>
      </c:barChart>
      <c:catAx>
        <c:axId val="44041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999241696"/>
        <c:crosses val="autoZero"/>
        <c:auto val="1"/>
        <c:lblAlgn val="ctr"/>
        <c:lblOffset val="100"/>
        <c:noMultiLvlLbl val="0"/>
      </c:catAx>
      <c:valAx>
        <c:axId val="99924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44041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r>
              <a:rPr lang="es-ES" sz="1400" b="0" i="0" u="none" strike="noStrike" baseline="0">
                <a:effectLst/>
              </a:rPr>
              <a:t>ÀREA D'INFRAESTRUCTURES DE SURPORT A LA DOCÈNCIA I INVESTIGACIÓ</a:t>
            </a:r>
            <a:endParaRPr lang="en-US" sz="1400" b="0" i="0" baseline="0">
              <a:effectLst/>
              <a:latin typeface="Campton-Medium" pitchFamily="2" charset="0"/>
            </a:endParaRPr>
          </a:p>
          <a:p>
            <a:pPr>
              <a:defRPr>
                <a:latin typeface="Campton-Medium" pitchFamily="2" charset="0"/>
              </a:defRPr>
            </a:pPr>
            <a:r>
              <a:rPr lang="en-US" sz="1400" b="0" i="0" baseline="0">
                <a:solidFill>
                  <a:schemeClr val="accent2"/>
                </a:solidFill>
                <a:effectLst/>
                <a:latin typeface="Campton-Medium" pitchFamily="2" charset="0"/>
              </a:rPr>
              <a:t>Projectes en procés segons % avanç</a:t>
            </a:r>
            <a:endParaRPr lang="es-ES" sz="1400">
              <a:solidFill>
                <a:schemeClr val="accent2"/>
              </a:solidFill>
              <a:effectLst/>
              <a:latin typeface="Campton-Medium" pitchFamily="2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'INFRA AULES Y SUPERCOMP'!$B$33:$B$36</c:f>
              <c:strCache>
                <c:ptCount val="4"/>
                <c:pt idx="0">
                  <c:v>0 al 25%</c:v>
                </c:pt>
                <c:pt idx="1">
                  <c:v>25 al 50%</c:v>
                </c:pt>
                <c:pt idx="2">
                  <c:v>50 al 75%</c:v>
                </c:pt>
                <c:pt idx="3">
                  <c:v>75 al 100%</c:v>
                </c:pt>
              </c:strCache>
            </c:strRef>
          </c:cat>
          <c:val>
            <c:numRef>
              <c:f>'INFRA AULES Y SUPERCOMP'!$C$33:$C$36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07-472F-8542-8E7F618B7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70169952"/>
        <c:axId val="767079616"/>
      </c:barChart>
      <c:catAx>
        <c:axId val="670169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767079616"/>
        <c:crossesAt val="0"/>
        <c:auto val="1"/>
        <c:lblAlgn val="ctr"/>
        <c:lblOffset val="100"/>
        <c:noMultiLvlLbl val="0"/>
      </c:catAx>
      <c:valAx>
        <c:axId val="767079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pton-Medium" pitchFamily="2" charset="0"/>
                <a:ea typeface="+mn-ea"/>
                <a:cs typeface="+mn-cs"/>
              </a:defRPr>
            </a:pPr>
            <a:endParaRPr lang="es-ES"/>
          </a:p>
        </c:txPr>
        <c:crossAx val="67016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latin typeface="Campton-Medium" pitchFamily="2" charset="0"/>
              </a:rPr>
              <a:t>ÀREA D'INFRAESTRUCTURES DE SISTEMES I GESTIÓ  D'EMMAGATZEMATGE</a:t>
            </a:r>
          </a:p>
          <a:p>
            <a:pPr algn="l">
              <a:defRPr/>
            </a:pPr>
            <a:r>
              <a:rPr lang="es-ES">
                <a:solidFill>
                  <a:schemeClr val="accent2"/>
                </a:solidFill>
                <a:latin typeface="Campton-Medium" pitchFamily="2" charset="0"/>
              </a:rPr>
              <a:t>ESTATS</a:t>
            </a:r>
          </a:p>
        </c:rich>
      </c:tx>
      <c:layout>
        <c:manualLayout>
          <c:xMode val="edge"/>
          <c:yMode val="edge"/>
          <c:x val="2.4224318765890901E-2"/>
          <c:y val="3.1789147836810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51713002780423556"/>
          <c:y val="0.25447967652692061"/>
          <c:w val="0.28265277567398955"/>
          <c:h val="0.68910656835622097"/>
        </c:manualLayout>
      </c:layout>
      <c:doughnutChart>
        <c:varyColors val="1"/>
        <c:ser>
          <c:idx val="0"/>
          <c:order val="0"/>
          <c:tx>
            <c:strRef>
              <c:f>SISTEMAS!$B$17</c:f>
              <c:strCache>
                <c:ptCount val="1"/>
                <c:pt idx="0">
                  <c:v>Estats de projectes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61-496E-AD78-A78D0E0170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61-496E-AD78-A78D0E0170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61-496E-AD78-A78D0E0170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61-496E-AD78-A78D0E017028}"/>
              </c:ext>
            </c:extLst>
          </c:dPt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SISTEMAS!$B$18:$B$21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C61-496E-AD78-A78D0E017028}"/>
            </c:ext>
          </c:extLst>
        </c:ser>
        <c:ser>
          <c:idx val="1"/>
          <c:order val="1"/>
          <c:tx>
            <c:strRef>
              <c:f>SISTEMAS!$C$17</c:f>
              <c:strCache>
                <c:ptCount val="1"/>
                <c:pt idx="0">
                  <c:v>Nombre de projectes per estat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8C61-496E-AD78-A78D0E01702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8C61-496E-AD78-A78D0E01702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8C61-496E-AD78-A78D0E01702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8C61-496E-AD78-A78D0E01702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C61-496E-AD78-A78D0E01702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C61-496E-AD78-A78D0E017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Campton-Medium" pitchFamily="2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LISTAS!$B$2:$B$5</c:f>
              <c:strCache>
                <c:ptCount val="4"/>
                <c:pt idx="0">
                  <c:v>EN PROCÉS</c:v>
                </c:pt>
                <c:pt idx="1">
                  <c:v>FINALITZAT</c:v>
                </c:pt>
                <c:pt idx="2">
                  <c:v>PARAT</c:v>
                </c:pt>
                <c:pt idx="3">
                  <c:v>NO COMENÇAT</c:v>
                </c:pt>
              </c:strCache>
            </c:strRef>
          </c:cat>
          <c:val>
            <c:numRef>
              <c:f>SISTEMAS!$D$18:$D$21</c:f>
              <c:numCache>
                <c:formatCode>0%</c:formatCode>
                <c:ptCount val="4"/>
                <c:pt idx="0">
                  <c:v>0.33333333333333331</c:v>
                </c:pt>
                <c:pt idx="1">
                  <c:v>0</c:v>
                </c:pt>
                <c:pt idx="2">
                  <c:v>0</c:v>
                </c:pt>
                <c:pt idx="3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C61-496E-AD78-A78D0E017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"/>
      </c:doughnutChart>
      <c:spPr>
        <a:noFill/>
        <a:ln>
          <a:noFill/>
        </a:ln>
        <a:effectLst/>
      </c:spPr>
    </c:plotArea>
    <c:legend>
      <c:legendPos val="l"/>
      <c:legendEntry>
        <c:idx val="1"/>
        <c:delete val="1"/>
      </c:legendEntry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pton-Medium" pitchFamily="2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266700</xdr:colOff>
      <xdr:row>13</xdr:row>
      <xdr:rowOff>186690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015ABE6-CBF8-4D21-BEA3-F22E35F29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514350</xdr:colOff>
      <xdr:row>2</xdr:row>
      <xdr:rowOff>9525</xdr:rowOff>
    </xdr:from>
    <xdr:to>
      <xdr:col>18</xdr:col>
      <xdr:colOff>373380</xdr:colOff>
      <xdr:row>14</xdr:row>
      <xdr:rowOff>5715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E208D47-CE15-4C01-BBE3-E42C8464C20E}"/>
            </a:ext>
            <a:ext uri="{147F2762-F138-4A5C-976F-8EAC2B608ADB}">
              <a16:predDERef xmlns:a16="http://schemas.microsoft.com/office/drawing/2014/main" pred="{A015ABE6-CBF8-4D21-BEA3-F22E35F29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781050</xdr:colOff>
      <xdr:row>15</xdr:row>
      <xdr:rowOff>38100</xdr:rowOff>
    </xdr:from>
    <xdr:to>
      <xdr:col>12</xdr:col>
      <xdr:colOff>278130</xdr:colOff>
      <xdr:row>26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1DE6F8D-9EB6-4D63-8DE3-F241595A906D}"/>
            </a:ext>
            <a:ext uri="{147F2762-F138-4A5C-976F-8EAC2B608ADB}">
              <a16:predDERef xmlns:a16="http://schemas.microsoft.com/office/drawing/2014/main" pred="{4E208D47-CE15-4C01-BBE3-E42C8464C2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542925</xdr:colOff>
      <xdr:row>15</xdr:row>
      <xdr:rowOff>38100</xdr:rowOff>
    </xdr:from>
    <xdr:to>
      <xdr:col>18</xdr:col>
      <xdr:colOff>371475</xdr:colOff>
      <xdr:row>26</xdr:row>
      <xdr:rowOff>114300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7AE50AA-BC51-4953-BB98-5B4CA8B873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14</xdr:row>
      <xdr:rowOff>0</xdr:rowOff>
    </xdr:from>
    <xdr:to>
      <xdr:col>7</xdr:col>
      <xdr:colOff>1085850</xdr:colOff>
      <xdr:row>30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77D7C54-AA1A-43A7-82C7-19B766E2CD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1543051</xdr:colOff>
      <xdr:row>14</xdr:row>
      <xdr:rowOff>19050</xdr:rowOff>
    </xdr:from>
    <xdr:to>
      <xdr:col>14</xdr:col>
      <xdr:colOff>600075</xdr:colOff>
      <xdr:row>28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F52898B-A071-434C-8EB0-FB4F9E0F0247}"/>
            </a:ext>
            <a:ext uri="{147F2762-F138-4A5C-976F-8EAC2B608ADB}">
              <a16:predDERef xmlns:a16="http://schemas.microsoft.com/office/drawing/2014/main" pred="{D914E9A9-8BC1-4C4D-9898-0D3FE7CA6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281940</xdr:colOff>
      <xdr:row>32</xdr:row>
      <xdr:rowOff>95249</xdr:rowOff>
    </xdr:from>
    <xdr:to>
      <xdr:col>7</xdr:col>
      <xdr:colOff>1352550</xdr:colOff>
      <xdr:row>46</xdr:row>
      <xdr:rowOff>161924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6C472E3-6DA0-48D1-ABE8-D43C5CD27F0F}"/>
            </a:ext>
            <a:ext uri="{147F2762-F138-4A5C-976F-8EAC2B608ADB}">
              <a16:predDERef xmlns:a16="http://schemas.microsoft.com/office/drawing/2014/main" pred="{6264CBC0-5CC8-4204-A8FC-BCA52F5B3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1550669</xdr:colOff>
      <xdr:row>32</xdr:row>
      <xdr:rowOff>93345</xdr:rowOff>
    </xdr:from>
    <xdr:to>
      <xdr:col>14</xdr:col>
      <xdr:colOff>560069</xdr:colOff>
      <xdr:row>46</xdr:row>
      <xdr:rowOff>161925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5B471F4-F165-4324-B6F1-8DC6FDF77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7</xdr:row>
      <xdr:rowOff>161925</xdr:rowOff>
    </xdr:from>
    <xdr:to>
      <xdr:col>7</xdr:col>
      <xdr:colOff>828675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C0D311-17BD-4CC6-A7EF-5D1C821EE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1152525</xdr:colOff>
      <xdr:row>7</xdr:row>
      <xdr:rowOff>161925</xdr:rowOff>
    </xdr:from>
    <xdr:to>
      <xdr:col>13</xdr:col>
      <xdr:colOff>123825</xdr:colOff>
      <xdr:row>20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616902-4BF9-4EB8-8FF9-F2582ADB0267}"/>
            </a:ext>
            <a:ext uri="{147F2762-F138-4A5C-976F-8EAC2B608ADB}">
              <a16:predDERef xmlns:a16="http://schemas.microsoft.com/office/drawing/2014/main" pred="{39C0D311-17BD-4CC6-A7EF-5D1C821EE2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331471</xdr:colOff>
      <xdr:row>22</xdr:row>
      <xdr:rowOff>11430</xdr:rowOff>
    </xdr:from>
    <xdr:to>
      <xdr:col>7</xdr:col>
      <xdr:colOff>828676</xdr:colOff>
      <xdr:row>34</xdr:row>
      <xdr:rowOff>36195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D29DB1E-EB15-4D98-AF1F-4646E9CAF24D}"/>
            </a:ext>
            <a:ext uri="{147F2762-F138-4A5C-976F-8EAC2B608ADB}">
              <a16:predDERef xmlns:a16="http://schemas.microsoft.com/office/drawing/2014/main" pred="{4C616902-4BF9-4EB8-8FF9-F2582ADB02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1150620</xdr:colOff>
      <xdr:row>22</xdr:row>
      <xdr:rowOff>30480</xdr:rowOff>
    </xdr:from>
    <xdr:to>
      <xdr:col>13</xdr:col>
      <xdr:colOff>95250</xdr:colOff>
      <xdr:row>34</xdr:row>
      <xdr:rowOff>55245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6008D9-C5FB-494E-A5CE-22CD3DA6C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327660</xdr:colOff>
      <xdr:row>12</xdr:row>
      <xdr:rowOff>0</xdr:rowOff>
    </xdr:from>
    <xdr:to>
      <xdr:col>8</xdr:col>
      <xdr:colOff>236220</xdr:colOff>
      <xdr:row>27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837DC4A-5D5F-4840-9A72-19D5D00493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525780</xdr:colOff>
      <xdr:row>12</xdr:row>
      <xdr:rowOff>7620</xdr:rowOff>
    </xdr:from>
    <xdr:to>
      <xdr:col>12</xdr:col>
      <xdr:colOff>45720</xdr:colOff>
      <xdr:row>27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E6D1A7-73B0-4E05-8111-FA89371BCBAB}"/>
            </a:ext>
            <a:ext uri="{147F2762-F138-4A5C-976F-8EAC2B608ADB}">
              <a16:predDERef xmlns:a16="http://schemas.microsoft.com/office/drawing/2014/main" pred="{7837DC4A-5D5F-4840-9A72-19D5D0049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342900</xdr:colOff>
      <xdr:row>28</xdr:row>
      <xdr:rowOff>0</xdr:rowOff>
    </xdr:from>
    <xdr:to>
      <xdr:col>8</xdr:col>
      <xdr:colOff>205740</xdr:colOff>
      <xdr:row>41</xdr:row>
      <xdr:rowOff>120015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372A25F-A497-48E2-8987-78EB6406B40B}"/>
            </a:ext>
            <a:ext uri="{147F2762-F138-4A5C-976F-8EAC2B608ADB}">
              <a16:predDERef xmlns:a16="http://schemas.microsoft.com/office/drawing/2014/main" pred="{09E6D1A7-73B0-4E05-8111-FA89371BCB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535305</xdr:colOff>
      <xdr:row>28</xdr:row>
      <xdr:rowOff>0</xdr:rowOff>
    </xdr:from>
    <xdr:to>
      <xdr:col>12</xdr:col>
      <xdr:colOff>19050</xdr:colOff>
      <xdr:row>41</xdr:row>
      <xdr:rowOff>116205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A3F0CA0-C95F-4261-97C6-13F318BB49BF}"/>
            </a:ext>
            <a:ext uri="{147F2762-F138-4A5C-976F-8EAC2B608ADB}">
              <a16:predDERef xmlns:a16="http://schemas.microsoft.com/office/drawing/2014/main" pred="{A372A25F-A497-48E2-8987-78EB6406B4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15</xdr:row>
      <xdr:rowOff>0</xdr:rowOff>
    </xdr:from>
    <xdr:to>
      <xdr:col>7</xdr:col>
      <xdr:colOff>276225</xdr:colOff>
      <xdr:row>28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337AF31-0B84-4917-89D4-25B58115D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630555</xdr:colOff>
      <xdr:row>14</xdr:row>
      <xdr:rowOff>177165</xdr:rowOff>
    </xdr:from>
    <xdr:to>
      <xdr:col>12</xdr:col>
      <xdr:colOff>177165</xdr:colOff>
      <xdr:row>28</xdr:row>
      <xdr:rowOff>20955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390FFF7-42B9-4529-8DCB-1A87D33D1EC1}"/>
            </a:ext>
            <a:ext uri="{147F2762-F138-4A5C-976F-8EAC2B608ADB}">
              <a16:predDERef xmlns:a16="http://schemas.microsoft.com/office/drawing/2014/main" pred="{A337AF31-0B84-4917-89D4-25B58115D1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247650</xdr:colOff>
      <xdr:row>29</xdr:row>
      <xdr:rowOff>85725</xdr:rowOff>
    </xdr:from>
    <xdr:to>
      <xdr:col>7</xdr:col>
      <xdr:colOff>272415</xdr:colOff>
      <xdr:row>41</xdr:row>
      <xdr:rowOff>102870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66D1D63-5882-4DCF-BE43-2FAAF53E8E55}"/>
            </a:ext>
            <a:ext uri="{147F2762-F138-4A5C-976F-8EAC2B608ADB}">
              <a16:predDERef xmlns:a16="http://schemas.microsoft.com/office/drawing/2014/main" pred="{5390FFF7-42B9-4529-8DCB-1A87D33D1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621030</xdr:colOff>
      <xdr:row>29</xdr:row>
      <xdr:rowOff>72390</xdr:rowOff>
    </xdr:from>
    <xdr:to>
      <xdr:col>12</xdr:col>
      <xdr:colOff>150495</xdr:colOff>
      <xdr:row>41</xdr:row>
      <xdr:rowOff>93345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8AC366E-A5F0-4612-9F6A-F9ED8392E4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10</xdr:row>
      <xdr:rowOff>0</xdr:rowOff>
    </xdr:from>
    <xdr:to>
      <xdr:col>7</xdr:col>
      <xdr:colOff>733425</xdr:colOff>
      <xdr:row>23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6771FA-BC29-4AAE-8BBE-41675F966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1123950</xdr:colOff>
      <xdr:row>10</xdr:row>
      <xdr:rowOff>0</xdr:rowOff>
    </xdr:from>
    <xdr:to>
      <xdr:col>13</xdr:col>
      <xdr:colOff>19050</xdr:colOff>
      <xdr:row>23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D9579AB-5A0D-4435-AB7C-1907577FD775}"/>
            </a:ext>
            <a:ext uri="{147F2762-F138-4A5C-976F-8EAC2B608ADB}">
              <a16:predDERef xmlns:a16="http://schemas.microsoft.com/office/drawing/2014/main" pred="{476771FA-BC29-4AAE-8BBE-41675F966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24</xdr:row>
      <xdr:rowOff>47625</xdr:rowOff>
    </xdr:from>
    <xdr:to>
      <xdr:col>7</xdr:col>
      <xdr:colOff>731520</xdr:colOff>
      <xdr:row>36</xdr:row>
      <xdr:rowOff>55245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0F9C609-7471-4CC0-8ABE-CEDF94DAB4D9}"/>
            </a:ext>
            <a:ext uri="{147F2762-F138-4A5C-976F-8EAC2B608ADB}">
              <a16:predDERef xmlns:a16="http://schemas.microsoft.com/office/drawing/2014/main" pred="{8D9579AB-5A0D-4435-AB7C-1907577FD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1143000</xdr:colOff>
      <xdr:row>24</xdr:row>
      <xdr:rowOff>47625</xdr:rowOff>
    </xdr:from>
    <xdr:to>
      <xdr:col>13</xdr:col>
      <xdr:colOff>5715</xdr:colOff>
      <xdr:row>36</xdr:row>
      <xdr:rowOff>64770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3B4B7DD-B83A-40E8-BB49-A2C8305E1D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7</xdr:row>
      <xdr:rowOff>161925</xdr:rowOff>
    </xdr:from>
    <xdr:to>
      <xdr:col>7</xdr:col>
      <xdr:colOff>828675</xdr:colOff>
      <xdr:row>21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21BE5E5-C640-4F2D-9A50-D8073A831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1152525</xdr:colOff>
      <xdr:row>7</xdr:row>
      <xdr:rowOff>161925</xdr:rowOff>
    </xdr:from>
    <xdr:to>
      <xdr:col>13</xdr:col>
      <xdr:colOff>123825</xdr:colOff>
      <xdr:row>20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92BC422-CCB0-4F0E-B7A3-FB3F67C34C10}"/>
            </a:ext>
            <a:ext uri="{147F2762-F138-4A5C-976F-8EAC2B608ADB}">
              <a16:predDERef xmlns:a16="http://schemas.microsoft.com/office/drawing/2014/main" pred="{121BE5E5-C640-4F2D-9A50-D8073A831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331471</xdr:colOff>
      <xdr:row>22</xdr:row>
      <xdr:rowOff>11430</xdr:rowOff>
    </xdr:from>
    <xdr:to>
      <xdr:col>7</xdr:col>
      <xdr:colOff>828676</xdr:colOff>
      <xdr:row>34</xdr:row>
      <xdr:rowOff>36195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8FBD565-378B-4056-B4AC-81D33F15F29C}"/>
            </a:ext>
            <a:ext uri="{147F2762-F138-4A5C-976F-8EAC2B608ADB}">
              <a16:predDERef xmlns:a16="http://schemas.microsoft.com/office/drawing/2014/main" pred="{092BC422-CCB0-4F0E-B7A3-FB3F67C34C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1150620</xdr:colOff>
      <xdr:row>22</xdr:row>
      <xdr:rowOff>30480</xdr:rowOff>
    </xdr:from>
    <xdr:to>
      <xdr:col>13</xdr:col>
      <xdr:colOff>95250</xdr:colOff>
      <xdr:row>34</xdr:row>
      <xdr:rowOff>55245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DA0C156-4896-432B-9813-A123033B9E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6</xdr:row>
      <xdr:rowOff>171450</xdr:rowOff>
    </xdr:from>
    <xdr:to>
      <xdr:col>7</xdr:col>
      <xdr:colOff>866775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E57D07-D120-4386-BE5A-412380B10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1074420</xdr:colOff>
      <xdr:row>7</xdr:row>
      <xdr:rowOff>0</xdr:rowOff>
    </xdr:from>
    <xdr:to>
      <xdr:col>11</xdr:col>
      <xdr:colOff>701040</xdr:colOff>
      <xdr:row>20</xdr:row>
      <xdr:rowOff>15240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04F6F96-9F0B-4439-B646-7754E6FA9905}"/>
            </a:ext>
            <a:ext uri="{147F2762-F138-4A5C-976F-8EAC2B608ADB}">
              <a16:predDERef xmlns:a16="http://schemas.microsoft.com/office/drawing/2014/main" pred="{E6E57D07-D120-4386-BE5A-412380B10A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21</xdr:row>
      <xdr:rowOff>66675</xdr:rowOff>
    </xdr:from>
    <xdr:to>
      <xdr:col>7</xdr:col>
      <xdr:colOff>878205</xdr:colOff>
      <xdr:row>33</xdr:row>
      <xdr:rowOff>68580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5A6D531-AD18-4FC1-BD35-5C7A02C88730}"/>
            </a:ext>
            <a:ext uri="{147F2762-F138-4A5C-976F-8EAC2B608ADB}">
              <a16:predDERef xmlns:a16="http://schemas.microsoft.com/office/drawing/2014/main" pred="{D04F6F96-9F0B-4439-B646-7754E6FA9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1104900</xdr:colOff>
      <xdr:row>21</xdr:row>
      <xdr:rowOff>57150</xdr:rowOff>
    </xdr:from>
    <xdr:to>
      <xdr:col>11</xdr:col>
      <xdr:colOff>697230</xdr:colOff>
      <xdr:row>33</xdr:row>
      <xdr:rowOff>64770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6C85A9F-07ED-4D66-B27F-444F5011C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0</xdr:rowOff>
    </xdr:from>
    <xdr:to>
      <xdr:col>7</xdr:col>
      <xdr:colOff>1219200</xdr:colOff>
      <xdr:row>25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F1CDEA8-9B75-4A22-B6EC-6BFCBF8CE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1729740</xdr:colOff>
      <xdr:row>12</xdr:row>
      <xdr:rowOff>7620</xdr:rowOff>
    </xdr:from>
    <xdr:to>
      <xdr:col>12</xdr:col>
      <xdr:colOff>7620</xdr:colOff>
      <xdr:row>25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208456E-0AA7-4485-973C-5B79CFCFAD11}"/>
            </a:ext>
            <a:ext uri="{147F2762-F138-4A5C-976F-8EAC2B608ADB}">
              <a16:predDERef xmlns:a16="http://schemas.microsoft.com/office/drawing/2014/main" pred="{8F1CDEA8-9B75-4A22-B6EC-6BFCBF8CE3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266700</xdr:colOff>
      <xdr:row>26</xdr:row>
      <xdr:rowOff>66675</xdr:rowOff>
    </xdr:from>
    <xdr:to>
      <xdr:col>7</xdr:col>
      <xdr:colOff>1219200</xdr:colOff>
      <xdr:row>38</xdr:row>
      <xdr:rowOff>68580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B4C4AE3-A3FA-4CEC-85FA-A6A3D7259EF7}"/>
            </a:ext>
            <a:ext uri="{147F2762-F138-4A5C-976F-8EAC2B608ADB}">
              <a16:predDERef xmlns:a16="http://schemas.microsoft.com/office/drawing/2014/main" pred="{F208456E-0AA7-4485-973C-5B79CFCFA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1714500</xdr:colOff>
      <xdr:row>26</xdr:row>
      <xdr:rowOff>85725</xdr:rowOff>
    </xdr:from>
    <xdr:to>
      <xdr:col>11</xdr:col>
      <xdr:colOff>760095</xdr:colOff>
      <xdr:row>38</xdr:row>
      <xdr:rowOff>85725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A2FE05E-8016-4207-97A9-0728B1E478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33</xdr:row>
      <xdr:rowOff>9525</xdr:rowOff>
    </xdr:from>
    <xdr:to>
      <xdr:col>7</xdr:col>
      <xdr:colOff>1085850</xdr:colOff>
      <xdr:row>46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DF043D8-84EA-432F-A8D1-A003EDC86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1581150</xdr:colOff>
      <xdr:row>33</xdr:row>
      <xdr:rowOff>9525</xdr:rowOff>
    </xdr:from>
    <xdr:to>
      <xdr:col>8</xdr:col>
      <xdr:colOff>1181100</xdr:colOff>
      <xdr:row>46</xdr:row>
      <xdr:rowOff>19050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77AC069-5AE8-478C-B828-18087C83B584}"/>
            </a:ext>
            <a:ext uri="{147F2762-F138-4A5C-976F-8EAC2B608ADB}">
              <a16:predDERef xmlns:a16="http://schemas.microsoft.com/office/drawing/2014/main" pred="{EDF043D8-84EA-432F-A8D1-A003EDC862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276225</xdr:colOff>
      <xdr:row>47</xdr:row>
      <xdr:rowOff>38100</xdr:rowOff>
    </xdr:from>
    <xdr:to>
      <xdr:col>7</xdr:col>
      <xdr:colOff>1095375</xdr:colOff>
      <xdr:row>59</xdr:row>
      <xdr:rowOff>40005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DDFF069-4A68-43B8-B173-326A6B75E2BB}"/>
            </a:ext>
            <a:ext uri="{147F2762-F138-4A5C-976F-8EAC2B608ADB}">
              <a16:predDERef xmlns:a16="http://schemas.microsoft.com/office/drawing/2014/main" pred="{877AC069-5AE8-478C-B828-18087C83B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1588770</xdr:colOff>
      <xdr:row>47</xdr:row>
      <xdr:rowOff>49530</xdr:rowOff>
    </xdr:from>
    <xdr:to>
      <xdr:col>8</xdr:col>
      <xdr:colOff>1200150</xdr:colOff>
      <xdr:row>59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697210-B744-40D6-AE89-33B3B74685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22</xdr:row>
      <xdr:rowOff>0</xdr:rowOff>
    </xdr:from>
    <xdr:to>
      <xdr:col>7</xdr:col>
      <xdr:colOff>1085850</xdr:colOff>
      <xdr:row>35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914E9A9-8BC1-4C4D-9898-0D3FE7CA6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1531620</xdr:colOff>
      <xdr:row>22</xdr:row>
      <xdr:rowOff>7620</xdr:rowOff>
    </xdr:from>
    <xdr:to>
      <xdr:col>13</xdr:col>
      <xdr:colOff>259080</xdr:colOff>
      <xdr:row>35</xdr:row>
      <xdr:rowOff>22860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264CBC0-5CC8-4204-A8FC-BCA52F5B3BDC}"/>
            </a:ext>
            <a:ext uri="{147F2762-F138-4A5C-976F-8EAC2B608ADB}">
              <a16:predDERef xmlns:a16="http://schemas.microsoft.com/office/drawing/2014/main" pred="{D914E9A9-8BC1-4C4D-9898-0D3FE7CA6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285750</xdr:colOff>
      <xdr:row>36</xdr:row>
      <xdr:rowOff>38100</xdr:rowOff>
    </xdr:from>
    <xdr:to>
      <xdr:col>7</xdr:col>
      <xdr:colOff>1076325</xdr:colOff>
      <xdr:row>48</xdr:row>
      <xdr:rowOff>40005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DAF4E77-EE61-4871-BFCF-A3BBACCB1A0B}"/>
            </a:ext>
            <a:ext uri="{147F2762-F138-4A5C-976F-8EAC2B608ADB}">
              <a16:predDERef xmlns:a16="http://schemas.microsoft.com/office/drawing/2014/main" pred="{6264CBC0-5CC8-4204-A8FC-BCA52F5B3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1562100</xdr:colOff>
      <xdr:row>36</xdr:row>
      <xdr:rowOff>47625</xdr:rowOff>
    </xdr:from>
    <xdr:to>
      <xdr:col>13</xdr:col>
      <xdr:colOff>262890</xdr:colOff>
      <xdr:row>48</xdr:row>
      <xdr:rowOff>49530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C16CE1F-8D6F-4DB8-8069-083ABCD73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/Library/Containers/com.microsoft.Excel/Data/Documents/C:\Users\aljimenez\Documents\ITI\UV_GESTION_CARTERA\02-docs_Revision%20proyectos%20202011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/Library/Containers/com.microsoft.Excel/Data/Documents/C:\Users\aljimenez\Documents\ITI\UV_GESTION_CARTERA\Revisados%20Fonse\20210509%20Cartera%20de%20Projectes%202020-21%20UV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5B60-A3AD-4874-AFF7-6EA3AF600481}">
  <dimension ref="B3:D27"/>
  <sheetViews>
    <sheetView tabSelected="1" workbookViewId="0">
      <selection activeCell="C30" sqref="C30"/>
    </sheetView>
  </sheetViews>
  <sheetFormatPr baseColWidth="10" defaultColWidth="11.5" defaultRowHeight="13"/>
  <cols>
    <col min="1" max="1" width="11.5" style="22"/>
    <col min="2" max="2" width="26.5" style="22" customWidth="1"/>
    <col min="3" max="3" width="39.6640625" style="22" customWidth="1"/>
    <col min="4" max="4" width="13.33203125" style="22" customWidth="1"/>
    <col min="5" max="16384" width="11.5" style="22"/>
  </cols>
  <sheetData>
    <row r="3" spans="2:4">
      <c r="B3" s="48" t="s">
        <v>161</v>
      </c>
      <c r="C3" s="48"/>
      <c r="D3" s="46"/>
    </row>
    <row r="4" spans="2:4">
      <c r="B4" s="14" t="s">
        <v>162</v>
      </c>
      <c r="C4" s="14" t="s">
        <v>163</v>
      </c>
      <c r="D4" s="14" t="s">
        <v>0</v>
      </c>
    </row>
    <row r="5" spans="2:4">
      <c r="B5" s="15" t="str">
        <f>LISTAS!$B2</f>
        <v>EN PROCÉS</v>
      </c>
      <c r="C5" s="16">
        <f>SUM('INFRA AULES Y SUPERCOMP'!C15,SISTEMAS!C18,COMUNICACIONES!C13,SEGURIDAD!C11,USUARIOS!C10,'SIST INFORM Y BBDD'!C15,'EADMIN Y APLIC ADMINIST'!C36,'APLIC ACADEMICAS E INVEST'!C25,'Compartidos EADMIN &amp; APLIC'!C17,'GEST CONTRATACION'!C11)</f>
        <v>54</v>
      </c>
      <c r="D5" s="42">
        <f>C5/$C$9</f>
        <v>0.48648648648648651</v>
      </c>
    </row>
    <row r="6" spans="2:4">
      <c r="B6" s="15" t="str">
        <f>LISTAS!$B3</f>
        <v>FINALITZAT</v>
      </c>
      <c r="C6" s="16">
        <f>SUM('INFRA AULES Y SUPERCOMP'!C16,SISTEMAS!C19,COMUNICACIONES!C14,SEGURIDAD!C12,USUARIOS!C11,'SIST INFORM Y BBDD'!C16,'EADMIN Y APLIC ADMINIST'!C37,'APLIC ACADEMICAS E INVEST'!C26,'Compartidos EADMIN &amp; APLIC'!C18,'GEST CONTRATACION'!C12)</f>
        <v>0</v>
      </c>
      <c r="D6" s="42">
        <f t="shared" ref="D6:D8" si="0">C6/$C$9</f>
        <v>0</v>
      </c>
    </row>
    <row r="7" spans="2:4">
      <c r="B7" s="40" t="str">
        <f>LISTAS!$B4</f>
        <v>PARAT</v>
      </c>
      <c r="C7" s="16">
        <f>SUM('INFRA AULES Y SUPERCOMP'!C17,SISTEMAS!C20,COMUNICACIONES!C15,SEGURIDAD!C13,USUARIOS!C12,'SIST INFORM Y BBDD'!C17,'EADMIN Y APLIC ADMINIST'!C38,'APLIC ACADEMICAS E INVEST'!C27,'Compartidos EADMIN &amp; APLIC'!C19,'GEST CONTRATACION'!C13)</f>
        <v>0</v>
      </c>
      <c r="D7" s="42">
        <f t="shared" si="0"/>
        <v>0</v>
      </c>
    </row>
    <row r="8" spans="2:4">
      <c r="B8" s="15" t="str">
        <f>LISTAS!$B5</f>
        <v>NO COMENÇAT</v>
      </c>
      <c r="C8" s="16">
        <f>SUM('INFRA AULES Y SUPERCOMP'!C18,SISTEMAS!C21,COMUNICACIONES!C16,SEGURIDAD!C14,USUARIOS!C13,'SIST INFORM Y BBDD'!C18,'EADMIN Y APLIC ADMINIST'!C39,'APLIC ACADEMICAS E INVEST'!C28,'Compartidos EADMIN &amp; APLIC'!C20,'GEST CONTRATACION'!C14)</f>
        <v>57</v>
      </c>
      <c r="D8" s="42">
        <f t="shared" si="0"/>
        <v>0.51351351351351349</v>
      </c>
    </row>
    <row r="9" spans="2:4">
      <c r="B9" s="14" t="s">
        <v>164</v>
      </c>
      <c r="C9" s="17">
        <f>SUM(C5:C8)</f>
        <v>111</v>
      </c>
      <c r="D9" s="41"/>
    </row>
    <row r="10" spans="2:4">
      <c r="B10" s="10"/>
      <c r="C10" s="10"/>
      <c r="D10" s="10"/>
    </row>
    <row r="11" spans="2:4">
      <c r="B11" s="48" t="s">
        <v>168</v>
      </c>
      <c r="C11" s="48"/>
      <c r="D11" s="46"/>
    </row>
    <row r="12" spans="2:4">
      <c r="B12" s="14" t="s">
        <v>165</v>
      </c>
      <c r="C12" s="14" t="s">
        <v>179</v>
      </c>
      <c r="D12" s="14" t="s">
        <v>0</v>
      </c>
    </row>
    <row r="13" spans="2:4">
      <c r="B13" s="15" t="str">
        <f>LISTAS!A2</f>
        <v>PROJECTE DE CARTERA</v>
      </c>
      <c r="C13" s="16">
        <f>SUM('INFRA AULES Y SUPERCOMP'!C23,SISTEMAS!C26,COMUNICACIONES!C21,SEGURIDAD!C19,USUARIOS!C18,'SIST INFORM Y BBDD'!C23,'EADMIN Y APLIC ADMINIST'!C44,'APLIC ACADEMICAS E INVEST'!C33,'Compartidos EADMIN &amp; APLIC'!C25,'GEST CONTRATACION'!C19)</f>
        <v>111</v>
      </c>
      <c r="D13" s="42">
        <f>C13/$C$14</f>
        <v>1</v>
      </c>
    </row>
    <row r="14" spans="2:4">
      <c r="B14" s="14" t="s">
        <v>164</v>
      </c>
      <c r="C14" s="17">
        <f>SUM(C13:C13)</f>
        <v>111</v>
      </c>
      <c r="D14" s="41"/>
    </row>
    <row r="16" spans="2:4">
      <c r="B16" s="48" t="s">
        <v>169</v>
      </c>
      <c r="C16" s="48"/>
      <c r="D16" s="46"/>
    </row>
    <row r="17" spans="2:4">
      <c r="B17" s="14" t="s">
        <v>165</v>
      </c>
      <c r="C17" s="14" t="s">
        <v>166</v>
      </c>
      <c r="D17" s="14" t="s">
        <v>0</v>
      </c>
    </row>
    <row r="18" spans="2:4">
      <c r="B18" s="15" t="str">
        <f>LISTAS!$A$2</f>
        <v>PROJECTE DE CARTERA</v>
      </c>
      <c r="C18" s="16">
        <f>SUM('INFRA AULES Y SUPERCOMP'!C28,SISTEMAS!C31,COMUNICACIONES!C26,SEGURIDAD!C24,USUARIOS!C23,'SIST INFORM Y BBDD'!C28,'EADMIN Y APLIC ADMINIST'!C49,'APLIC ACADEMICAS E INVEST'!C38,'Compartidos EADMIN &amp; APLIC'!C30,'GEST CONTRATACION'!C24)</f>
        <v>0</v>
      </c>
      <c r="D18" s="42" t="e">
        <f>C18/$C$19</f>
        <v>#DIV/0!</v>
      </c>
    </row>
    <row r="19" spans="2:4">
      <c r="B19" s="14" t="s">
        <v>164</v>
      </c>
      <c r="C19" s="17">
        <f>SUM(C18:C18)</f>
        <v>0</v>
      </c>
      <c r="D19" s="41"/>
    </row>
    <row r="20" spans="2:4">
      <c r="B20" s="10"/>
      <c r="C20" s="10"/>
      <c r="D20" s="10"/>
    </row>
    <row r="21" spans="2:4">
      <c r="B21" s="48" t="s">
        <v>167</v>
      </c>
      <c r="C21" s="48"/>
      <c r="D21" s="46"/>
    </row>
    <row r="22" spans="2:4">
      <c r="B22" s="14" t="s">
        <v>181</v>
      </c>
      <c r="C22" s="14" t="s">
        <v>180</v>
      </c>
      <c r="D22" s="14" t="s">
        <v>0</v>
      </c>
    </row>
    <row r="23" spans="2:4">
      <c r="B23" s="15" t="s">
        <v>1</v>
      </c>
      <c r="C23" s="16">
        <f>SUM('INFRA AULES Y SUPERCOMP'!C33,SISTEMAS!C37,COMUNICACIONES!C31,SEGURIDAD!C29,USUARIOS!C28,'SIST INFORM Y BBDD'!C33,'EADMIN Y APLIC ADMINIST'!C54,'APLIC ACADEMICAS E INVEST'!C43,'Compartidos EADMIN &amp; APLIC'!C35,'GEST CONTRATACION'!C29)</f>
        <v>16</v>
      </c>
      <c r="D23" s="42">
        <f>C23/$C$27</f>
        <v>0.29629629629629628</v>
      </c>
    </row>
    <row r="24" spans="2:4">
      <c r="B24" s="15" t="s">
        <v>2</v>
      </c>
      <c r="C24" s="16">
        <f>SUM('INFRA AULES Y SUPERCOMP'!C34,SISTEMAS!C38,COMUNICACIONES!C32,SEGURIDAD!C30,USUARIOS!C29,'SIST INFORM Y BBDD'!C34,'EADMIN Y APLIC ADMINIST'!C55,'APLIC ACADEMICAS E INVEST'!C44,'Compartidos EADMIN &amp; APLIC'!C36,'GEST CONTRATACION'!C30)</f>
        <v>7</v>
      </c>
      <c r="D24" s="42">
        <f t="shared" ref="D24:D26" si="1">C24/$C$27</f>
        <v>0.12962962962962962</v>
      </c>
    </row>
    <row r="25" spans="2:4">
      <c r="B25" s="15" t="s">
        <v>3</v>
      </c>
      <c r="C25" s="16">
        <f>SUM('INFRA AULES Y SUPERCOMP'!C35,SISTEMAS!C39,COMUNICACIONES!C33,SEGURIDAD!C31,USUARIOS!C30,'SIST INFORM Y BBDD'!C35,'EADMIN Y APLIC ADMINIST'!C56,'APLIC ACADEMICAS E INVEST'!C45,'Compartidos EADMIN &amp; APLIC'!C37,'GEST CONTRATACION'!C31)</f>
        <v>17</v>
      </c>
      <c r="D25" s="42">
        <f t="shared" si="1"/>
        <v>0.31481481481481483</v>
      </c>
    </row>
    <row r="26" spans="2:4">
      <c r="B26" s="15" t="s">
        <v>4</v>
      </c>
      <c r="C26" s="16">
        <f>SUM('INFRA AULES Y SUPERCOMP'!C36,SISTEMAS!C40,COMUNICACIONES!C34,SEGURIDAD!C32,USUARIOS!C31,'SIST INFORM Y BBDD'!C36,'EADMIN Y APLIC ADMINIST'!C57,'APLIC ACADEMICAS E INVEST'!C46,'Compartidos EADMIN &amp; APLIC'!C38,'GEST CONTRATACION'!C32)</f>
        <v>14</v>
      </c>
      <c r="D26" s="42">
        <f t="shared" si="1"/>
        <v>0.25925925925925924</v>
      </c>
    </row>
    <row r="27" spans="2:4">
      <c r="B27" s="14" t="s">
        <v>164</v>
      </c>
      <c r="C27" s="17">
        <f>SUM(C23:C26)</f>
        <v>54</v>
      </c>
      <c r="D27" s="41"/>
    </row>
  </sheetData>
  <mergeCells count="4">
    <mergeCell ref="B3:C3"/>
    <mergeCell ref="B11:C11"/>
    <mergeCell ref="B16:C16"/>
    <mergeCell ref="B21:C2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95C0AB-736B-4250-B79E-78B867669355}">
  <dimension ref="B1:I39"/>
  <sheetViews>
    <sheetView topLeftCell="A10" workbookViewId="0">
      <selection activeCell="C42" sqref="C42"/>
    </sheetView>
  </sheetViews>
  <sheetFormatPr baseColWidth="10" defaultColWidth="11.5" defaultRowHeight="15"/>
  <cols>
    <col min="1" max="1" width="11.5" style="18"/>
    <col min="2" max="2" width="26.1640625" style="18" customWidth="1"/>
    <col min="3" max="4" width="50.5" style="18" customWidth="1"/>
    <col min="5" max="5" width="33" style="18" customWidth="1"/>
    <col min="6" max="7" width="20.33203125" style="18" customWidth="1"/>
    <col min="8" max="8" width="28" style="18" customWidth="1"/>
    <col min="9" max="9" width="17" style="18" customWidth="1"/>
    <col min="10" max="16384" width="11.5" style="18"/>
  </cols>
  <sheetData>
    <row r="1" spans="2:9">
      <c r="B1" s="1" t="s">
        <v>6</v>
      </c>
      <c r="C1" s="2" t="s">
        <v>7</v>
      </c>
      <c r="D1" s="2"/>
      <c r="E1" s="2" t="s">
        <v>8</v>
      </c>
      <c r="F1" s="2" t="s">
        <v>66</v>
      </c>
      <c r="G1" s="1" t="s">
        <v>10</v>
      </c>
      <c r="H1" s="1" t="s">
        <v>11</v>
      </c>
      <c r="I1" s="1" t="s">
        <v>12</v>
      </c>
    </row>
    <row r="2" spans="2:9" ht="63.75" customHeight="1">
      <c r="B2" s="3" t="s">
        <v>170</v>
      </c>
      <c r="C2" s="36" t="s">
        <v>135</v>
      </c>
      <c r="D2" s="36"/>
      <c r="E2" s="37"/>
      <c r="F2" s="36" t="s">
        <v>158</v>
      </c>
      <c r="G2" s="39">
        <v>0.2</v>
      </c>
      <c r="H2" s="36"/>
      <c r="I2" s="36" t="s">
        <v>136</v>
      </c>
    </row>
    <row r="3" spans="2:9" ht="27">
      <c r="B3" s="3" t="s">
        <v>170</v>
      </c>
      <c r="C3" s="36" t="s">
        <v>137</v>
      </c>
      <c r="D3" s="36"/>
      <c r="E3" s="37"/>
      <c r="F3" s="36" t="s">
        <v>158</v>
      </c>
      <c r="G3" s="38">
        <v>0.1</v>
      </c>
      <c r="H3" s="36"/>
      <c r="I3" s="36" t="s">
        <v>15</v>
      </c>
    </row>
    <row r="4" spans="2:9" ht="27">
      <c r="B4" s="3" t="s">
        <v>170</v>
      </c>
      <c r="C4" s="36" t="s">
        <v>138</v>
      </c>
      <c r="D4" s="36"/>
      <c r="E4" s="37"/>
      <c r="F4" s="36" t="s">
        <v>173</v>
      </c>
      <c r="G4" s="38"/>
      <c r="H4" s="36"/>
      <c r="I4" s="36" t="s">
        <v>15</v>
      </c>
    </row>
    <row r="5" spans="2:9" ht="27">
      <c r="B5" s="3" t="s">
        <v>170</v>
      </c>
      <c r="C5" s="36" t="s">
        <v>139</v>
      </c>
      <c r="D5" s="36"/>
      <c r="E5" s="37"/>
      <c r="F5" s="36" t="s">
        <v>173</v>
      </c>
      <c r="G5" s="38"/>
      <c r="H5" s="36"/>
      <c r="I5" s="36" t="s">
        <v>140</v>
      </c>
    </row>
    <row r="6" spans="2:9" ht="27">
      <c r="B6" s="3" t="s">
        <v>170</v>
      </c>
      <c r="C6" s="36" t="s">
        <v>141</v>
      </c>
      <c r="D6" s="36"/>
      <c r="E6" s="37"/>
      <c r="F6" s="36" t="s">
        <v>173</v>
      </c>
      <c r="G6" s="38"/>
      <c r="H6" s="36"/>
      <c r="I6" s="36" t="s">
        <v>96</v>
      </c>
    </row>
    <row r="7" spans="2:9">
      <c r="B7" s="3" t="s">
        <v>170</v>
      </c>
      <c r="C7" s="36" t="s">
        <v>142</v>
      </c>
      <c r="D7" s="36"/>
      <c r="E7" s="37"/>
      <c r="F7" s="36" t="s">
        <v>158</v>
      </c>
      <c r="G7" s="38">
        <v>0.5</v>
      </c>
      <c r="H7" s="36"/>
      <c r="I7" s="36" t="s">
        <v>143</v>
      </c>
    </row>
    <row r="8" spans="2:9">
      <c r="B8" s="3" t="s">
        <v>170</v>
      </c>
      <c r="C8" s="36" t="s">
        <v>144</v>
      </c>
      <c r="D8" s="36"/>
      <c r="E8" s="37"/>
      <c r="F8" s="36" t="s">
        <v>158</v>
      </c>
      <c r="G8" s="38">
        <v>0.9</v>
      </c>
      <c r="H8" s="36"/>
      <c r="I8" s="36" t="s">
        <v>15</v>
      </c>
    </row>
    <row r="9" spans="2:9">
      <c r="B9" s="3" t="s">
        <v>170</v>
      </c>
      <c r="C9" s="36" t="s">
        <v>145</v>
      </c>
      <c r="D9" s="36"/>
      <c r="E9" s="37"/>
      <c r="F9" s="36" t="s">
        <v>173</v>
      </c>
      <c r="G9" s="38"/>
      <c r="H9" s="36"/>
      <c r="I9" s="36" t="s">
        <v>15</v>
      </c>
    </row>
    <row r="10" spans="2:9">
      <c r="B10" s="3" t="s">
        <v>170</v>
      </c>
      <c r="C10" s="36" t="s">
        <v>146</v>
      </c>
      <c r="D10" s="36"/>
      <c r="E10" s="37"/>
      <c r="F10" s="36" t="s">
        <v>158</v>
      </c>
      <c r="G10" s="38">
        <v>0.2</v>
      </c>
      <c r="H10" s="45"/>
      <c r="I10" s="36" t="s">
        <v>15</v>
      </c>
    </row>
    <row r="11" spans="2:9" ht="27">
      <c r="B11" s="3" t="s">
        <v>170</v>
      </c>
      <c r="C11" s="36" t="s">
        <v>149</v>
      </c>
      <c r="D11" s="36"/>
      <c r="E11" s="37"/>
      <c r="F11" s="36" t="s">
        <v>173</v>
      </c>
      <c r="G11" s="38"/>
      <c r="H11" s="36"/>
      <c r="I11" s="36" t="s">
        <v>87</v>
      </c>
    </row>
    <row r="12" spans="2:9">
      <c r="B12" s="3" t="s">
        <v>170</v>
      </c>
      <c r="C12" s="36" t="s">
        <v>150</v>
      </c>
      <c r="D12" s="36"/>
      <c r="E12" s="37"/>
      <c r="F12" s="36" t="s">
        <v>173</v>
      </c>
      <c r="G12" s="38"/>
      <c r="H12" s="36"/>
      <c r="I12" s="36" t="s">
        <v>15</v>
      </c>
    </row>
    <row r="15" spans="2:9">
      <c r="B15" s="48" t="s">
        <v>178</v>
      </c>
      <c r="C15" s="48"/>
      <c r="D15" s="46"/>
    </row>
    <row r="16" spans="2:9">
      <c r="B16" s="14" t="s">
        <v>162</v>
      </c>
      <c r="C16" s="14" t="s">
        <v>163</v>
      </c>
      <c r="D16" s="14" t="s">
        <v>0</v>
      </c>
    </row>
    <row r="17" spans="2:4">
      <c r="B17" s="15" t="str">
        <f>LISTAS!$B2</f>
        <v>EN PROCÉS</v>
      </c>
      <c r="C17" s="16">
        <f>COUNTIF($F$2:$F$12,B17)</f>
        <v>5</v>
      </c>
      <c r="D17" s="42">
        <f>C17/$C$21</f>
        <v>0.45454545454545453</v>
      </c>
    </row>
    <row r="18" spans="2:4">
      <c r="B18" s="15" t="str">
        <f>LISTAS!$B3</f>
        <v>FINALITZAT</v>
      </c>
      <c r="C18" s="16">
        <f>COUNTIF($F$2:$F$12,B18)</f>
        <v>0</v>
      </c>
      <c r="D18" s="42">
        <f t="shared" ref="D18:D20" si="0">C18/$C$21</f>
        <v>0</v>
      </c>
    </row>
    <row r="19" spans="2:4">
      <c r="B19" s="15" t="str">
        <f>LISTAS!$B4</f>
        <v>PARAT</v>
      </c>
      <c r="C19" s="16">
        <f>COUNTIF($F$2:$F$12,B19)</f>
        <v>0</v>
      </c>
      <c r="D19" s="42">
        <f t="shared" si="0"/>
        <v>0</v>
      </c>
    </row>
    <row r="20" spans="2:4">
      <c r="B20" s="15" t="str">
        <f>LISTAS!$B5</f>
        <v>NO COMENÇAT</v>
      </c>
      <c r="C20" s="16">
        <f>COUNTIF($F$2:$F$12,B20)</f>
        <v>6</v>
      </c>
      <c r="D20" s="42">
        <f t="shared" si="0"/>
        <v>0.54545454545454541</v>
      </c>
    </row>
    <row r="21" spans="2:4">
      <c r="B21" s="14" t="s">
        <v>164</v>
      </c>
      <c r="C21" s="17">
        <f>SUM(C17:C20)</f>
        <v>11</v>
      </c>
      <c r="D21" s="41"/>
    </row>
    <row r="22" spans="2:4">
      <c r="B22" s="10"/>
      <c r="C22" s="10"/>
      <c r="D22" s="10"/>
    </row>
    <row r="23" spans="2:4">
      <c r="B23" s="48" t="s">
        <v>175</v>
      </c>
      <c r="C23" s="48"/>
      <c r="D23" s="46"/>
    </row>
    <row r="24" spans="2:4">
      <c r="B24" s="14" t="s">
        <v>165</v>
      </c>
      <c r="C24" s="14" t="s">
        <v>179</v>
      </c>
      <c r="D24" s="14" t="s">
        <v>0</v>
      </c>
    </row>
    <row r="25" spans="2:4">
      <c r="B25" s="15" t="str">
        <f>LISTAS!$A2</f>
        <v>PROJECTE DE CARTERA</v>
      </c>
      <c r="C25" s="16">
        <f>COUNTIF($B$2:$B$12,B25)</f>
        <v>11</v>
      </c>
      <c r="D25" s="42">
        <f>C25/$C$26</f>
        <v>1</v>
      </c>
    </row>
    <row r="26" spans="2:4">
      <c r="B26" s="14" t="s">
        <v>164</v>
      </c>
      <c r="C26" s="17">
        <f>SUM(C25:C25)</f>
        <v>11</v>
      </c>
      <c r="D26" s="41"/>
    </row>
    <row r="28" spans="2:4">
      <c r="B28" s="48" t="s">
        <v>176</v>
      </c>
      <c r="C28" s="48"/>
      <c r="D28" s="46"/>
    </row>
    <row r="29" spans="2:4">
      <c r="B29" s="14" t="s">
        <v>165</v>
      </c>
      <c r="C29" s="14" t="s">
        <v>166</v>
      </c>
      <c r="D29" s="14" t="s">
        <v>0</v>
      </c>
    </row>
    <row r="30" spans="2:4">
      <c r="B30" s="15" t="str">
        <f>LISTAS!$A2</f>
        <v>PROJECTE DE CARTERA</v>
      </c>
      <c r="C30" s="16">
        <f>COUNTIFS($B$2:$B$12,B30,$F$2:$F$12,LISTAS!$B$3)</f>
        <v>0</v>
      </c>
      <c r="D30" s="42" t="e">
        <f>C30/$C$31</f>
        <v>#DIV/0!</v>
      </c>
    </row>
    <row r="31" spans="2:4">
      <c r="B31" s="14" t="s">
        <v>164</v>
      </c>
      <c r="C31" s="17">
        <f>SUM(C30:C30)</f>
        <v>0</v>
      </c>
      <c r="D31" s="41"/>
    </row>
    <row r="32" spans="2:4">
      <c r="B32" s="10"/>
      <c r="C32" s="10"/>
      <c r="D32" s="10"/>
    </row>
    <row r="33" spans="2:4">
      <c r="B33" s="48" t="s">
        <v>177</v>
      </c>
      <c r="C33" s="48"/>
      <c r="D33" s="46"/>
    </row>
    <row r="34" spans="2:4">
      <c r="B34" s="14" t="s">
        <v>181</v>
      </c>
      <c r="C34" s="14" t="s">
        <v>180</v>
      </c>
      <c r="D34" s="14" t="s">
        <v>0</v>
      </c>
    </row>
    <row r="35" spans="2:4">
      <c r="B35" s="15" t="s">
        <v>1</v>
      </c>
      <c r="C35" s="16">
        <f>COUNTIFS($F$2:$F$12,LISTAS!$B$2,$G$2:$G$12,"&gt;0%",$G$2:$G$12,"&lt;25%")</f>
        <v>3</v>
      </c>
      <c r="D35" s="42">
        <f>C35/$C$39</f>
        <v>0.6</v>
      </c>
    </row>
    <row r="36" spans="2:4">
      <c r="B36" s="15" t="s">
        <v>2</v>
      </c>
      <c r="C36" s="16">
        <f>COUNTIFS($F$2:$F$12,LISTAS!$B$2,$G$2:$G$12,"&gt;=25%",$G$2:$G$12,"&lt;50%")</f>
        <v>0</v>
      </c>
      <c r="D36" s="42">
        <f t="shared" ref="D36:D38" si="1">C36/$C$39</f>
        <v>0</v>
      </c>
    </row>
    <row r="37" spans="2:4">
      <c r="B37" s="15" t="s">
        <v>3</v>
      </c>
      <c r="C37" s="16">
        <f>COUNTIFS($F$2:$F$12,LISTAS!$B$2,$G$2:$G$12,"&gt;=50%",$G$2:$G$12,"&lt;75%")</f>
        <v>1</v>
      </c>
      <c r="D37" s="42">
        <f t="shared" si="1"/>
        <v>0.2</v>
      </c>
    </row>
    <row r="38" spans="2:4">
      <c r="B38" s="15" t="s">
        <v>4</v>
      </c>
      <c r="C38" s="16">
        <f>COUNTIFS($F$2:$F$12,LISTAS!$B$2,$G$2:$G$12,"&gt;=75%",$G$2:$G$12,"&lt;100%")</f>
        <v>1</v>
      </c>
      <c r="D38" s="42">
        <f t="shared" si="1"/>
        <v>0.2</v>
      </c>
    </row>
    <row r="39" spans="2:4">
      <c r="B39" s="14" t="s">
        <v>164</v>
      </c>
      <c r="C39" s="17">
        <f>SUM(C35:C38)</f>
        <v>5</v>
      </c>
      <c r="D39" s="41"/>
    </row>
  </sheetData>
  <autoFilter ref="B1:I12" xr:uid="{00061F1A-4014-402B-AE67-9C8079D614C4}"/>
  <mergeCells count="4">
    <mergeCell ref="B15:C15"/>
    <mergeCell ref="B23:C23"/>
    <mergeCell ref="B28:C28"/>
    <mergeCell ref="B33:C3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FBFBCCE-3951-4E8C-9E8C-3D9C7D72FAE9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A05FBE57-C713-400A-B7D7-F765873DB9B3}">
          <x14:formula1>
            <xm:f>LISTAS!$A$2:$A$2</xm:f>
          </x14:formula1>
          <xm:sqref>B2:B12</xm:sqref>
        </x14:dataValidation>
        <x14:dataValidation type="list" allowBlank="1" showInputMessage="1" showErrorMessage="1" xr:uid="{CBBD7F40-8C7B-4344-B47B-2F07D80852D0}">
          <x14:formula1>
            <xm:f>LISTAS!$B$2:$B$5</xm:f>
          </x14:formula1>
          <xm:sqref>F2:F12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AD581-2F0D-446B-97B6-C2D752B445C6}">
  <dimension ref="B1:I33"/>
  <sheetViews>
    <sheetView topLeftCell="A7" workbookViewId="0">
      <selection activeCell="C41" sqref="C41"/>
    </sheetView>
  </sheetViews>
  <sheetFormatPr baseColWidth="10" defaultColWidth="11.5" defaultRowHeight="15"/>
  <cols>
    <col min="1" max="1" width="11.5" style="18"/>
    <col min="2" max="2" width="27.33203125" style="18" customWidth="1"/>
    <col min="3" max="4" width="40.33203125" style="18" customWidth="1"/>
    <col min="5" max="5" width="34" style="18" customWidth="1"/>
    <col min="6" max="7" width="21.6640625" style="18" customWidth="1"/>
    <col min="8" max="8" width="24.5" style="18" customWidth="1"/>
    <col min="9" max="9" width="20.83203125" style="18" customWidth="1"/>
    <col min="10" max="16384" width="11.5" style="18"/>
  </cols>
  <sheetData>
    <row r="1" spans="2:9">
      <c r="B1" s="1" t="s">
        <v>6</v>
      </c>
      <c r="C1" s="2" t="s">
        <v>7</v>
      </c>
      <c r="D1" s="2"/>
      <c r="E1" s="2" t="s">
        <v>8</v>
      </c>
      <c r="F1" s="2" t="s">
        <v>9</v>
      </c>
      <c r="G1" s="1" t="s">
        <v>10</v>
      </c>
      <c r="H1" s="1" t="s">
        <v>11</v>
      </c>
      <c r="I1" s="1" t="s">
        <v>12</v>
      </c>
    </row>
    <row r="2" spans="2:9">
      <c r="B2" s="28" t="s">
        <v>170</v>
      </c>
      <c r="C2" s="21" t="s">
        <v>151</v>
      </c>
      <c r="D2" s="21"/>
      <c r="E2" s="29"/>
      <c r="F2" s="21" t="s">
        <v>173</v>
      </c>
      <c r="G2" s="23"/>
      <c r="H2" s="24"/>
      <c r="I2" s="21" t="s">
        <v>15</v>
      </c>
    </row>
    <row r="3" spans="2:9" ht="27">
      <c r="B3" s="28" t="s">
        <v>170</v>
      </c>
      <c r="C3" s="30" t="s">
        <v>152</v>
      </c>
      <c r="D3" s="30"/>
      <c r="E3" s="31"/>
      <c r="F3" s="21" t="s">
        <v>173</v>
      </c>
      <c r="G3" s="24"/>
      <c r="H3" s="21"/>
      <c r="I3" s="21" t="s">
        <v>15</v>
      </c>
    </row>
    <row r="4" spans="2:9" ht="27">
      <c r="B4" s="28" t="s">
        <v>170</v>
      </c>
      <c r="C4" s="30" t="s">
        <v>153</v>
      </c>
      <c r="D4" s="30"/>
      <c r="E4" s="31"/>
      <c r="F4" s="21" t="s">
        <v>173</v>
      </c>
      <c r="G4" s="24"/>
      <c r="H4" s="21"/>
      <c r="I4" s="21" t="s">
        <v>15</v>
      </c>
    </row>
    <row r="5" spans="2:9" ht="27">
      <c r="B5" s="28" t="s">
        <v>170</v>
      </c>
      <c r="C5" s="30" t="s">
        <v>154</v>
      </c>
      <c r="D5" s="30"/>
      <c r="E5" s="31"/>
      <c r="F5" s="21" t="s">
        <v>173</v>
      </c>
      <c r="G5" s="24"/>
      <c r="H5" s="21"/>
      <c r="I5" s="21" t="s">
        <v>15</v>
      </c>
    </row>
    <row r="6" spans="2:9" ht="27">
      <c r="B6" s="28" t="s">
        <v>170</v>
      </c>
      <c r="C6" s="30" t="s">
        <v>155</v>
      </c>
      <c r="D6" s="30"/>
      <c r="E6" s="31"/>
      <c r="F6" s="21" t="s">
        <v>173</v>
      </c>
      <c r="G6" s="24"/>
      <c r="H6" s="21"/>
      <c r="I6" s="21" t="s">
        <v>15</v>
      </c>
    </row>
    <row r="9" spans="2:9">
      <c r="B9" s="48" t="s">
        <v>178</v>
      </c>
      <c r="C9" s="48"/>
      <c r="D9" s="46"/>
    </row>
    <row r="10" spans="2:9">
      <c r="B10" s="14" t="s">
        <v>162</v>
      </c>
      <c r="C10" s="14" t="s">
        <v>163</v>
      </c>
      <c r="D10" s="14" t="s">
        <v>0</v>
      </c>
    </row>
    <row r="11" spans="2:9">
      <c r="B11" s="15" t="str">
        <f>LISTAS!$B2</f>
        <v>EN PROCÉS</v>
      </c>
      <c r="C11" s="16">
        <f t="shared" ref="C11:C14" si="0">COUNTIF($F$2:$F$6,B11)</f>
        <v>0</v>
      </c>
      <c r="D11" s="42">
        <f>C11/$C$15</f>
        <v>0</v>
      </c>
    </row>
    <row r="12" spans="2:9">
      <c r="B12" s="15" t="str">
        <f>LISTAS!$B3</f>
        <v>FINALITZAT</v>
      </c>
      <c r="C12" s="16">
        <f t="shared" si="0"/>
        <v>0</v>
      </c>
      <c r="D12" s="42">
        <f t="shared" ref="D12:D14" si="1">C12/$C$15</f>
        <v>0</v>
      </c>
    </row>
    <row r="13" spans="2:9">
      <c r="B13" s="15" t="str">
        <f>LISTAS!$B4</f>
        <v>PARAT</v>
      </c>
      <c r="C13" s="16">
        <f t="shared" si="0"/>
        <v>0</v>
      </c>
      <c r="D13" s="42">
        <f t="shared" si="1"/>
        <v>0</v>
      </c>
    </row>
    <row r="14" spans="2:9">
      <c r="B14" s="15" t="str">
        <f>LISTAS!$B5</f>
        <v>NO COMENÇAT</v>
      </c>
      <c r="C14" s="16">
        <f t="shared" si="0"/>
        <v>5</v>
      </c>
      <c r="D14" s="42">
        <f t="shared" si="1"/>
        <v>1</v>
      </c>
    </row>
    <row r="15" spans="2:9">
      <c r="B15" s="14" t="s">
        <v>164</v>
      </c>
      <c r="C15" s="17">
        <f>SUM(C11:C14)</f>
        <v>5</v>
      </c>
      <c r="D15" s="41"/>
    </row>
    <row r="16" spans="2:9">
      <c r="B16" s="10"/>
      <c r="C16" s="10"/>
      <c r="D16" s="10"/>
    </row>
    <row r="17" spans="2:4">
      <c r="B17" s="48" t="s">
        <v>175</v>
      </c>
      <c r="C17" s="48"/>
      <c r="D17" s="46"/>
    </row>
    <row r="18" spans="2:4">
      <c r="B18" s="14" t="s">
        <v>165</v>
      </c>
      <c r="C18" s="14" t="s">
        <v>179</v>
      </c>
      <c r="D18" s="14" t="s">
        <v>0</v>
      </c>
    </row>
    <row r="19" spans="2:4">
      <c r="B19" s="15" t="str">
        <f>LISTAS!A2</f>
        <v>PROJECTE DE CARTERA</v>
      </c>
      <c r="C19" s="16">
        <f>COUNTIF($B$2:$B$6,B19)</f>
        <v>5</v>
      </c>
      <c r="D19" s="42">
        <f>C19/$C$20</f>
        <v>1</v>
      </c>
    </row>
    <row r="20" spans="2:4">
      <c r="B20" s="14" t="s">
        <v>164</v>
      </c>
      <c r="C20" s="17">
        <f>SUM(C19:C19)</f>
        <v>5</v>
      </c>
      <c r="D20" s="41"/>
    </row>
    <row r="22" spans="2:4">
      <c r="B22" s="48" t="s">
        <v>176</v>
      </c>
      <c r="C22" s="48"/>
      <c r="D22" s="46"/>
    </row>
    <row r="23" spans="2:4">
      <c r="B23" s="14" t="s">
        <v>165</v>
      </c>
      <c r="C23" s="14" t="s">
        <v>166</v>
      </c>
      <c r="D23" s="14" t="s">
        <v>0</v>
      </c>
    </row>
    <row r="24" spans="2:4">
      <c r="B24" s="15" t="str">
        <f>LISTAS!$A2</f>
        <v>PROJECTE DE CARTERA</v>
      </c>
      <c r="C24" s="16">
        <f>COUNTIFS($B$2:$B$6,B24,$F$2:$F$6,LISTAS!$B$3)</f>
        <v>0</v>
      </c>
      <c r="D24" s="42" t="e">
        <f>C24/$C$25</f>
        <v>#DIV/0!</v>
      </c>
    </row>
    <row r="25" spans="2:4">
      <c r="B25" s="14" t="s">
        <v>164</v>
      </c>
      <c r="C25" s="17">
        <f>SUM(C24:C24)</f>
        <v>0</v>
      </c>
      <c r="D25" s="41"/>
    </row>
    <row r="26" spans="2:4">
      <c r="B26" s="10"/>
      <c r="C26" s="10"/>
      <c r="D26" s="10"/>
    </row>
    <row r="27" spans="2:4">
      <c r="B27" s="48" t="s">
        <v>177</v>
      </c>
      <c r="C27" s="48"/>
      <c r="D27" s="46"/>
    </row>
    <row r="28" spans="2:4">
      <c r="B28" s="14" t="s">
        <v>181</v>
      </c>
      <c r="C28" s="14" t="s">
        <v>180</v>
      </c>
      <c r="D28" s="14" t="s">
        <v>0</v>
      </c>
    </row>
    <row r="29" spans="2:4">
      <c r="B29" s="15" t="s">
        <v>1</v>
      </c>
      <c r="C29" s="16">
        <f>COUNTIFS($F$2:$F$6,LISTAS!$B$2,$G$2:$G$6,"&gt;0%",$G$2:$G$6,"&lt;25%")</f>
        <v>0</v>
      </c>
      <c r="D29" s="42" t="e">
        <f>C29/$C$33</f>
        <v>#DIV/0!</v>
      </c>
    </row>
    <row r="30" spans="2:4">
      <c r="B30" s="15" t="s">
        <v>2</v>
      </c>
      <c r="C30" s="16">
        <f>COUNTIFS($F$2:$F$6,LISTAS!$B$2,$G$2:$G$6,"&gt;=25%",$G$2:$G$6,"&lt;50%")</f>
        <v>0</v>
      </c>
      <c r="D30" s="42" t="e">
        <f t="shared" ref="D30:D32" si="2">C30/$C$33</f>
        <v>#DIV/0!</v>
      </c>
    </row>
    <row r="31" spans="2:4">
      <c r="B31" s="15" t="s">
        <v>3</v>
      </c>
      <c r="C31" s="16">
        <f>COUNTIFS($F$2:$F$6,LISTAS!$B$2,$G$2:$G$6,"&gt;=50%",$G$2:$G$6,"&lt;75%")</f>
        <v>0</v>
      </c>
      <c r="D31" s="42" t="e">
        <f t="shared" si="2"/>
        <v>#DIV/0!</v>
      </c>
    </row>
    <row r="32" spans="2:4">
      <c r="B32" s="15" t="s">
        <v>4</v>
      </c>
      <c r="C32" s="16">
        <f>COUNTIFS($F$2:$F$6,LISTAS!$B$2,$G$2:$G$6,"&gt;=75%",$G$2:$G$6,"&lt;100%")</f>
        <v>0</v>
      </c>
      <c r="D32" s="42" t="e">
        <f t="shared" si="2"/>
        <v>#DIV/0!</v>
      </c>
    </row>
    <row r="33" spans="2:4">
      <c r="B33" s="14" t="s">
        <v>164</v>
      </c>
      <c r="C33" s="17">
        <f>SUM(C29:C32)</f>
        <v>0</v>
      </c>
      <c r="D33" s="41"/>
    </row>
  </sheetData>
  <autoFilter ref="B1:I1" xr:uid="{4F2C3B68-B911-4457-A8B1-CC39864F8BE0}"/>
  <mergeCells count="4">
    <mergeCell ref="B9:C9"/>
    <mergeCell ref="B17:C17"/>
    <mergeCell ref="B22:C22"/>
    <mergeCell ref="B27:C2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714172B-D38A-4EE7-9B69-1C17AFECD540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261339CF-4DFF-4B06-9A48-31DBD34135C4}">
          <x14:formula1>
            <xm:f>LISTAS!$B$2:$B$5</xm:f>
          </x14:formula1>
          <xm:sqref>F2:F6</xm:sqref>
        </x14:dataValidation>
        <x14:dataValidation type="list" allowBlank="1" showInputMessage="1" showErrorMessage="1" xr:uid="{E86CA1A0-1A32-4E29-9F7E-80346675CC08}">
          <x14:formula1>
            <xm:f>LISTAS!$A$2:$A$2</xm:f>
          </x14:formula1>
          <xm:sqref>B2:B6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84807-26D9-4BD1-8F83-695DA2684857}">
  <sheetPr>
    <tabColor rgb="FFFFC000"/>
  </sheetPr>
  <dimension ref="A1:B5"/>
  <sheetViews>
    <sheetView workbookViewId="0">
      <selection activeCell="B6" sqref="B6"/>
    </sheetView>
  </sheetViews>
  <sheetFormatPr baseColWidth="10" defaultColWidth="11.5" defaultRowHeight="12"/>
  <cols>
    <col min="1" max="1" width="27.6640625" style="11" customWidth="1"/>
    <col min="2" max="2" width="22.83203125" style="11" customWidth="1"/>
    <col min="3" max="16384" width="11.5" style="11"/>
  </cols>
  <sheetData>
    <row r="1" spans="1:2" ht="13">
      <c r="A1" s="2" t="s">
        <v>156</v>
      </c>
      <c r="B1" s="2" t="s">
        <v>9</v>
      </c>
    </row>
    <row r="2" spans="1:2" ht="13.25" customHeight="1">
      <c r="A2" s="4" t="s">
        <v>170</v>
      </c>
      <c r="B2" s="25" t="s">
        <v>158</v>
      </c>
    </row>
    <row r="3" spans="1:2" ht="13.25" customHeight="1">
      <c r="B3" s="25" t="s">
        <v>171</v>
      </c>
    </row>
    <row r="4" spans="1:2" ht="13">
      <c r="B4" s="25" t="s">
        <v>172</v>
      </c>
    </row>
    <row r="5" spans="1:2" ht="13">
      <c r="B5" s="26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AFD92-BB72-4840-ACF6-C6ECB29627B4}">
  <dimension ref="A1:I37"/>
  <sheetViews>
    <sheetView topLeftCell="A4" workbookViewId="0">
      <selection activeCell="A13" sqref="A13"/>
    </sheetView>
  </sheetViews>
  <sheetFormatPr baseColWidth="10" defaultColWidth="11.5" defaultRowHeight="12"/>
  <cols>
    <col min="1" max="1" width="13" style="10" customWidth="1"/>
    <col min="2" max="2" width="26.5" style="10" customWidth="1"/>
    <col min="3" max="4" width="42" style="10" customWidth="1"/>
    <col min="5" max="5" width="30.6640625" style="10" customWidth="1"/>
    <col min="6" max="7" width="18.33203125" style="10" customWidth="1"/>
    <col min="8" max="8" width="19.5" style="10" customWidth="1"/>
    <col min="9" max="9" width="39.5" style="10" customWidth="1"/>
    <col min="10" max="16384" width="11.5" style="10"/>
  </cols>
  <sheetData>
    <row r="1" spans="1:9" ht="13">
      <c r="A1" s="1" t="s">
        <v>5</v>
      </c>
      <c r="B1" s="1" t="s">
        <v>6</v>
      </c>
      <c r="C1" s="2" t="s">
        <v>7</v>
      </c>
      <c r="D1" s="2"/>
      <c r="E1" s="2" t="s">
        <v>8</v>
      </c>
      <c r="F1" s="2" t="s">
        <v>9</v>
      </c>
      <c r="G1" s="1" t="s">
        <v>10</v>
      </c>
      <c r="H1" s="1" t="s">
        <v>11</v>
      </c>
      <c r="I1" s="1" t="s">
        <v>12</v>
      </c>
    </row>
    <row r="2" spans="1:9" ht="39">
      <c r="A2" s="12"/>
      <c r="B2" s="27" t="s">
        <v>170</v>
      </c>
      <c r="C2" s="19" t="s">
        <v>13</v>
      </c>
      <c r="D2" s="19"/>
      <c r="E2" s="5"/>
      <c r="F2" s="4" t="s">
        <v>173</v>
      </c>
      <c r="G2" s="19"/>
      <c r="H2" s="4" t="s">
        <v>14</v>
      </c>
      <c r="I2" s="4" t="s">
        <v>15</v>
      </c>
    </row>
    <row r="3" spans="1:9" ht="13">
      <c r="A3" s="12"/>
      <c r="B3" s="27" t="s">
        <v>170</v>
      </c>
      <c r="C3" s="19" t="s">
        <v>16</v>
      </c>
      <c r="D3" s="19"/>
      <c r="E3" s="5"/>
      <c r="F3" s="21" t="s">
        <v>158</v>
      </c>
      <c r="G3" s="19">
        <v>0.9</v>
      </c>
      <c r="H3" s="4"/>
      <c r="I3" s="4" t="s">
        <v>15</v>
      </c>
    </row>
    <row r="4" spans="1:9" ht="13">
      <c r="A4" s="12"/>
      <c r="B4" s="27" t="s">
        <v>170</v>
      </c>
      <c r="C4" s="19" t="s">
        <v>17</v>
      </c>
      <c r="D4" s="19"/>
      <c r="E4" s="5"/>
      <c r="F4" s="21" t="s">
        <v>173</v>
      </c>
      <c r="G4" s="19"/>
      <c r="H4" s="4"/>
      <c r="I4" s="4" t="s">
        <v>15</v>
      </c>
    </row>
    <row r="5" spans="1:9" ht="13">
      <c r="A5" s="12"/>
      <c r="B5" s="27" t="s">
        <v>170</v>
      </c>
      <c r="C5" s="19" t="s">
        <v>18</v>
      </c>
      <c r="D5" s="19"/>
      <c r="E5" s="5"/>
      <c r="F5" s="21" t="s">
        <v>158</v>
      </c>
      <c r="G5" s="19">
        <v>0.7</v>
      </c>
      <c r="H5" s="4"/>
      <c r="I5" s="4" t="s">
        <v>15</v>
      </c>
    </row>
    <row r="6" spans="1:9" ht="13.25" customHeight="1">
      <c r="A6" s="12"/>
      <c r="B6" s="27" t="s">
        <v>170</v>
      </c>
      <c r="C6" s="19" t="s">
        <v>19</v>
      </c>
      <c r="D6" s="19"/>
      <c r="E6" s="5"/>
      <c r="F6" s="21" t="s">
        <v>158</v>
      </c>
      <c r="G6" s="19">
        <v>0.25</v>
      </c>
      <c r="H6" s="4"/>
      <c r="I6" s="4" t="s">
        <v>15</v>
      </c>
    </row>
    <row r="7" spans="1:9" ht="13">
      <c r="A7" s="12"/>
      <c r="B7" s="27" t="s">
        <v>170</v>
      </c>
      <c r="C7" s="19" t="s">
        <v>20</v>
      </c>
      <c r="D7" s="19"/>
      <c r="E7" s="5"/>
      <c r="F7" s="21" t="s">
        <v>158</v>
      </c>
      <c r="G7" s="19">
        <v>0.25</v>
      </c>
      <c r="H7" s="4"/>
      <c r="I7" s="4" t="s">
        <v>15</v>
      </c>
    </row>
    <row r="8" spans="1:9" ht="13">
      <c r="A8" s="12"/>
      <c r="B8" s="27" t="s">
        <v>170</v>
      </c>
      <c r="C8" s="19" t="s">
        <v>21</v>
      </c>
      <c r="D8" s="19"/>
      <c r="E8" s="5"/>
      <c r="F8" s="21" t="s">
        <v>173</v>
      </c>
      <c r="G8" s="19"/>
      <c r="H8" s="4"/>
      <c r="I8" s="4" t="s">
        <v>22</v>
      </c>
    </row>
    <row r="9" spans="1:9" ht="39">
      <c r="A9" s="13"/>
      <c r="B9" s="27" t="s">
        <v>170</v>
      </c>
      <c r="C9" s="19" t="s">
        <v>23</v>
      </c>
      <c r="D9" s="19"/>
      <c r="E9" s="7"/>
      <c r="F9" s="21" t="s">
        <v>173</v>
      </c>
      <c r="G9" s="19"/>
      <c r="H9" s="4"/>
      <c r="I9" s="4" t="s">
        <v>15</v>
      </c>
    </row>
    <row r="10" spans="1:9" ht="13">
      <c r="A10" s="12"/>
      <c r="B10" s="27" t="s">
        <v>170</v>
      </c>
      <c r="C10" s="19" t="s">
        <v>24</v>
      </c>
      <c r="D10" s="19"/>
      <c r="E10" s="5"/>
      <c r="F10" s="21" t="s">
        <v>173</v>
      </c>
      <c r="G10" s="19"/>
      <c r="H10" s="4"/>
      <c r="I10" s="4" t="s">
        <v>25</v>
      </c>
    </row>
    <row r="13" spans="1:9">
      <c r="B13" s="48" t="s">
        <v>174</v>
      </c>
      <c r="C13" s="48"/>
      <c r="D13" s="46"/>
    </row>
    <row r="14" spans="1:9">
      <c r="B14" s="14" t="s">
        <v>162</v>
      </c>
      <c r="C14" s="14" t="s">
        <v>163</v>
      </c>
      <c r="D14" s="14" t="s">
        <v>0</v>
      </c>
    </row>
    <row r="15" spans="1:9">
      <c r="B15" s="15" t="str">
        <f>LISTAS!$B2</f>
        <v>EN PROCÉS</v>
      </c>
      <c r="C15" s="16">
        <f>COUNTIF($F$2:$F$10,B15)</f>
        <v>4</v>
      </c>
      <c r="D15" s="42">
        <f>C15/$C$19</f>
        <v>0.44444444444444442</v>
      </c>
    </row>
    <row r="16" spans="1:9">
      <c r="B16" s="43" t="str">
        <f>LISTAS!$B3</f>
        <v>FINALITZAT</v>
      </c>
      <c r="C16" s="16">
        <f>COUNTIF($F$2:$F$10,B16)</f>
        <v>0</v>
      </c>
      <c r="D16" s="42">
        <f t="shared" ref="D16:D18" si="0">C16/$C$19</f>
        <v>0</v>
      </c>
    </row>
    <row r="17" spans="2:4">
      <c r="B17" s="15" t="str">
        <f>LISTAS!$B4</f>
        <v>PARAT</v>
      </c>
      <c r="C17" s="16">
        <f>COUNTIF($F$2:$F$10,B17)</f>
        <v>0</v>
      </c>
      <c r="D17" s="42">
        <f t="shared" si="0"/>
        <v>0</v>
      </c>
    </row>
    <row r="18" spans="2:4">
      <c r="B18" s="15" t="str">
        <f>LISTAS!$B5</f>
        <v>NO COMENÇAT</v>
      </c>
      <c r="C18" s="16">
        <f>COUNTIF($F$2:$F$10,B18)</f>
        <v>5</v>
      </c>
      <c r="D18" s="42">
        <f t="shared" si="0"/>
        <v>0.55555555555555558</v>
      </c>
    </row>
    <row r="19" spans="2:4">
      <c r="B19" s="14" t="s">
        <v>164</v>
      </c>
      <c r="C19" s="17">
        <f>SUM(C15:C18)</f>
        <v>9</v>
      </c>
      <c r="D19" s="41"/>
    </row>
    <row r="21" spans="2:4">
      <c r="B21" s="48" t="s">
        <v>175</v>
      </c>
      <c r="C21" s="48"/>
      <c r="D21" s="46"/>
    </row>
    <row r="22" spans="2:4">
      <c r="B22" s="14" t="s">
        <v>165</v>
      </c>
      <c r="C22" s="14" t="s">
        <v>179</v>
      </c>
      <c r="D22" s="14" t="s">
        <v>0</v>
      </c>
    </row>
    <row r="23" spans="2:4">
      <c r="B23" s="15" t="str">
        <f>LISTAS!$A2</f>
        <v>PROJECTE DE CARTERA</v>
      </c>
      <c r="C23" s="16">
        <f>COUNTIF($B$2:$B$10,B23)</f>
        <v>9</v>
      </c>
      <c r="D23" s="42">
        <f>C23/$C$24</f>
        <v>1</v>
      </c>
    </row>
    <row r="24" spans="2:4">
      <c r="B24" s="14" t="s">
        <v>164</v>
      </c>
      <c r="C24" s="17">
        <f>SUM(C23:C23)</f>
        <v>9</v>
      </c>
      <c r="D24" s="41"/>
    </row>
    <row r="26" spans="2:4">
      <c r="B26" s="48" t="s">
        <v>176</v>
      </c>
      <c r="C26" s="48"/>
      <c r="D26" s="46"/>
    </row>
    <row r="27" spans="2:4">
      <c r="B27" s="14" t="s">
        <v>165</v>
      </c>
      <c r="C27" s="14" t="s">
        <v>166</v>
      </c>
      <c r="D27" s="14" t="s">
        <v>0</v>
      </c>
    </row>
    <row r="28" spans="2:4">
      <c r="B28" s="15" t="str">
        <f>LISTAS!$A2</f>
        <v>PROJECTE DE CARTERA</v>
      </c>
      <c r="C28" s="16">
        <f>COUNTIFS($B$2:$B$10,B28,$F$2:$F$10,LISTAS!$B$3)</f>
        <v>0</v>
      </c>
      <c r="D28" s="42" t="e">
        <f>C28/$C$29</f>
        <v>#DIV/0!</v>
      </c>
    </row>
    <row r="29" spans="2:4">
      <c r="B29" s="14" t="s">
        <v>164</v>
      </c>
      <c r="C29" s="17">
        <f>SUM(C28:C28)</f>
        <v>0</v>
      </c>
      <c r="D29" s="41"/>
    </row>
    <row r="31" spans="2:4">
      <c r="B31" s="48" t="s">
        <v>177</v>
      </c>
      <c r="C31" s="48"/>
      <c r="D31" s="46"/>
    </row>
    <row r="32" spans="2:4">
      <c r="B32" s="14" t="s">
        <v>181</v>
      </c>
      <c r="C32" s="14" t="s">
        <v>180</v>
      </c>
      <c r="D32" s="14" t="s">
        <v>0</v>
      </c>
    </row>
    <row r="33" spans="2:4">
      <c r="B33" s="15" t="s">
        <v>1</v>
      </c>
      <c r="C33" s="16">
        <f>COUNTIFS($F$2:$F$10,LISTAS!$B$2,$G$2:$G$10,"&gt;0%",$G$2:$G$10,"&lt;25%")</f>
        <v>0</v>
      </c>
      <c r="D33" s="42">
        <f>C33/$C$37</f>
        <v>0</v>
      </c>
    </row>
    <row r="34" spans="2:4">
      <c r="B34" s="15" t="s">
        <v>2</v>
      </c>
      <c r="C34" s="16">
        <f>COUNTIFS($F$2:$F$10,LISTAS!$B$2,$G$2:$G$10,"&gt;=25%",$G$2:$G$10,"&lt;50%")</f>
        <v>2</v>
      </c>
      <c r="D34" s="42">
        <f t="shared" ref="D34:D36" si="1">C34/$C$37</f>
        <v>0.5</v>
      </c>
    </row>
    <row r="35" spans="2:4">
      <c r="B35" s="15" t="s">
        <v>3</v>
      </c>
      <c r="C35" s="16">
        <f>COUNTIFS($F$2:$F$10,LISTAS!$B$2,$G$2:$G$10,"&gt;=50%",$G$2:$G$10,"&lt;75%")</f>
        <v>1</v>
      </c>
      <c r="D35" s="42">
        <f t="shared" si="1"/>
        <v>0.25</v>
      </c>
    </row>
    <row r="36" spans="2:4">
      <c r="B36" s="15" t="s">
        <v>4</v>
      </c>
      <c r="C36" s="16">
        <f>COUNTIFS($F$2:$F$10,LISTAS!$B$2,$G$2:$G$10,"&gt;=75%",$G$2:$G$10,"&lt;100%")</f>
        <v>1</v>
      </c>
      <c r="D36" s="42">
        <f t="shared" si="1"/>
        <v>0.25</v>
      </c>
    </row>
    <row r="37" spans="2:4">
      <c r="B37" s="14" t="s">
        <v>164</v>
      </c>
      <c r="C37" s="17">
        <f>SUM(C33:C36)</f>
        <v>4</v>
      </c>
      <c r="D37" s="41"/>
    </row>
  </sheetData>
  <autoFilter ref="A1:I10" xr:uid="{459B0919-E7EF-4F51-9FF3-5C4F2D9EA76F}"/>
  <mergeCells count="4">
    <mergeCell ref="B13:C13"/>
    <mergeCell ref="B21:C21"/>
    <mergeCell ref="B26:C26"/>
    <mergeCell ref="B31:C31"/>
  </mergeCells>
  <dataValidations count="1">
    <dataValidation allowBlank="1" showInputMessage="1" showErrorMessage="1" sqref="C2:D10" xr:uid="{8D15BA80-40F5-4D79-B010-874F8E55C2B2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437205-FE2E-4DB6-A877-536DD2E83FEE}">
          <x14:formula1>
            <xm:f>LISTAS!$B$2:$B$5</xm:f>
          </x14:formula1>
          <xm:sqref>F2:F10</xm:sqref>
        </x14:dataValidation>
        <x14:dataValidation type="list" allowBlank="1" showInputMessage="1" showErrorMessage="1" xr:uid="{263F33C6-EE63-465B-A435-F4A0142D2BD2}">
          <x14:formula1>
            <xm:f>LISTAS!$A$2:$A$2</xm:f>
          </x14:formula1>
          <xm:sqref>B1:B10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862F9-4772-4DA2-9D3E-F0566AEE711B}">
  <dimension ref="B1:I41"/>
  <sheetViews>
    <sheetView topLeftCell="A13" workbookViewId="0">
      <selection activeCell="D46" sqref="D46"/>
    </sheetView>
  </sheetViews>
  <sheetFormatPr baseColWidth="10" defaultColWidth="11.5" defaultRowHeight="15"/>
  <cols>
    <col min="1" max="1" width="11.5" style="18"/>
    <col min="2" max="2" width="26.1640625" style="18" customWidth="1"/>
    <col min="3" max="4" width="45" style="18" customWidth="1"/>
    <col min="5" max="5" width="30.5" style="18" customWidth="1"/>
    <col min="6" max="7" width="27.1640625" style="18" customWidth="1"/>
    <col min="8" max="8" width="27.5" style="18" customWidth="1"/>
    <col min="9" max="9" width="19.1640625" style="18" customWidth="1"/>
    <col min="10" max="16384" width="11.5" style="18"/>
  </cols>
  <sheetData>
    <row r="1" spans="2:9">
      <c r="B1" s="1" t="s">
        <v>6</v>
      </c>
      <c r="C1" s="2" t="s">
        <v>7</v>
      </c>
      <c r="D1" s="2"/>
      <c r="E1" s="2" t="s">
        <v>8</v>
      </c>
      <c r="F1" s="2" t="s">
        <v>9</v>
      </c>
      <c r="G1" s="2" t="s">
        <v>10</v>
      </c>
      <c r="H1" s="1" t="s">
        <v>11</v>
      </c>
      <c r="I1" s="1" t="s">
        <v>12</v>
      </c>
    </row>
    <row r="2" spans="2:9" ht="81.5" customHeight="1">
      <c r="B2" s="28" t="s">
        <v>170</v>
      </c>
      <c r="C2" s="21" t="s">
        <v>26</v>
      </c>
      <c r="D2" s="21"/>
      <c r="E2" s="29"/>
      <c r="F2" s="21" t="s">
        <v>158</v>
      </c>
      <c r="G2" s="24">
        <v>0.9</v>
      </c>
      <c r="H2" s="21" t="s">
        <v>27</v>
      </c>
      <c r="I2" s="21" t="s">
        <v>15</v>
      </c>
    </row>
    <row r="3" spans="2:9" ht="27">
      <c r="B3" s="28" t="s">
        <v>170</v>
      </c>
      <c r="C3" s="30" t="s">
        <v>28</v>
      </c>
      <c r="D3" s="30"/>
      <c r="E3" s="31"/>
      <c r="F3" s="4" t="s">
        <v>173</v>
      </c>
      <c r="G3" s="24"/>
      <c r="H3" s="21" t="s">
        <v>29</v>
      </c>
      <c r="I3" s="21" t="s">
        <v>30</v>
      </c>
    </row>
    <row r="4" spans="2:9" ht="27">
      <c r="B4" s="28" t="s">
        <v>170</v>
      </c>
      <c r="C4" s="21" t="s">
        <v>31</v>
      </c>
      <c r="D4" s="21"/>
      <c r="E4" s="29"/>
      <c r="F4" s="4" t="s">
        <v>173</v>
      </c>
      <c r="G4" s="24"/>
      <c r="H4" s="21" t="s">
        <v>32</v>
      </c>
      <c r="I4" s="21" t="s">
        <v>33</v>
      </c>
    </row>
    <row r="5" spans="2:9" ht="27">
      <c r="B5" s="28" t="s">
        <v>170</v>
      </c>
      <c r="C5" s="21" t="s">
        <v>34</v>
      </c>
      <c r="D5" s="21"/>
      <c r="E5" s="29"/>
      <c r="F5" s="21" t="s">
        <v>158</v>
      </c>
      <c r="G5" s="24">
        <v>0.5</v>
      </c>
      <c r="H5" s="21" t="s">
        <v>35</v>
      </c>
      <c r="I5" s="21" t="s">
        <v>15</v>
      </c>
    </row>
    <row r="6" spans="2:9" ht="27">
      <c r="B6" s="28" t="s">
        <v>170</v>
      </c>
      <c r="C6" s="21" t="s">
        <v>36</v>
      </c>
      <c r="D6" s="21"/>
      <c r="E6" s="29"/>
      <c r="F6" s="21" t="s">
        <v>158</v>
      </c>
      <c r="G6" s="24">
        <v>0.9</v>
      </c>
      <c r="H6" s="21" t="s">
        <v>37</v>
      </c>
      <c r="I6" s="21" t="s">
        <v>15</v>
      </c>
    </row>
    <row r="7" spans="2:9">
      <c r="B7" s="28" t="s">
        <v>170</v>
      </c>
      <c r="C7" s="32" t="s">
        <v>38</v>
      </c>
      <c r="D7" s="32"/>
      <c r="E7" s="29"/>
      <c r="F7" s="21" t="s">
        <v>173</v>
      </c>
      <c r="G7" s="24"/>
      <c r="H7" s="21"/>
      <c r="I7" s="21" t="s">
        <v>15</v>
      </c>
    </row>
    <row r="8" spans="2:9">
      <c r="B8" s="28" t="s">
        <v>170</v>
      </c>
      <c r="C8" s="32" t="s">
        <v>39</v>
      </c>
      <c r="D8" s="32"/>
      <c r="E8" s="29"/>
      <c r="F8" s="21" t="s">
        <v>173</v>
      </c>
      <c r="G8" s="24"/>
      <c r="H8" s="33"/>
      <c r="I8" s="21" t="s">
        <v>15</v>
      </c>
    </row>
    <row r="9" spans="2:9">
      <c r="B9" s="28" t="s">
        <v>170</v>
      </c>
      <c r="C9" s="32" t="s">
        <v>40</v>
      </c>
      <c r="D9" s="32"/>
      <c r="E9" s="34"/>
      <c r="F9" s="21" t="s">
        <v>173</v>
      </c>
      <c r="G9" s="24"/>
      <c r="H9" s="33"/>
      <c r="I9" s="21" t="s">
        <v>15</v>
      </c>
    </row>
    <row r="10" spans="2:9">
      <c r="B10" s="28" t="s">
        <v>170</v>
      </c>
      <c r="C10" s="32" t="s">
        <v>41</v>
      </c>
      <c r="D10" s="32"/>
      <c r="E10" s="34"/>
      <c r="F10" s="21" t="s">
        <v>173</v>
      </c>
      <c r="G10" s="24"/>
      <c r="H10" s="33"/>
      <c r="I10" s="21" t="s">
        <v>15</v>
      </c>
    </row>
    <row r="11" spans="2:9" ht="27">
      <c r="B11" s="28" t="s">
        <v>170</v>
      </c>
      <c r="C11" s="32" t="s">
        <v>42</v>
      </c>
      <c r="D11" s="32"/>
      <c r="E11" s="34"/>
      <c r="F11" s="21" t="s">
        <v>173</v>
      </c>
      <c r="G11" s="24"/>
      <c r="H11" s="33"/>
      <c r="I11" s="21" t="s">
        <v>43</v>
      </c>
    </row>
    <row r="12" spans="2:9">
      <c r="B12" s="28" t="s">
        <v>170</v>
      </c>
      <c r="C12" s="35" t="s">
        <v>44</v>
      </c>
      <c r="D12" s="32"/>
      <c r="E12" s="34"/>
      <c r="F12" s="21" t="s">
        <v>158</v>
      </c>
      <c r="G12" s="24">
        <v>0.5</v>
      </c>
      <c r="H12" s="21"/>
      <c r="I12" s="21" t="s">
        <v>15</v>
      </c>
    </row>
    <row r="13" spans="2:9">
      <c r="B13" s="28" t="s">
        <v>170</v>
      </c>
      <c r="C13" s="35" t="s">
        <v>45</v>
      </c>
      <c r="D13" s="35"/>
      <c r="E13" s="34"/>
      <c r="F13" s="21" t="s">
        <v>173</v>
      </c>
      <c r="G13" s="24"/>
      <c r="H13" s="33"/>
      <c r="I13" s="21" t="s">
        <v>46</v>
      </c>
    </row>
    <row r="16" spans="2:9">
      <c r="B16" s="48" t="s">
        <v>174</v>
      </c>
      <c r="C16" s="48"/>
      <c r="D16" s="46"/>
    </row>
    <row r="17" spans="2:4">
      <c r="B17" s="14" t="s">
        <v>162</v>
      </c>
      <c r="C17" s="14" t="s">
        <v>163</v>
      </c>
      <c r="D17" s="14" t="s">
        <v>0</v>
      </c>
    </row>
    <row r="18" spans="2:4">
      <c r="B18" s="15" t="str">
        <f>LISTAS!$B2</f>
        <v>EN PROCÉS</v>
      </c>
      <c r="C18" s="16">
        <f>COUNTIF($F$2:$F$13,B18)</f>
        <v>4</v>
      </c>
      <c r="D18" s="42">
        <f>C18/$C$22</f>
        <v>0.33333333333333331</v>
      </c>
    </row>
    <row r="19" spans="2:4">
      <c r="B19" s="15" t="str">
        <f>LISTAS!$B3</f>
        <v>FINALITZAT</v>
      </c>
      <c r="C19" s="16">
        <f t="shared" ref="C19:C21" si="0">COUNTIF($F$2:$F$13,B19)</f>
        <v>0</v>
      </c>
      <c r="D19" s="42">
        <f t="shared" ref="D19:D21" si="1">C19/$C$22</f>
        <v>0</v>
      </c>
    </row>
    <row r="20" spans="2:4">
      <c r="B20" s="15" t="str">
        <f>LISTAS!$B4</f>
        <v>PARAT</v>
      </c>
      <c r="C20" s="16">
        <f t="shared" si="0"/>
        <v>0</v>
      </c>
      <c r="D20" s="42">
        <f t="shared" si="1"/>
        <v>0</v>
      </c>
    </row>
    <row r="21" spans="2:4">
      <c r="B21" s="15" t="str">
        <f>LISTAS!$B5</f>
        <v>NO COMENÇAT</v>
      </c>
      <c r="C21" s="16">
        <f t="shared" si="0"/>
        <v>8</v>
      </c>
      <c r="D21" s="42">
        <f t="shared" si="1"/>
        <v>0.66666666666666663</v>
      </c>
    </row>
    <row r="22" spans="2:4">
      <c r="B22" s="14" t="s">
        <v>164</v>
      </c>
      <c r="C22" s="17">
        <f>SUM(C18:C21)</f>
        <v>12</v>
      </c>
      <c r="D22" s="41"/>
    </row>
    <row r="23" spans="2:4">
      <c r="B23" s="10"/>
      <c r="C23" s="10"/>
      <c r="D23" s="10"/>
    </row>
    <row r="24" spans="2:4">
      <c r="B24" s="48" t="s">
        <v>175</v>
      </c>
      <c r="C24" s="48"/>
      <c r="D24" s="46"/>
    </row>
    <row r="25" spans="2:4">
      <c r="B25" s="14" t="s">
        <v>165</v>
      </c>
      <c r="C25" s="14" t="s">
        <v>179</v>
      </c>
      <c r="D25" s="14" t="s">
        <v>0</v>
      </c>
    </row>
    <row r="26" spans="2:4">
      <c r="B26" s="15" t="str">
        <f>LISTAS!$A2</f>
        <v>PROJECTE DE CARTERA</v>
      </c>
      <c r="C26" s="16">
        <f>COUNTIF($B$2:$B$13,B26)</f>
        <v>12</v>
      </c>
      <c r="D26" s="42">
        <f>C26/$C$27</f>
        <v>1</v>
      </c>
    </row>
    <row r="27" spans="2:4">
      <c r="B27" s="14" t="s">
        <v>164</v>
      </c>
      <c r="C27" s="17">
        <f>SUM(C26:C26)</f>
        <v>12</v>
      </c>
      <c r="D27" s="41"/>
    </row>
    <row r="30" spans="2:4">
      <c r="B30" s="48" t="s">
        <v>176</v>
      </c>
      <c r="C30" s="48"/>
      <c r="D30" s="46"/>
    </row>
    <row r="31" spans="2:4">
      <c r="B31" s="14" t="s">
        <v>165</v>
      </c>
      <c r="C31" s="14" t="s">
        <v>166</v>
      </c>
      <c r="D31" s="14" t="s">
        <v>0</v>
      </c>
    </row>
    <row r="32" spans="2:4">
      <c r="B32" s="15" t="str">
        <f>LISTAS!$A2</f>
        <v>PROJECTE DE CARTERA</v>
      </c>
      <c r="C32" s="16">
        <f>COUNTIFS($B$2:$B$13,B32,$F$2:$F$13,LISTAS!$B$3)</f>
        <v>0</v>
      </c>
      <c r="D32" s="42" t="e">
        <f>C32/$C$33</f>
        <v>#DIV/0!</v>
      </c>
    </row>
    <row r="33" spans="2:4">
      <c r="B33" s="14" t="s">
        <v>164</v>
      </c>
      <c r="C33" s="17">
        <f>SUM(C32:C32)</f>
        <v>0</v>
      </c>
      <c r="D33" s="41"/>
    </row>
    <row r="34" spans="2:4">
      <c r="B34" s="10"/>
      <c r="C34" s="10"/>
      <c r="D34" s="10"/>
    </row>
    <row r="35" spans="2:4">
      <c r="B35" s="48" t="s">
        <v>177</v>
      </c>
      <c r="C35" s="48"/>
      <c r="D35" s="46"/>
    </row>
    <row r="36" spans="2:4">
      <c r="B36" s="14" t="s">
        <v>181</v>
      </c>
      <c r="C36" s="14" t="s">
        <v>180</v>
      </c>
      <c r="D36" s="14" t="s">
        <v>0</v>
      </c>
    </row>
    <row r="37" spans="2:4">
      <c r="B37" s="15" t="s">
        <v>1</v>
      </c>
      <c r="C37" s="16">
        <f>COUNTIFS($F$2:$F$13,LISTAS!$B$2,$G$2:$G$13,"&gt;0%",$G$2:$G$13,"&lt;25%")</f>
        <v>0</v>
      </c>
      <c r="D37" s="42">
        <f>C37/$C$41</f>
        <v>0</v>
      </c>
    </row>
    <row r="38" spans="2:4">
      <c r="B38" s="15" t="s">
        <v>2</v>
      </c>
      <c r="C38" s="16">
        <f>COUNTIFS($F$2:$F$13,LISTAS!$B$2,$G$2:$G$13,"&gt;=25%",$G$2:$G$13,"&lt;50%")</f>
        <v>0</v>
      </c>
      <c r="D38" s="42">
        <f t="shared" ref="D38:D40" si="2">C38/$C$41</f>
        <v>0</v>
      </c>
    </row>
    <row r="39" spans="2:4">
      <c r="B39" s="15" t="s">
        <v>3</v>
      </c>
      <c r="C39" s="16">
        <f>COUNTIFS($F$2:$F$13,LISTAS!$B$2,$G$2:$G$13,"&gt;=50%",$G$2:$G$13,"&lt;75%")</f>
        <v>2</v>
      </c>
      <c r="D39" s="42">
        <f t="shared" si="2"/>
        <v>0.5</v>
      </c>
    </row>
    <row r="40" spans="2:4">
      <c r="B40" s="15" t="s">
        <v>4</v>
      </c>
      <c r="C40" s="16">
        <f>COUNTIFS($F$2:$F$13,LISTAS!$B$2,$G$2:$G$13,"&gt;=75%",$G$2:$G$13,"&lt;100%")</f>
        <v>2</v>
      </c>
      <c r="D40" s="42">
        <f t="shared" si="2"/>
        <v>0.5</v>
      </c>
    </row>
    <row r="41" spans="2:4">
      <c r="B41" s="14" t="s">
        <v>164</v>
      </c>
      <c r="C41" s="17">
        <f>SUM(C37:C40)</f>
        <v>4</v>
      </c>
      <c r="D41" s="41"/>
    </row>
  </sheetData>
  <autoFilter ref="B1:I13" xr:uid="{7C423A95-46D0-4487-8378-036029E960D5}"/>
  <mergeCells count="4">
    <mergeCell ref="B16:C16"/>
    <mergeCell ref="B24:C24"/>
    <mergeCell ref="B30:C30"/>
    <mergeCell ref="B35:C35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4F98A9C-572A-4A46-AEF6-791DE13B3BFC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A06B98D8-1CF3-4BFA-AEFA-79B9BC79BD03}">
          <x14:formula1>
            <xm:f>LISTAS!$B$2:$B$5</xm:f>
          </x14:formula1>
          <xm:sqref>F2:F13</xm:sqref>
        </x14:dataValidation>
        <x14:dataValidation type="list" allowBlank="1" showInputMessage="1" showErrorMessage="1" xr:uid="{4F8C8657-4FEB-4DD3-876F-88C8964A5E18}">
          <x14:formula1>
            <xm:f>LISTAS!$A$2:$A$2</xm:f>
          </x14:formula1>
          <xm:sqref>B2:B13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0131D-3304-4510-A641-EA8237BA9A0C}">
  <dimension ref="A1:I35"/>
  <sheetViews>
    <sheetView topLeftCell="A7" workbookViewId="0">
      <selection activeCell="B30" sqref="B30:C30"/>
    </sheetView>
  </sheetViews>
  <sheetFormatPr baseColWidth="10" defaultColWidth="11.5" defaultRowHeight="15"/>
  <cols>
    <col min="1" max="1" width="22.1640625" style="18" customWidth="1"/>
    <col min="2" max="2" width="26.5" style="18" customWidth="1"/>
    <col min="3" max="4" width="40.33203125" style="18" customWidth="1"/>
    <col min="5" max="5" width="29.6640625" style="18" customWidth="1"/>
    <col min="6" max="7" width="24.5" style="18" customWidth="1"/>
    <col min="8" max="8" width="25.5" style="18" customWidth="1"/>
    <col min="9" max="9" width="17.6640625" style="18" customWidth="1"/>
    <col min="10" max="16384" width="11.5" style="18"/>
  </cols>
  <sheetData>
    <row r="1" spans="1:9">
      <c r="A1" s="1" t="s">
        <v>5</v>
      </c>
      <c r="B1" s="1" t="s">
        <v>6</v>
      </c>
      <c r="C1" s="2" t="s">
        <v>7</v>
      </c>
      <c r="D1" s="2"/>
      <c r="E1" s="2" t="s">
        <v>8</v>
      </c>
      <c r="F1" s="2" t="s">
        <v>9</v>
      </c>
      <c r="G1" s="2" t="s">
        <v>10</v>
      </c>
      <c r="H1" s="1" t="s">
        <v>11</v>
      </c>
      <c r="I1" s="1" t="s">
        <v>12</v>
      </c>
    </row>
    <row r="2" spans="1:9">
      <c r="A2" s="12"/>
      <c r="B2" s="3" t="s">
        <v>170</v>
      </c>
      <c r="C2" s="4" t="s">
        <v>47</v>
      </c>
      <c r="D2" s="4"/>
      <c r="E2" s="5"/>
      <c r="F2" s="21" t="s">
        <v>158</v>
      </c>
      <c r="G2" s="19">
        <v>0.35</v>
      </c>
      <c r="H2" s="4"/>
      <c r="I2" s="4" t="s">
        <v>15</v>
      </c>
    </row>
    <row r="3" spans="1:9" ht="27">
      <c r="A3" s="13"/>
      <c r="B3" s="3" t="s">
        <v>170</v>
      </c>
      <c r="C3" s="6" t="s">
        <v>48</v>
      </c>
      <c r="D3" s="6"/>
      <c r="E3" s="7"/>
      <c r="F3" s="21" t="s">
        <v>158</v>
      </c>
      <c r="G3" s="19">
        <v>0.95</v>
      </c>
      <c r="H3" s="4"/>
      <c r="I3" s="4" t="s">
        <v>15</v>
      </c>
    </row>
    <row r="4" spans="1:9" ht="27">
      <c r="A4" s="12"/>
      <c r="B4" s="3" t="s">
        <v>170</v>
      </c>
      <c r="C4" s="4" t="s">
        <v>49</v>
      </c>
      <c r="D4" s="4"/>
      <c r="E4" s="5"/>
      <c r="F4" s="21" t="s">
        <v>158</v>
      </c>
      <c r="G4" s="19">
        <v>0.5</v>
      </c>
      <c r="H4" s="4"/>
      <c r="I4" s="4" t="s">
        <v>15</v>
      </c>
    </row>
    <row r="5" spans="1:9" ht="27">
      <c r="A5" s="12"/>
      <c r="B5" s="3" t="s">
        <v>170</v>
      </c>
      <c r="C5" s="4" t="s">
        <v>50</v>
      </c>
      <c r="D5" s="4"/>
      <c r="E5" s="5"/>
      <c r="F5" s="21" t="s">
        <v>158</v>
      </c>
      <c r="G5" s="19">
        <v>0.99</v>
      </c>
      <c r="H5" s="4"/>
      <c r="I5" s="4" t="s">
        <v>15</v>
      </c>
    </row>
    <row r="6" spans="1:9" ht="27">
      <c r="A6" s="12"/>
      <c r="B6" s="3" t="s">
        <v>170</v>
      </c>
      <c r="C6" s="4" t="s">
        <v>51</v>
      </c>
      <c r="D6" s="4"/>
      <c r="E6" s="5"/>
      <c r="F6" s="21" t="s">
        <v>158</v>
      </c>
      <c r="G6" s="19">
        <v>0.75</v>
      </c>
      <c r="H6" s="4"/>
      <c r="I6" s="4" t="s">
        <v>15</v>
      </c>
    </row>
    <row r="7" spans="1:9" ht="26">
      <c r="A7" s="12"/>
      <c r="B7" s="3" t="s">
        <v>170</v>
      </c>
      <c r="C7" s="8" t="s">
        <v>52</v>
      </c>
      <c r="D7" s="8"/>
      <c r="E7" s="5"/>
      <c r="F7" s="21" t="s">
        <v>173</v>
      </c>
      <c r="G7" s="4"/>
      <c r="H7" s="9"/>
      <c r="I7" s="4" t="s">
        <v>53</v>
      </c>
    </row>
    <row r="8" spans="1:9" ht="26">
      <c r="A8" s="12"/>
      <c r="B8" s="3" t="s">
        <v>170</v>
      </c>
      <c r="C8" s="47" t="s">
        <v>54</v>
      </c>
      <c r="D8" s="8"/>
      <c r="E8" s="5"/>
      <c r="F8" s="21" t="s">
        <v>158</v>
      </c>
      <c r="G8" s="19">
        <v>0.5</v>
      </c>
      <c r="H8" s="9"/>
      <c r="I8" s="4" t="s">
        <v>15</v>
      </c>
    </row>
    <row r="11" spans="1:9">
      <c r="B11" s="48" t="s">
        <v>178</v>
      </c>
      <c r="C11" s="48"/>
      <c r="D11" s="46"/>
    </row>
    <row r="12" spans="1:9">
      <c r="B12" s="14" t="s">
        <v>162</v>
      </c>
      <c r="C12" s="14" t="s">
        <v>163</v>
      </c>
      <c r="D12" s="14" t="s">
        <v>0</v>
      </c>
    </row>
    <row r="13" spans="1:9">
      <c r="B13" s="15" t="str">
        <f>LISTAS!$B2</f>
        <v>EN PROCÉS</v>
      </c>
      <c r="C13" s="16">
        <f>COUNTIF($F$2:$F$8,B13)</f>
        <v>6</v>
      </c>
      <c r="D13" s="42">
        <f>C13/$C$17</f>
        <v>0.8571428571428571</v>
      </c>
    </row>
    <row r="14" spans="1:9">
      <c r="B14" s="15" t="str">
        <f>LISTAS!$B3</f>
        <v>FINALITZAT</v>
      </c>
      <c r="C14" s="16">
        <f>COUNTIF($F$2:$F$8,B14)</f>
        <v>0</v>
      </c>
      <c r="D14" s="42">
        <f t="shared" ref="D14:D16" si="0">C14/$C$17</f>
        <v>0</v>
      </c>
    </row>
    <row r="15" spans="1:9">
      <c r="B15" s="15" t="str">
        <f>LISTAS!$B4</f>
        <v>PARAT</v>
      </c>
      <c r="C15" s="16">
        <f>COUNTIF($F$2:$F$8,B15)</f>
        <v>0</v>
      </c>
      <c r="D15" s="42">
        <f t="shared" si="0"/>
        <v>0</v>
      </c>
    </row>
    <row r="16" spans="1:9">
      <c r="B16" s="15" t="str">
        <f>LISTAS!$B5</f>
        <v>NO COMENÇAT</v>
      </c>
      <c r="C16" s="16">
        <f>COUNTIF($F$2:$F$8,B16)</f>
        <v>1</v>
      </c>
      <c r="D16" s="42">
        <f t="shared" si="0"/>
        <v>0.14285714285714285</v>
      </c>
    </row>
    <row r="17" spans="2:4">
      <c r="B17" s="14" t="s">
        <v>164</v>
      </c>
      <c r="C17" s="17">
        <f>SUM(C13:C16)</f>
        <v>7</v>
      </c>
      <c r="D17" s="41"/>
    </row>
    <row r="18" spans="2:4">
      <c r="B18" s="10"/>
      <c r="C18" s="10"/>
      <c r="D18" s="10"/>
    </row>
    <row r="19" spans="2:4">
      <c r="B19" s="48" t="s">
        <v>175</v>
      </c>
      <c r="C19" s="48"/>
      <c r="D19" s="46"/>
    </row>
    <row r="20" spans="2:4">
      <c r="B20" s="14" t="s">
        <v>165</v>
      </c>
      <c r="C20" s="14" t="s">
        <v>179</v>
      </c>
      <c r="D20" s="14" t="s">
        <v>0</v>
      </c>
    </row>
    <row r="21" spans="2:4">
      <c r="B21" s="15" t="str">
        <f>LISTAS!$A2</f>
        <v>PROJECTE DE CARTERA</v>
      </c>
      <c r="C21" s="16">
        <f>COUNTIF($B$2:$B$8,B21)</f>
        <v>7</v>
      </c>
      <c r="D21" s="42">
        <f>C21/$C$22</f>
        <v>1</v>
      </c>
    </row>
    <row r="22" spans="2:4">
      <c r="B22" s="14" t="s">
        <v>164</v>
      </c>
      <c r="C22" s="17">
        <f>SUM(C21:C21)</f>
        <v>7</v>
      </c>
      <c r="D22" s="41"/>
    </row>
    <row r="24" spans="2:4">
      <c r="B24" s="48" t="s">
        <v>176</v>
      </c>
      <c r="C24" s="48"/>
      <c r="D24" s="46"/>
    </row>
    <row r="25" spans="2:4">
      <c r="B25" s="14" t="s">
        <v>165</v>
      </c>
      <c r="C25" s="14" t="s">
        <v>166</v>
      </c>
      <c r="D25" s="14" t="s">
        <v>0</v>
      </c>
    </row>
    <row r="26" spans="2:4">
      <c r="B26" s="15" t="str">
        <f>LISTAS!$A2</f>
        <v>PROJECTE DE CARTERA</v>
      </c>
      <c r="C26" s="16">
        <f>COUNTIFS($B$2:$B$8,B26,$F$2:$F$8,LISTAS!$B$3)</f>
        <v>0</v>
      </c>
      <c r="D26" s="42" t="e">
        <f>C26/$C$27</f>
        <v>#DIV/0!</v>
      </c>
    </row>
    <row r="27" spans="2:4">
      <c r="B27" s="14" t="s">
        <v>164</v>
      </c>
      <c r="C27" s="17">
        <f>SUM(C26:C26)</f>
        <v>0</v>
      </c>
      <c r="D27" s="41"/>
    </row>
    <row r="28" spans="2:4">
      <c r="B28" s="10"/>
      <c r="C28" s="10"/>
      <c r="D28" s="10"/>
    </row>
    <row r="29" spans="2:4">
      <c r="B29" s="48" t="s">
        <v>177</v>
      </c>
      <c r="C29" s="48"/>
      <c r="D29" s="46"/>
    </row>
    <row r="30" spans="2:4">
      <c r="B30" s="14" t="s">
        <v>181</v>
      </c>
      <c r="C30" s="14" t="s">
        <v>180</v>
      </c>
      <c r="D30" s="14" t="s">
        <v>0</v>
      </c>
    </row>
    <row r="31" spans="2:4">
      <c r="B31" s="15" t="s">
        <v>1</v>
      </c>
      <c r="C31" s="16">
        <f>COUNTIFS($F$2:$F$8,LISTAS!$B$2,$G$2:$G$8,"&gt;0%",$G$2:$G$8,"&lt;25%")</f>
        <v>0</v>
      </c>
      <c r="D31" s="42">
        <f>C31/$C$35</f>
        <v>0</v>
      </c>
    </row>
    <row r="32" spans="2:4">
      <c r="B32" s="15" t="s">
        <v>2</v>
      </c>
      <c r="C32" s="16">
        <f>COUNTIFS($F$2:$F$8,LISTAS!$B$2,$G$2:$G$8,"&gt;=25%",$G$2:$G$8,"&lt;50%")</f>
        <v>1</v>
      </c>
      <c r="D32" s="42">
        <f t="shared" ref="D32:D34" si="1">C32/$C$35</f>
        <v>0.16666666666666666</v>
      </c>
    </row>
    <row r="33" spans="2:4">
      <c r="B33" s="15" t="s">
        <v>3</v>
      </c>
      <c r="C33" s="16">
        <f>COUNTIFS($F$2:$F$8,LISTAS!$B$2,$G$2:$G$8,"&gt;=50%",$G$2:$G$8,"&lt;75%")</f>
        <v>2</v>
      </c>
      <c r="D33" s="42">
        <f t="shared" si="1"/>
        <v>0.33333333333333331</v>
      </c>
    </row>
    <row r="34" spans="2:4">
      <c r="B34" s="15" t="s">
        <v>4</v>
      </c>
      <c r="C34" s="16">
        <f>COUNTIFS($F$2:$F$8,LISTAS!$B$2,$G$2:$G$8,"&gt;=75%",$G$2:$G$8,"&lt;100%")</f>
        <v>3</v>
      </c>
      <c r="D34" s="42">
        <f t="shared" si="1"/>
        <v>0.5</v>
      </c>
    </row>
    <row r="35" spans="2:4">
      <c r="B35" s="14" t="s">
        <v>164</v>
      </c>
      <c r="C35" s="17">
        <f>SUM(C31:C34)</f>
        <v>6</v>
      </c>
      <c r="D35" s="41"/>
    </row>
  </sheetData>
  <autoFilter ref="A1:I8" xr:uid="{CD282A92-2338-41B2-AF93-C38468602562}"/>
  <mergeCells count="4">
    <mergeCell ref="B11:C11"/>
    <mergeCell ref="B19:C19"/>
    <mergeCell ref="B24:C24"/>
    <mergeCell ref="B29:C29"/>
  </mergeCells>
  <dataValidations count="1">
    <dataValidation allowBlank="1" showInputMessage="1" showErrorMessage="1" sqref="A1:A8" xr:uid="{B64649C1-36E4-4B33-B737-58ACE22E5523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B074A5-DACC-48D9-975C-87433947F841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AAF1CB00-B6CF-4868-89C4-C4B7F5DD6F80}">
          <x14:formula1>
            <xm:f>LISTAS!$B$2:$B$5</xm:f>
          </x14:formula1>
          <xm:sqref>F2:F8</xm:sqref>
        </x14:dataValidation>
        <x14:dataValidation type="list" allowBlank="1" showInputMessage="1" showErrorMessage="1" xr:uid="{F0FD94AB-D82A-49BC-8E02-B6BE6C4A0409}">
          <x14:formula1>
            <xm:f>LISTAS!$A$2:$A$2</xm:f>
          </x14:formula1>
          <xm:sqref>B2:B8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1AA4C-F7AD-42DE-9D6A-920AB1CABE05}">
  <dimension ref="B1:I33"/>
  <sheetViews>
    <sheetView workbookViewId="0">
      <selection activeCell="B28" sqref="B28:C28"/>
    </sheetView>
  </sheetViews>
  <sheetFormatPr baseColWidth="10" defaultColWidth="11.5" defaultRowHeight="15"/>
  <cols>
    <col min="1" max="1" width="11.5" style="18"/>
    <col min="2" max="2" width="27.33203125" style="18" customWidth="1"/>
    <col min="3" max="4" width="40.33203125" style="18" customWidth="1"/>
    <col min="5" max="5" width="34" style="18" customWidth="1"/>
    <col min="6" max="7" width="21.6640625" style="18" customWidth="1"/>
    <col min="8" max="8" width="24.5" style="18" customWidth="1"/>
    <col min="9" max="9" width="20.83203125" style="18" customWidth="1"/>
    <col min="10" max="16384" width="11.5" style="18"/>
  </cols>
  <sheetData>
    <row r="1" spans="2:9">
      <c r="B1" s="1" t="s">
        <v>6</v>
      </c>
      <c r="C1" s="2" t="s">
        <v>7</v>
      </c>
      <c r="D1" s="2"/>
      <c r="E1" s="2" t="s">
        <v>8</v>
      </c>
      <c r="F1" s="2" t="s">
        <v>9</v>
      </c>
      <c r="G1" s="1" t="s">
        <v>10</v>
      </c>
      <c r="H1" s="1" t="s">
        <v>11</v>
      </c>
      <c r="I1" s="1" t="s">
        <v>12</v>
      </c>
    </row>
    <row r="2" spans="2:9">
      <c r="B2" s="28" t="s">
        <v>170</v>
      </c>
      <c r="C2" s="21" t="s">
        <v>55</v>
      </c>
      <c r="D2" s="21"/>
      <c r="E2" s="29"/>
      <c r="F2" s="4" t="s">
        <v>158</v>
      </c>
      <c r="G2" s="19">
        <v>0.25</v>
      </c>
      <c r="H2" s="24" t="s">
        <v>56</v>
      </c>
      <c r="I2" s="21" t="s">
        <v>15</v>
      </c>
    </row>
    <row r="3" spans="2:9">
      <c r="B3" s="28" t="s">
        <v>170</v>
      </c>
      <c r="C3" s="36" t="s">
        <v>57</v>
      </c>
      <c r="D3" s="30"/>
      <c r="E3" s="31"/>
      <c r="F3" s="21" t="s">
        <v>173</v>
      </c>
      <c r="G3" s="24"/>
      <c r="H3" s="21"/>
      <c r="I3" s="21" t="s">
        <v>15</v>
      </c>
    </row>
    <row r="4" spans="2:9">
      <c r="B4" s="28" t="s">
        <v>170</v>
      </c>
      <c r="C4" s="30" t="s">
        <v>58</v>
      </c>
      <c r="D4" s="30"/>
      <c r="E4" s="31"/>
      <c r="F4" s="21" t="s">
        <v>173</v>
      </c>
      <c r="G4" s="24"/>
      <c r="H4" s="21"/>
      <c r="I4" s="21" t="s">
        <v>15</v>
      </c>
    </row>
    <row r="5" spans="2:9">
      <c r="B5" s="28" t="s">
        <v>170</v>
      </c>
      <c r="C5" s="30" t="s">
        <v>59</v>
      </c>
      <c r="D5" s="30"/>
      <c r="E5" s="31"/>
      <c r="F5" s="21" t="s">
        <v>173</v>
      </c>
      <c r="G5" s="24"/>
      <c r="H5" s="21"/>
      <c r="I5" s="21" t="s">
        <v>60</v>
      </c>
    </row>
    <row r="6" spans="2:9" ht="27">
      <c r="B6" s="28" t="s">
        <v>170</v>
      </c>
      <c r="C6" s="30" t="s">
        <v>61</v>
      </c>
      <c r="D6" s="30"/>
      <c r="E6" s="31"/>
      <c r="F6" s="21" t="s">
        <v>173</v>
      </c>
      <c r="G6" s="24"/>
      <c r="H6" s="21"/>
      <c r="I6" s="21" t="s">
        <v>15</v>
      </c>
    </row>
    <row r="9" spans="2:9">
      <c r="B9" s="48" t="s">
        <v>174</v>
      </c>
      <c r="C9" s="48"/>
      <c r="D9" s="46"/>
    </row>
    <row r="10" spans="2:9">
      <c r="B10" s="14" t="s">
        <v>162</v>
      </c>
      <c r="C10" s="14" t="s">
        <v>163</v>
      </c>
      <c r="D10" s="14" t="s">
        <v>0</v>
      </c>
    </row>
    <row r="11" spans="2:9">
      <c r="B11" s="15" t="str">
        <f>LISTAS!$B2</f>
        <v>EN PROCÉS</v>
      </c>
      <c r="C11" s="16">
        <f t="shared" ref="C11:C14" si="0">COUNTIF($F$2:$F$6,B11)</f>
        <v>1</v>
      </c>
      <c r="D11" s="42">
        <f>C11/$C$15</f>
        <v>0.2</v>
      </c>
    </row>
    <row r="12" spans="2:9">
      <c r="B12" s="15" t="str">
        <f>LISTAS!$B3</f>
        <v>FINALITZAT</v>
      </c>
      <c r="C12" s="16">
        <f t="shared" si="0"/>
        <v>0</v>
      </c>
      <c r="D12" s="42">
        <f t="shared" ref="D12:D14" si="1">C12/$C$15</f>
        <v>0</v>
      </c>
    </row>
    <row r="13" spans="2:9">
      <c r="B13" s="15" t="str">
        <f>LISTAS!$B4</f>
        <v>PARAT</v>
      </c>
      <c r="C13" s="16">
        <f t="shared" si="0"/>
        <v>0</v>
      </c>
      <c r="D13" s="42">
        <f t="shared" si="1"/>
        <v>0</v>
      </c>
    </row>
    <row r="14" spans="2:9">
      <c r="B14" s="15" t="str">
        <f>LISTAS!$B5</f>
        <v>NO COMENÇAT</v>
      </c>
      <c r="C14" s="16">
        <f t="shared" si="0"/>
        <v>4</v>
      </c>
      <c r="D14" s="42">
        <f t="shared" si="1"/>
        <v>0.8</v>
      </c>
    </row>
    <row r="15" spans="2:9">
      <c r="B15" s="14" t="s">
        <v>164</v>
      </c>
      <c r="C15" s="17">
        <f>SUM(C11:C14)</f>
        <v>5</v>
      </c>
      <c r="D15" s="41"/>
    </row>
    <row r="16" spans="2:9">
      <c r="B16" s="10"/>
      <c r="C16" s="10"/>
      <c r="D16" s="10"/>
    </row>
    <row r="17" spans="2:4">
      <c r="B17" s="48" t="s">
        <v>175</v>
      </c>
      <c r="C17" s="48"/>
      <c r="D17" s="46"/>
    </row>
    <row r="18" spans="2:4">
      <c r="B18" s="14" t="s">
        <v>165</v>
      </c>
      <c r="C18" s="14" t="s">
        <v>179</v>
      </c>
      <c r="D18" s="14" t="s">
        <v>0</v>
      </c>
    </row>
    <row r="19" spans="2:4">
      <c r="B19" s="15" t="str">
        <f>LISTAS!A2</f>
        <v>PROJECTE DE CARTERA</v>
      </c>
      <c r="C19" s="16">
        <f>COUNTIF($B$2:$B$6,B19)</f>
        <v>5</v>
      </c>
      <c r="D19" s="42">
        <f>C19/$C$20</f>
        <v>1</v>
      </c>
    </row>
    <row r="20" spans="2:4">
      <c r="B20" s="14" t="s">
        <v>164</v>
      </c>
      <c r="C20" s="17">
        <f>SUM(C19:C19)</f>
        <v>5</v>
      </c>
      <c r="D20" s="41"/>
    </row>
    <row r="22" spans="2:4">
      <c r="B22" s="48" t="s">
        <v>176</v>
      </c>
      <c r="C22" s="48"/>
      <c r="D22" s="46"/>
    </row>
    <row r="23" spans="2:4">
      <c r="B23" s="14" t="s">
        <v>165</v>
      </c>
      <c r="C23" s="14" t="s">
        <v>166</v>
      </c>
      <c r="D23" s="14" t="s">
        <v>0</v>
      </c>
    </row>
    <row r="24" spans="2:4">
      <c r="B24" s="15" t="str">
        <f>LISTAS!$A2</f>
        <v>PROJECTE DE CARTERA</v>
      </c>
      <c r="C24" s="16">
        <f>COUNTIFS($B$2:$B$6,B24,$F$2:$F$6,LISTAS!$B$3)</f>
        <v>0</v>
      </c>
      <c r="D24" s="42" t="e">
        <f>C24/$C$25</f>
        <v>#DIV/0!</v>
      </c>
    </row>
    <row r="25" spans="2:4">
      <c r="B25" s="14" t="s">
        <v>164</v>
      </c>
      <c r="C25" s="17">
        <f>SUM(C24:C24)</f>
        <v>0</v>
      </c>
      <c r="D25" s="41"/>
    </row>
    <row r="26" spans="2:4">
      <c r="B26" s="10"/>
      <c r="C26" s="10"/>
      <c r="D26" s="10"/>
    </row>
    <row r="27" spans="2:4">
      <c r="B27" s="48" t="s">
        <v>177</v>
      </c>
      <c r="C27" s="48"/>
      <c r="D27" s="46"/>
    </row>
    <row r="28" spans="2:4">
      <c r="B28" s="14" t="s">
        <v>181</v>
      </c>
      <c r="C28" s="14" t="s">
        <v>180</v>
      </c>
      <c r="D28" s="14" t="s">
        <v>0</v>
      </c>
    </row>
    <row r="29" spans="2:4">
      <c r="B29" s="15" t="s">
        <v>1</v>
      </c>
      <c r="C29" s="16">
        <f>COUNTIFS($F$2:$F$6,LISTAS!$B$2,$G$2:$G$6,"&gt;0%",$G$2:$G$6,"&lt;25%")</f>
        <v>0</v>
      </c>
      <c r="D29" s="42">
        <f>C29/$C$33</f>
        <v>0</v>
      </c>
    </row>
    <row r="30" spans="2:4">
      <c r="B30" s="15" t="s">
        <v>2</v>
      </c>
      <c r="C30" s="16">
        <f>COUNTIFS($F$2:$F$6,LISTAS!$B$2,$G$2:$G$6,"&gt;=25%",$G$2:$G$6,"&lt;50%")</f>
        <v>1</v>
      </c>
      <c r="D30" s="42">
        <f t="shared" ref="D30:D32" si="2">C30/$C$33</f>
        <v>1</v>
      </c>
    </row>
    <row r="31" spans="2:4">
      <c r="B31" s="15" t="s">
        <v>3</v>
      </c>
      <c r="C31" s="16">
        <f>COUNTIFS($F$2:$F$6,LISTAS!$B$2,$G$2:$G$6,"&gt;=50%",$G$2:$G$6,"&lt;75%")</f>
        <v>0</v>
      </c>
      <c r="D31" s="42">
        <f t="shared" si="2"/>
        <v>0</v>
      </c>
    </row>
    <row r="32" spans="2:4">
      <c r="B32" s="15" t="s">
        <v>4</v>
      </c>
      <c r="C32" s="16">
        <f>COUNTIFS($F$2:$F$6,LISTAS!$B$2,$G$2:$G$6,"&gt;=75%",$G$2:$G$6,"&lt;100%")</f>
        <v>0</v>
      </c>
      <c r="D32" s="42">
        <f t="shared" si="2"/>
        <v>0</v>
      </c>
    </row>
    <row r="33" spans="2:4">
      <c r="B33" s="14" t="s">
        <v>164</v>
      </c>
      <c r="C33" s="17">
        <f>SUM(C29:C32)</f>
        <v>1</v>
      </c>
      <c r="D33" s="41"/>
    </row>
  </sheetData>
  <autoFilter ref="B1:I6" xr:uid="{EEA0F65A-55A4-40A5-AE21-EB28C945CDB0}"/>
  <mergeCells count="4">
    <mergeCell ref="B27:C27"/>
    <mergeCell ref="B9:C9"/>
    <mergeCell ref="B17:C17"/>
    <mergeCell ref="B22:C2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DA3CC4-724D-43F7-9F3A-E703FB1C912C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0F967D5A-B20A-4AA3-8DEF-39BA8F9A3425}">
          <x14:formula1>
            <xm:f>LISTAS!$B$2:$B$5</xm:f>
          </x14:formula1>
          <xm:sqref>F2:F6</xm:sqref>
        </x14:dataValidation>
        <x14:dataValidation type="list" allowBlank="1" showInputMessage="1" showErrorMessage="1" xr:uid="{D72DE712-EE7C-41BA-B832-6870E05DF4F4}">
          <x14:formula1>
            <xm:f>LISTAS!$A$2:$A$2</xm:f>
          </x14:formula1>
          <xm:sqref>B2:B6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555E6-B335-4FD9-A2D6-168F3885BBD7}">
  <dimension ref="A1:I32"/>
  <sheetViews>
    <sheetView topLeftCell="A4" workbookViewId="0">
      <selection activeCell="B27" sqref="B27:C27"/>
    </sheetView>
  </sheetViews>
  <sheetFormatPr baseColWidth="10" defaultColWidth="11.5" defaultRowHeight="15"/>
  <cols>
    <col min="1" max="1" width="11.5" style="18"/>
    <col min="2" max="2" width="26.6640625" style="18" customWidth="1"/>
    <col min="3" max="4" width="43" style="18" customWidth="1"/>
    <col min="5" max="5" width="29.1640625" style="18" customWidth="1"/>
    <col min="6" max="6" width="31.5" style="18" customWidth="1"/>
    <col min="7" max="7" width="15.5" style="18" customWidth="1"/>
    <col min="8" max="8" width="38" style="18" customWidth="1"/>
    <col min="9" max="9" width="22.1640625" style="18" customWidth="1"/>
    <col min="10" max="16384" width="11.5" style="18"/>
  </cols>
  <sheetData>
    <row r="1" spans="1:9">
      <c r="A1"/>
      <c r="B1" s="1" t="s">
        <v>6</v>
      </c>
      <c r="C1" s="2" t="s">
        <v>7</v>
      </c>
      <c r="D1" s="2"/>
      <c r="E1" s="2" t="s">
        <v>8</v>
      </c>
      <c r="F1" s="2" t="s">
        <v>9</v>
      </c>
      <c r="G1" s="2" t="s">
        <v>10</v>
      </c>
      <c r="H1" s="1" t="s">
        <v>11</v>
      </c>
      <c r="I1" s="1" t="s">
        <v>12</v>
      </c>
    </row>
    <row r="2" spans="1:9" ht="27">
      <c r="A2"/>
      <c r="B2" s="28" t="s">
        <v>170</v>
      </c>
      <c r="C2" s="4" t="s">
        <v>62</v>
      </c>
      <c r="D2" s="4"/>
      <c r="E2" s="5"/>
      <c r="F2" s="4" t="s">
        <v>173</v>
      </c>
      <c r="G2" s="19"/>
      <c r="H2" s="4"/>
      <c r="I2" s="4" t="s">
        <v>15</v>
      </c>
    </row>
    <row r="3" spans="1:9">
      <c r="A3"/>
      <c r="B3" s="28" t="s">
        <v>170</v>
      </c>
      <c r="C3" s="4" t="s">
        <v>63</v>
      </c>
      <c r="D3" s="4"/>
      <c r="E3" s="5"/>
      <c r="F3" s="4" t="s">
        <v>173</v>
      </c>
      <c r="G3" s="19"/>
      <c r="H3" s="4"/>
      <c r="I3" s="4" t="s">
        <v>15</v>
      </c>
    </row>
    <row r="4" spans="1:9" ht="27">
      <c r="A4"/>
      <c r="B4" s="28" t="s">
        <v>170</v>
      </c>
      <c r="C4" s="25" t="s">
        <v>64</v>
      </c>
      <c r="D4" s="6"/>
      <c r="E4" s="7"/>
      <c r="F4" s="4" t="s">
        <v>158</v>
      </c>
      <c r="G4" s="19">
        <v>0.1</v>
      </c>
      <c r="H4" s="4"/>
      <c r="I4" s="4" t="s">
        <v>15</v>
      </c>
    </row>
    <row r="5" spans="1:9" ht="27">
      <c r="A5"/>
      <c r="B5" s="28" t="s">
        <v>170</v>
      </c>
      <c r="C5" s="4" t="s">
        <v>65</v>
      </c>
      <c r="D5" s="4"/>
      <c r="E5" s="5"/>
      <c r="F5" s="4" t="s">
        <v>158</v>
      </c>
      <c r="G5" s="24">
        <v>0.41</v>
      </c>
      <c r="H5" s="4"/>
      <c r="I5" s="4" t="s">
        <v>15</v>
      </c>
    </row>
    <row r="8" spans="1:9">
      <c r="B8" s="48" t="s">
        <v>178</v>
      </c>
      <c r="C8" s="48"/>
      <c r="D8" s="46"/>
    </row>
    <row r="9" spans="1:9">
      <c r="B9" s="14" t="s">
        <v>162</v>
      </c>
      <c r="C9" s="14" t="s">
        <v>163</v>
      </c>
      <c r="D9" s="14" t="s">
        <v>0</v>
      </c>
    </row>
    <row r="10" spans="1:9">
      <c r="B10" s="15" t="str">
        <f>LISTAS!$B2</f>
        <v>EN PROCÉS</v>
      </c>
      <c r="C10" s="16">
        <f>COUNTIF($F$2:$F$5,B10)</f>
        <v>2</v>
      </c>
      <c r="D10" s="42">
        <f>C10/$C$14</f>
        <v>0.5</v>
      </c>
    </row>
    <row r="11" spans="1:9">
      <c r="B11" s="15" t="str">
        <f>LISTAS!$B3</f>
        <v>FINALITZAT</v>
      </c>
      <c r="C11" s="16">
        <f>COUNTIF($F$2:$F$5,B11)</f>
        <v>0</v>
      </c>
      <c r="D11" s="42">
        <f t="shared" ref="D11:D13" si="0">C11/$C$14</f>
        <v>0</v>
      </c>
    </row>
    <row r="12" spans="1:9">
      <c r="B12" s="15" t="str">
        <f>LISTAS!$B4</f>
        <v>PARAT</v>
      </c>
      <c r="C12" s="16">
        <f>COUNTIF($F$2:$F$5,B12)</f>
        <v>0</v>
      </c>
      <c r="D12" s="42">
        <f t="shared" si="0"/>
        <v>0</v>
      </c>
    </row>
    <row r="13" spans="1:9">
      <c r="B13" s="15" t="str">
        <f>LISTAS!$B5</f>
        <v>NO COMENÇAT</v>
      </c>
      <c r="C13" s="16">
        <f>COUNTIF($F$2:$F$5,B13)</f>
        <v>2</v>
      </c>
      <c r="D13" s="42">
        <f t="shared" si="0"/>
        <v>0.5</v>
      </c>
    </row>
    <row r="14" spans="1:9">
      <c r="B14" s="14" t="s">
        <v>164</v>
      </c>
      <c r="C14" s="17">
        <f>SUM(C10:C13)</f>
        <v>4</v>
      </c>
      <c r="D14" s="41"/>
    </row>
    <row r="15" spans="1:9">
      <c r="B15" s="10"/>
      <c r="C15" s="10"/>
      <c r="D15" s="10"/>
    </row>
    <row r="16" spans="1:9">
      <c r="B16" s="48" t="s">
        <v>175</v>
      </c>
      <c r="C16" s="48"/>
      <c r="D16" s="46"/>
    </row>
    <row r="17" spans="2:4">
      <c r="B17" s="14" t="s">
        <v>165</v>
      </c>
      <c r="C17" s="14" t="s">
        <v>179</v>
      </c>
      <c r="D17" s="14" t="s">
        <v>0</v>
      </c>
    </row>
    <row r="18" spans="2:4">
      <c r="B18" s="15" t="str">
        <f>LISTAS!$A2</f>
        <v>PROJECTE DE CARTERA</v>
      </c>
      <c r="C18" s="16">
        <f>COUNTIF($B$2:$B$5,B18)</f>
        <v>4</v>
      </c>
      <c r="D18" s="42">
        <f>C18/$C$19</f>
        <v>1</v>
      </c>
    </row>
    <row r="19" spans="2:4">
      <c r="B19" s="14" t="s">
        <v>164</v>
      </c>
      <c r="C19" s="17">
        <f>SUM(C18:C18)</f>
        <v>4</v>
      </c>
      <c r="D19" s="41"/>
    </row>
    <row r="21" spans="2:4">
      <c r="B21" s="48" t="s">
        <v>176</v>
      </c>
      <c r="C21" s="48"/>
      <c r="D21" s="46"/>
    </row>
    <row r="22" spans="2:4">
      <c r="B22" s="14" t="s">
        <v>165</v>
      </c>
      <c r="C22" s="14" t="s">
        <v>166</v>
      </c>
      <c r="D22" s="14" t="s">
        <v>0</v>
      </c>
    </row>
    <row r="23" spans="2:4">
      <c r="B23" s="15" t="str">
        <f>LISTAS!$A2</f>
        <v>PROJECTE DE CARTERA</v>
      </c>
      <c r="C23" s="16">
        <f>COUNTIFS($B$2:$B$5,B23,$F$2:$F$5,LISTAS!$B$3)</f>
        <v>0</v>
      </c>
      <c r="D23" s="42" t="e">
        <f>C23/$C$24</f>
        <v>#DIV/0!</v>
      </c>
    </row>
    <row r="24" spans="2:4">
      <c r="B24" s="14" t="s">
        <v>164</v>
      </c>
      <c r="C24" s="17">
        <f>SUM(C23:C23)</f>
        <v>0</v>
      </c>
      <c r="D24" s="41"/>
    </row>
    <row r="25" spans="2:4">
      <c r="B25" s="10"/>
      <c r="C25" s="10"/>
      <c r="D25" s="10"/>
    </row>
    <row r="26" spans="2:4">
      <c r="B26" s="48" t="s">
        <v>177</v>
      </c>
      <c r="C26" s="48"/>
      <c r="D26" s="46"/>
    </row>
    <row r="27" spans="2:4">
      <c r="B27" s="14" t="s">
        <v>181</v>
      </c>
      <c r="C27" s="14" t="s">
        <v>180</v>
      </c>
      <c r="D27" s="14" t="s">
        <v>0</v>
      </c>
    </row>
    <row r="28" spans="2:4">
      <c r="B28" s="15" t="s">
        <v>1</v>
      </c>
      <c r="C28" s="16">
        <f>COUNTIFS($F$2:$F$5,LISTAS!$B$2,$G$2:$G$5,"&gt;0%",$G$2:$G$5,"&lt;25%")</f>
        <v>1</v>
      </c>
      <c r="D28" s="42">
        <f>C28/$C$32</f>
        <v>0.5</v>
      </c>
    </row>
    <row r="29" spans="2:4">
      <c r="B29" s="15" t="s">
        <v>2</v>
      </c>
      <c r="C29" s="16">
        <f>COUNTIFS($F$2:$F$5,LISTAS!$B$2,$G$2:$G$5,"&gt;=25%",$G$2:$G$5,"&lt;50%")</f>
        <v>1</v>
      </c>
      <c r="D29" s="42">
        <f t="shared" ref="D29:D31" si="1">C29/$C$32</f>
        <v>0.5</v>
      </c>
    </row>
    <row r="30" spans="2:4">
      <c r="B30" s="15" t="s">
        <v>3</v>
      </c>
      <c r="C30" s="16">
        <f>COUNTIFS($F$2:$F$5,LISTAS!$B$2,$G$2:$G$5,"&gt;=50%",$G$2:$G$5,"&lt;75%")</f>
        <v>0</v>
      </c>
      <c r="D30" s="42">
        <f t="shared" si="1"/>
        <v>0</v>
      </c>
    </row>
    <row r="31" spans="2:4">
      <c r="B31" s="15" t="s">
        <v>4</v>
      </c>
      <c r="C31" s="16">
        <f>COUNTIFS($F$2:$F$5,LISTAS!$B$2,$G$2:$G$5,"&gt;=75%",$G$2:$G$5,"&lt;100%")</f>
        <v>0</v>
      </c>
      <c r="D31" s="42">
        <f t="shared" si="1"/>
        <v>0</v>
      </c>
    </row>
    <row r="32" spans="2:4">
      <c r="B32" s="14" t="s">
        <v>164</v>
      </c>
      <c r="C32" s="17">
        <f>SUM(C28:C31)</f>
        <v>2</v>
      </c>
      <c r="D32" s="41"/>
    </row>
  </sheetData>
  <autoFilter ref="B1:H5" xr:uid="{24E82B42-A9D3-4AF9-95E9-2BB57D22648C}"/>
  <mergeCells count="4">
    <mergeCell ref="B8:C8"/>
    <mergeCell ref="B16:C16"/>
    <mergeCell ref="B21:C21"/>
    <mergeCell ref="B26:C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1459AF-E572-4EBE-BEAC-144BF5FE7CF4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0092D5FA-4932-4D65-AE83-D4305C61EF4B}">
          <x14:formula1>
            <xm:f>LISTAS!$B$2:$B$5</xm:f>
          </x14:formula1>
          <xm:sqref>F2:F5</xm:sqref>
        </x14:dataValidation>
        <x14:dataValidation type="list" allowBlank="1" showInputMessage="1" showErrorMessage="1" xr:uid="{72722D04-A0F7-4DCD-81F7-C38FBC2D9526}">
          <x14:formula1>
            <xm:f>LISTAS!$A$2:$A$2</xm:f>
          </x14:formula1>
          <xm:sqref>B2:B5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0193-D806-4C2A-B5E7-882A5463FF27}">
  <dimension ref="B1:I37"/>
  <sheetViews>
    <sheetView topLeftCell="A10" workbookViewId="0">
      <selection activeCell="B32" sqref="B32:C32"/>
    </sheetView>
  </sheetViews>
  <sheetFormatPr baseColWidth="10" defaultColWidth="11.5" defaultRowHeight="15"/>
  <cols>
    <col min="1" max="1" width="11.5" style="18"/>
    <col min="2" max="2" width="27.6640625" style="18" customWidth="1"/>
    <col min="3" max="4" width="38.33203125" style="18" customWidth="1"/>
    <col min="5" max="5" width="37.1640625" style="18" customWidth="1"/>
    <col min="6" max="6" width="13.83203125" style="18" customWidth="1"/>
    <col min="7" max="7" width="20.33203125" style="18" customWidth="1"/>
    <col min="8" max="8" width="46.1640625" style="18" customWidth="1"/>
    <col min="9" max="9" width="18.83203125" style="18" customWidth="1"/>
    <col min="10" max="16384" width="11.5" style="18"/>
  </cols>
  <sheetData>
    <row r="1" spans="2:9">
      <c r="B1" s="1" t="s">
        <v>6</v>
      </c>
      <c r="C1" s="2" t="s">
        <v>7</v>
      </c>
      <c r="D1" s="2"/>
      <c r="E1" s="2" t="s">
        <v>8</v>
      </c>
      <c r="F1" s="2" t="s">
        <v>66</v>
      </c>
      <c r="G1" s="1" t="s">
        <v>10</v>
      </c>
      <c r="H1" s="1" t="s">
        <v>11</v>
      </c>
      <c r="I1" s="1" t="s">
        <v>12</v>
      </c>
    </row>
    <row r="2" spans="2:9" ht="40">
      <c r="B2" s="28" t="s">
        <v>170</v>
      </c>
      <c r="C2" s="4" t="s">
        <v>67</v>
      </c>
      <c r="D2" s="4"/>
      <c r="E2" s="5"/>
      <c r="F2" s="4" t="s">
        <v>173</v>
      </c>
      <c r="G2" s="19"/>
      <c r="H2" s="4"/>
      <c r="I2" s="4" t="s">
        <v>68</v>
      </c>
    </row>
    <row r="3" spans="2:9" ht="27">
      <c r="B3" s="28" t="s">
        <v>170</v>
      </c>
      <c r="C3" s="4" t="s">
        <v>69</v>
      </c>
      <c r="D3" s="4"/>
      <c r="E3" s="5"/>
      <c r="F3" s="4" t="s">
        <v>173</v>
      </c>
      <c r="G3" s="19"/>
      <c r="H3" s="4"/>
      <c r="I3" s="4" t="s">
        <v>70</v>
      </c>
    </row>
    <row r="4" spans="2:9" ht="27">
      <c r="B4" s="28" t="s">
        <v>170</v>
      </c>
      <c r="C4" s="4" t="s">
        <v>71</v>
      </c>
      <c r="D4" s="4"/>
      <c r="E4" s="5"/>
      <c r="F4" s="4" t="s">
        <v>173</v>
      </c>
      <c r="G4" s="19"/>
      <c r="H4" s="4"/>
      <c r="I4" s="4" t="s">
        <v>68</v>
      </c>
    </row>
    <row r="5" spans="2:9">
      <c r="B5" s="28" t="s">
        <v>170</v>
      </c>
      <c r="C5" s="4" t="s">
        <v>72</v>
      </c>
      <c r="D5" s="4"/>
      <c r="E5" s="5"/>
      <c r="F5" s="4" t="s">
        <v>158</v>
      </c>
      <c r="G5" s="19">
        <v>0.55000000000000004</v>
      </c>
      <c r="H5" s="4"/>
      <c r="I5" s="4" t="s">
        <v>15</v>
      </c>
    </row>
    <row r="6" spans="2:9">
      <c r="B6" s="28" t="s">
        <v>170</v>
      </c>
      <c r="C6" s="4" t="s">
        <v>73</v>
      </c>
      <c r="D6" s="4"/>
      <c r="E6" s="5"/>
      <c r="F6" s="4" t="s">
        <v>173</v>
      </c>
      <c r="G6" s="19"/>
      <c r="H6" s="4"/>
      <c r="I6" s="4" t="s">
        <v>15</v>
      </c>
    </row>
    <row r="7" spans="2:9" ht="27">
      <c r="B7" s="28" t="s">
        <v>170</v>
      </c>
      <c r="C7" s="4" t="s">
        <v>74</v>
      </c>
      <c r="D7" s="4"/>
      <c r="E7" s="5"/>
      <c r="F7" s="4" t="s">
        <v>158</v>
      </c>
      <c r="G7" s="19">
        <v>0.65</v>
      </c>
      <c r="H7" s="4"/>
      <c r="I7" s="4" t="s">
        <v>75</v>
      </c>
    </row>
    <row r="8" spans="2:9" ht="27">
      <c r="B8" s="28" t="s">
        <v>170</v>
      </c>
      <c r="C8" s="4" t="s">
        <v>76</v>
      </c>
      <c r="D8" s="4"/>
      <c r="E8" s="5"/>
      <c r="F8" s="4" t="s">
        <v>158</v>
      </c>
      <c r="G8" s="19">
        <v>0.8</v>
      </c>
      <c r="H8" s="4"/>
      <c r="I8" s="4" t="s">
        <v>15</v>
      </c>
    </row>
    <row r="9" spans="2:9" ht="27">
      <c r="B9" s="28" t="s">
        <v>170</v>
      </c>
      <c r="C9" s="4" t="s">
        <v>77</v>
      </c>
      <c r="D9" s="4"/>
      <c r="E9" s="5"/>
      <c r="F9" s="4" t="s">
        <v>158</v>
      </c>
      <c r="G9" s="19">
        <v>0.1</v>
      </c>
      <c r="H9" s="4"/>
      <c r="I9" s="4" t="s">
        <v>15</v>
      </c>
    </row>
    <row r="10" spans="2:9">
      <c r="B10" s="28" t="s">
        <v>170</v>
      </c>
      <c r="C10" s="4" t="s">
        <v>78</v>
      </c>
      <c r="D10" s="4"/>
      <c r="E10" s="5"/>
      <c r="F10" s="4" t="s">
        <v>158</v>
      </c>
      <c r="G10" s="19">
        <v>0.45</v>
      </c>
      <c r="H10" s="4"/>
      <c r="I10" s="4" t="s">
        <v>15</v>
      </c>
    </row>
    <row r="13" spans="2:9">
      <c r="B13" s="48" t="s">
        <v>178</v>
      </c>
      <c r="C13" s="48"/>
      <c r="D13" s="46"/>
    </row>
    <row r="14" spans="2:9">
      <c r="B14" s="14" t="s">
        <v>162</v>
      </c>
      <c r="C14" s="14" t="s">
        <v>163</v>
      </c>
      <c r="D14" s="14" t="s">
        <v>0</v>
      </c>
    </row>
    <row r="15" spans="2:9">
      <c r="B15" s="15" t="str">
        <f>LISTAS!$B2</f>
        <v>EN PROCÉS</v>
      </c>
      <c r="C15" s="16">
        <f>COUNTIF($F$2:$F$10,B15)</f>
        <v>5</v>
      </c>
      <c r="D15" s="42">
        <f>C15/$C$19</f>
        <v>0.55555555555555558</v>
      </c>
    </row>
    <row r="16" spans="2:9">
      <c r="B16" s="15" t="str">
        <f>LISTAS!$B3</f>
        <v>FINALITZAT</v>
      </c>
      <c r="C16" s="16">
        <f>COUNTIF($F$2:$F$10,B16)</f>
        <v>0</v>
      </c>
      <c r="D16" s="42">
        <f t="shared" ref="D16:D18" si="0">C16/$C$19</f>
        <v>0</v>
      </c>
    </row>
    <row r="17" spans="2:4">
      <c r="B17" s="15" t="str">
        <f>LISTAS!$B4</f>
        <v>PARAT</v>
      </c>
      <c r="C17" s="16">
        <f>COUNTIF($F$2:$F$10,B17)</f>
        <v>0</v>
      </c>
      <c r="D17" s="42">
        <f t="shared" si="0"/>
        <v>0</v>
      </c>
    </row>
    <row r="18" spans="2:4">
      <c r="B18" s="15" t="str">
        <f>LISTAS!$B5</f>
        <v>NO COMENÇAT</v>
      </c>
      <c r="C18" s="16">
        <f>COUNTIF($F$2:$F$10,B18)</f>
        <v>4</v>
      </c>
      <c r="D18" s="42">
        <f t="shared" si="0"/>
        <v>0.44444444444444442</v>
      </c>
    </row>
    <row r="19" spans="2:4">
      <c r="B19" s="14" t="s">
        <v>164</v>
      </c>
      <c r="C19" s="17">
        <f>SUM(C15:C18)</f>
        <v>9</v>
      </c>
      <c r="D19" s="41"/>
    </row>
    <row r="20" spans="2:4">
      <c r="B20" s="10"/>
      <c r="C20" s="10"/>
      <c r="D20" s="10"/>
    </row>
    <row r="21" spans="2:4">
      <c r="B21" s="48" t="s">
        <v>175</v>
      </c>
      <c r="C21" s="48"/>
      <c r="D21" s="46"/>
    </row>
    <row r="22" spans="2:4">
      <c r="B22" s="14" t="s">
        <v>165</v>
      </c>
      <c r="C22" s="14" t="s">
        <v>179</v>
      </c>
      <c r="D22" s="14" t="s">
        <v>0</v>
      </c>
    </row>
    <row r="23" spans="2:4">
      <c r="B23" s="15" t="str">
        <f>LISTAS!$A2</f>
        <v>PROJECTE DE CARTERA</v>
      </c>
      <c r="C23" s="16">
        <f>COUNTIF($B$2:$B$10,B23)</f>
        <v>9</v>
      </c>
      <c r="D23" s="42">
        <f>C23/$C$24</f>
        <v>1</v>
      </c>
    </row>
    <row r="24" spans="2:4">
      <c r="B24" s="14" t="s">
        <v>164</v>
      </c>
      <c r="C24" s="17">
        <f>SUM(C23:C23)</f>
        <v>9</v>
      </c>
      <c r="D24" s="41"/>
    </row>
    <row r="26" spans="2:4">
      <c r="B26" s="48" t="s">
        <v>176</v>
      </c>
      <c r="C26" s="48"/>
      <c r="D26" s="46"/>
    </row>
    <row r="27" spans="2:4">
      <c r="B27" s="14" t="s">
        <v>165</v>
      </c>
      <c r="C27" s="14" t="s">
        <v>166</v>
      </c>
      <c r="D27" s="14" t="s">
        <v>0</v>
      </c>
    </row>
    <row r="28" spans="2:4">
      <c r="B28" s="15" t="str">
        <f>LISTAS!$A2</f>
        <v>PROJECTE DE CARTERA</v>
      </c>
      <c r="C28" s="16">
        <f>COUNTIFS($B$2:$B$10,B28,$F$2:$F$10,LISTAS!$B$3)</f>
        <v>0</v>
      </c>
      <c r="D28" s="42" t="e">
        <f>C28/$C$29</f>
        <v>#DIV/0!</v>
      </c>
    </row>
    <row r="29" spans="2:4">
      <c r="B29" s="14" t="s">
        <v>164</v>
      </c>
      <c r="C29" s="17">
        <f>SUM(C28:C28)</f>
        <v>0</v>
      </c>
      <c r="D29" s="41"/>
    </row>
    <row r="30" spans="2:4">
      <c r="B30" s="10"/>
      <c r="C30" s="10"/>
      <c r="D30" s="10"/>
    </row>
    <row r="31" spans="2:4">
      <c r="B31" s="48" t="s">
        <v>177</v>
      </c>
      <c r="C31" s="48"/>
      <c r="D31" s="46"/>
    </row>
    <row r="32" spans="2:4">
      <c r="B32" s="14" t="s">
        <v>181</v>
      </c>
      <c r="C32" s="14" t="s">
        <v>180</v>
      </c>
      <c r="D32" s="14" t="s">
        <v>0</v>
      </c>
    </row>
    <row r="33" spans="2:4">
      <c r="B33" s="15" t="s">
        <v>1</v>
      </c>
      <c r="C33" s="16">
        <f>COUNTIFS($F$2:$F$10,LISTAS!$B$2,$G$2:$G$10,"&gt;0%",$G$2:$G$10,"&lt;25%")</f>
        <v>1</v>
      </c>
      <c r="D33" s="42">
        <f>C33/$C$37</f>
        <v>0.2</v>
      </c>
    </row>
    <row r="34" spans="2:4">
      <c r="B34" s="15" t="s">
        <v>2</v>
      </c>
      <c r="C34" s="16">
        <f>COUNTIFS($F$2:$F$10,LISTAS!$B$2,$G$2:$G$10,"&gt;=25%",$G$2:$G$10,"&lt;50%")</f>
        <v>1</v>
      </c>
      <c r="D34" s="42">
        <f t="shared" ref="D34:D36" si="1">C34/$C$37</f>
        <v>0.2</v>
      </c>
    </row>
    <row r="35" spans="2:4">
      <c r="B35" s="15" t="s">
        <v>3</v>
      </c>
      <c r="C35" s="16">
        <f>COUNTIFS($F$2:$F$10,LISTAS!$B$2,$G$2:$G$10,"&gt;=50%",$G$2:$G$10,"&lt;75%")</f>
        <v>2</v>
      </c>
      <c r="D35" s="42">
        <f t="shared" si="1"/>
        <v>0.4</v>
      </c>
    </row>
    <row r="36" spans="2:4">
      <c r="B36" s="15" t="s">
        <v>4</v>
      </c>
      <c r="C36" s="16">
        <f>COUNTIFS($F$2:$F$10,LISTAS!$B$2,$G$2:$G$10,"&gt;=75%",$G$2:$G$10,"&lt;100%")</f>
        <v>1</v>
      </c>
      <c r="D36" s="42">
        <f t="shared" si="1"/>
        <v>0.2</v>
      </c>
    </row>
    <row r="37" spans="2:4">
      <c r="B37" s="14" t="s">
        <v>164</v>
      </c>
      <c r="C37" s="17">
        <f>SUM(C33:C36)</f>
        <v>5</v>
      </c>
      <c r="D37" s="41"/>
    </row>
  </sheetData>
  <autoFilter ref="B1:I10" xr:uid="{B7A6ED73-539E-4D99-88CE-85A135831519}"/>
  <mergeCells count="4">
    <mergeCell ref="B13:C13"/>
    <mergeCell ref="B21:C21"/>
    <mergeCell ref="B26:C26"/>
    <mergeCell ref="B31:C3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2C2E7E-2352-478A-9D0A-0F027A16B6EB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D2FA96EE-E9C9-4F4A-B9DC-731A442801EB}">
          <x14:formula1>
            <xm:f>LISTAS!$B$2:$B$5</xm:f>
          </x14:formula1>
          <xm:sqref>F2:F10</xm:sqref>
        </x14:dataValidation>
        <x14:dataValidation type="list" allowBlank="1" showInputMessage="1" showErrorMessage="1" xr:uid="{533D53ED-0FED-4187-9FC1-7B57476A4C03}">
          <x14:formula1>
            <xm:f>LISTAS!$A$2:$A$2</xm:f>
          </x14:formula1>
          <xm:sqref>B2:B10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60F22-C220-4744-83C6-25FA9B1ED64D}">
  <dimension ref="B1:I58"/>
  <sheetViews>
    <sheetView topLeftCell="D16" workbookViewId="0">
      <selection activeCell="G30" sqref="G30"/>
    </sheetView>
  </sheetViews>
  <sheetFormatPr baseColWidth="10" defaultColWidth="11.5" defaultRowHeight="15"/>
  <cols>
    <col min="1" max="1" width="11.5" style="18"/>
    <col min="2" max="2" width="26.6640625" style="18" customWidth="1"/>
    <col min="3" max="4" width="46.6640625" style="18" customWidth="1"/>
    <col min="5" max="5" width="36.5" style="18" customWidth="1"/>
    <col min="6" max="6" width="16.6640625" style="18" customWidth="1"/>
    <col min="7" max="7" width="20.33203125" style="18" customWidth="1"/>
    <col min="8" max="8" width="81.33203125" style="18" customWidth="1"/>
    <col min="9" max="9" width="18.6640625" style="18" customWidth="1"/>
    <col min="10" max="16384" width="11.5" style="18"/>
  </cols>
  <sheetData>
    <row r="1" spans="2:9">
      <c r="B1" s="1" t="s">
        <v>6</v>
      </c>
      <c r="C1" s="2" t="s">
        <v>7</v>
      </c>
      <c r="D1" s="2"/>
      <c r="E1" s="2" t="s">
        <v>8</v>
      </c>
      <c r="F1" s="2" t="s">
        <v>66</v>
      </c>
      <c r="G1" s="1" t="s">
        <v>10</v>
      </c>
      <c r="H1" s="1" t="s">
        <v>11</v>
      </c>
      <c r="I1" s="1" t="s">
        <v>12</v>
      </c>
    </row>
    <row r="2" spans="2:9" ht="27">
      <c r="B2" s="3" t="s">
        <v>170</v>
      </c>
      <c r="C2" s="25" t="s">
        <v>79</v>
      </c>
      <c r="D2" s="25"/>
      <c r="E2" s="5"/>
      <c r="F2" s="4" t="s">
        <v>173</v>
      </c>
      <c r="G2" s="19"/>
      <c r="H2" s="4" t="s">
        <v>80</v>
      </c>
      <c r="I2" s="4" t="s">
        <v>81</v>
      </c>
    </row>
    <row r="3" spans="2:9" ht="27">
      <c r="B3" s="3" t="s">
        <v>170</v>
      </c>
      <c r="C3" s="25" t="s">
        <v>28</v>
      </c>
      <c r="D3" s="25"/>
      <c r="E3" s="5"/>
      <c r="F3" s="4" t="s">
        <v>173</v>
      </c>
      <c r="G3" s="19"/>
      <c r="H3" s="4" t="s">
        <v>82</v>
      </c>
      <c r="I3" s="4" t="s">
        <v>30</v>
      </c>
    </row>
    <row r="4" spans="2:9">
      <c r="B4" s="3" t="s">
        <v>170</v>
      </c>
      <c r="C4" s="25" t="s">
        <v>83</v>
      </c>
      <c r="D4" s="25"/>
      <c r="E4" s="5"/>
      <c r="F4" s="4" t="s">
        <v>173</v>
      </c>
      <c r="G4" s="19"/>
      <c r="H4" s="4"/>
      <c r="I4" s="4" t="s">
        <v>84</v>
      </c>
    </row>
    <row r="5" spans="2:9" ht="27">
      <c r="B5" s="3" t="s">
        <v>170</v>
      </c>
      <c r="C5" s="25" t="s">
        <v>85</v>
      </c>
      <c r="D5" s="25"/>
      <c r="E5" s="5"/>
      <c r="F5" s="4" t="s">
        <v>173</v>
      </c>
      <c r="G5" s="19"/>
      <c r="H5" s="4"/>
      <c r="I5" s="4" t="s">
        <v>84</v>
      </c>
    </row>
    <row r="6" spans="2:9" ht="27">
      <c r="B6" s="3" t="s">
        <v>170</v>
      </c>
      <c r="C6" s="25" t="s">
        <v>86</v>
      </c>
      <c r="D6" s="25"/>
      <c r="E6" s="5"/>
      <c r="F6" s="4" t="s">
        <v>173</v>
      </c>
      <c r="G6" s="19"/>
      <c r="H6" s="4"/>
      <c r="I6" s="4" t="s">
        <v>87</v>
      </c>
    </row>
    <row r="7" spans="2:9">
      <c r="B7" s="3" t="s">
        <v>170</v>
      </c>
      <c r="C7" s="25" t="s">
        <v>88</v>
      </c>
      <c r="D7" s="25"/>
      <c r="E7" s="5"/>
      <c r="F7" s="4" t="s">
        <v>173</v>
      </c>
      <c r="G7" s="19"/>
      <c r="H7" s="4"/>
      <c r="I7" s="4" t="s">
        <v>89</v>
      </c>
    </row>
    <row r="8" spans="2:9">
      <c r="B8" s="3" t="s">
        <v>170</v>
      </c>
      <c r="C8" s="25" t="s">
        <v>90</v>
      </c>
      <c r="D8" s="25"/>
      <c r="E8" s="5"/>
      <c r="F8" s="4" t="s">
        <v>158</v>
      </c>
      <c r="G8" s="19">
        <v>0.95</v>
      </c>
      <c r="H8" s="4"/>
      <c r="I8" s="4" t="s">
        <v>89</v>
      </c>
    </row>
    <row r="9" spans="2:9" ht="27">
      <c r="B9" s="3" t="s">
        <v>170</v>
      </c>
      <c r="C9" s="25" t="s">
        <v>91</v>
      </c>
      <c r="D9" s="25"/>
      <c r="E9" s="5"/>
      <c r="F9" s="4" t="s">
        <v>173</v>
      </c>
      <c r="G9" s="23"/>
      <c r="H9" s="4"/>
      <c r="I9" s="4" t="s">
        <v>92</v>
      </c>
    </row>
    <row r="10" spans="2:9" ht="27">
      <c r="B10" s="3" t="s">
        <v>170</v>
      </c>
      <c r="C10" s="25" t="s">
        <v>93</v>
      </c>
      <c r="D10" s="25"/>
      <c r="E10" s="5"/>
      <c r="F10" s="4" t="s">
        <v>173</v>
      </c>
      <c r="G10" s="19"/>
      <c r="H10" s="4"/>
      <c r="I10" s="4" t="s">
        <v>92</v>
      </c>
    </row>
    <row r="11" spans="2:9" ht="27">
      <c r="B11" s="3" t="s">
        <v>170</v>
      </c>
      <c r="C11" s="25" t="s">
        <v>94</v>
      </c>
      <c r="D11" s="25"/>
      <c r="E11" s="5"/>
      <c r="F11" s="4" t="s">
        <v>173</v>
      </c>
      <c r="G11" s="19"/>
      <c r="H11" s="4"/>
      <c r="I11" s="4" t="s">
        <v>92</v>
      </c>
    </row>
    <row r="12" spans="2:9" ht="27">
      <c r="B12" s="3" t="s">
        <v>170</v>
      </c>
      <c r="C12" s="25" t="s">
        <v>95</v>
      </c>
      <c r="D12" s="25"/>
      <c r="E12" s="5"/>
      <c r="F12" s="4" t="s">
        <v>158</v>
      </c>
      <c r="G12" s="19">
        <v>0.9</v>
      </c>
      <c r="H12" s="4"/>
      <c r="I12" s="4" t="s">
        <v>96</v>
      </c>
    </row>
    <row r="13" spans="2:9" ht="53">
      <c r="B13" s="3" t="s">
        <v>170</v>
      </c>
      <c r="C13" s="25" t="s">
        <v>97</v>
      </c>
      <c r="D13" s="25"/>
      <c r="E13" s="5"/>
      <c r="F13" s="4" t="s">
        <v>173</v>
      </c>
      <c r="G13" s="19"/>
      <c r="H13" s="4"/>
      <c r="I13" s="4" t="s">
        <v>15</v>
      </c>
    </row>
    <row r="14" spans="2:9" ht="27">
      <c r="B14" s="3" t="s">
        <v>170</v>
      </c>
      <c r="C14" s="25" t="s">
        <v>98</v>
      </c>
      <c r="D14" s="25"/>
      <c r="E14" s="5"/>
      <c r="F14" s="4" t="s">
        <v>173</v>
      </c>
      <c r="G14" s="19"/>
      <c r="H14" s="4"/>
      <c r="I14" s="4" t="s">
        <v>15</v>
      </c>
    </row>
    <row r="15" spans="2:9" ht="27">
      <c r="B15" s="3" t="s">
        <v>170</v>
      </c>
      <c r="C15" s="25" t="s">
        <v>99</v>
      </c>
      <c r="D15" s="25"/>
      <c r="E15" s="5"/>
      <c r="F15" s="4" t="s">
        <v>158</v>
      </c>
      <c r="G15" s="19">
        <v>0.5</v>
      </c>
      <c r="H15" s="4"/>
      <c r="I15" s="4" t="s">
        <v>15</v>
      </c>
    </row>
    <row r="16" spans="2:9" ht="27">
      <c r="B16" s="3" t="s">
        <v>170</v>
      </c>
      <c r="C16" s="25" t="s">
        <v>100</v>
      </c>
      <c r="D16" s="25"/>
      <c r="E16" s="5"/>
      <c r="F16" s="4" t="s">
        <v>158</v>
      </c>
      <c r="G16" s="19">
        <v>0.2</v>
      </c>
      <c r="H16" s="4"/>
      <c r="I16" s="4" t="s">
        <v>15</v>
      </c>
    </row>
    <row r="17" spans="2:9" ht="40">
      <c r="B17" s="3" t="s">
        <v>170</v>
      </c>
      <c r="C17" s="25" t="s">
        <v>101</v>
      </c>
      <c r="D17" s="25"/>
      <c r="E17" s="5"/>
      <c r="F17" s="4" t="s">
        <v>158</v>
      </c>
      <c r="G17" s="19">
        <v>0.7</v>
      </c>
      <c r="H17" s="4"/>
      <c r="I17" s="4" t="s">
        <v>15</v>
      </c>
    </row>
    <row r="18" spans="2:9">
      <c r="B18" s="3" t="s">
        <v>170</v>
      </c>
      <c r="C18" s="25" t="s">
        <v>102</v>
      </c>
      <c r="D18" s="25"/>
      <c r="E18" s="5"/>
      <c r="F18" s="4" t="s">
        <v>173</v>
      </c>
      <c r="G18" s="19"/>
      <c r="H18" s="4"/>
      <c r="I18" s="4" t="s">
        <v>15</v>
      </c>
    </row>
    <row r="19" spans="2:9">
      <c r="B19" s="3" t="s">
        <v>170</v>
      </c>
      <c r="C19" s="25" t="s">
        <v>103</v>
      </c>
      <c r="D19" s="25"/>
      <c r="E19" s="5"/>
      <c r="F19" s="4" t="s">
        <v>158</v>
      </c>
      <c r="G19" s="19">
        <v>0.8</v>
      </c>
      <c r="H19" s="20"/>
      <c r="I19" s="4" t="s">
        <v>104</v>
      </c>
    </row>
    <row r="20" spans="2:9">
      <c r="B20" s="3" t="s">
        <v>170</v>
      </c>
      <c r="C20" s="25" t="s">
        <v>105</v>
      </c>
      <c r="D20" s="25"/>
      <c r="E20" s="5"/>
      <c r="F20" s="4" t="s">
        <v>158</v>
      </c>
      <c r="G20" s="19">
        <v>0.7</v>
      </c>
      <c r="H20" s="20"/>
      <c r="I20" s="4" t="s">
        <v>106</v>
      </c>
    </row>
    <row r="21" spans="2:9">
      <c r="B21" s="3" t="s">
        <v>170</v>
      </c>
      <c r="C21" s="25" t="s">
        <v>107</v>
      </c>
      <c r="D21" s="25"/>
      <c r="E21" s="5"/>
      <c r="F21" s="4" t="s">
        <v>173</v>
      </c>
      <c r="G21" s="19"/>
      <c r="H21" s="20"/>
      <c r="I21" s="4" t="s">
        <v>108</v>
      </c>
    </row>
    <row r="22" spans="2:9" ht="53">
      <c r="B22" s="3" t="s">
        <v>170</v>
      </c>
      <c r="C22" s="25" t="s">
        <v>109</v>
      </c>
      <c r="D22" s="25"/>
      <c r="E22" s="5"/>
      <c r="F22" s="4" t="s">
        <v>173</v>
      </c>
      <c r="G22" s="19"/>
      <c r="H22" s="4"/>
      <c r="I22" s="4" t="s">
        <v>110</v>
      </c>
    </row>
    <row r="23" spans="2:9">
      <c r="B23" s="3" t="s">
        <v>170</v>
      </c>
      <c r="C23" s="25" t="s">
        <v>111</v>
      </c>
      <c r="D23" s="25"/>
      <c r="E23" s="5"/>
      <c r="F23" s="4" t="s">
        <v>158</v>
      </c>
      <c r="G23" s="19">
        <v>0.7</v>
      </c>
      <c r="H23" s="4"/>
      <c r="I23" s="4" t="s">
        <v>112</v>
      </c>
    </row>
    <row r="24" spans="2:9">
      <c r="B24" s="3" t="s">
        <v>170</v>
      </c>
      <c r="C24" s="25" t="s">
        <v>113</v>
      </c>
      <c r="D24" s="4"/>
      <c r="E24" s="5"/>
      <c r="F24" s="4" t="s">
        <v>158</v>
      </c>
      <c r="G24" s="19">
        <v>0.9</v>
      </c>
      <c r="H24" s="4"/>
      <c r="I24" s="4" t="s">
        <v>114</v>
      </c>
    </row>
    <row r="25" spans="2:9" ht="27">
      <c r="B25" s="3" t="s">
        <v>170</v>
      </c>
      <c r="C25" s="4" t="s">
        <v>115</v>
      </c>
      <c r="D25" s="4"/>
      <c r="E25" s="5"/>
      <c r="F25" s="4" t="s">
        <v>173</v>
      </c>
      <c r="G25" s="19"/>
      <c r="H25" s="4"/>
      <c r="I25" s="4" t="s">
        <v>116</v>
      </c>
    </row>
    <row r="26" spans="2:9" ht="27">
      <c r="B26" s="3" t="s">
        <v>170</v>
      </c>
      <c r="C26" s="4" t="s">
        <v>117</v>
      </c>
      <c r="D26" s="4"/>
      <c r="E26" s="5"/>
      <c r="F26" s="4" t="s">
        <v>173</v>
      </c>
      <c r="G26" s="19"/>
      <c r="H26" s="4"/>
      <c r="I26" s="4" t="s">
        <v>15</v>
      </c>
    </row>
    <row r="27" spans="2:9">
      <c r="B27" s="3" t="s">
        <v>170</v>
      </c>
      <c r="C27" s="36" t="s">
        <v>118</v>
      </c>
      <c r="D27" s="4"/>
      <c r="E27" s="5"/>
      <c r="F27" s="4" t="s">
        <v>158</v>
      </c>
      <c r="G27" s="19">
        <v>0.1</v>
      </c>
      <c r="H27" s="44"/>
      <c r="I27" s="4" t="s">
        <v>15</v>
      </c>
    </row>
    <row r="28" spans="2:9">
      <c r="B28" s="3" t="s">
        <v>170</v>
      </c>
      <c r="C28" s="36" t="s">
        <v>147</v>
      </c>
      <c r="D28" s="4"/>
      <c r="E28" s="5"/>
      <c r="F28" s="4" t="s">
        <v>158</v>
      </c>
      <c r="G28" s="38">
        <v>0.1</v>
      </c>
      <c r="H28" s="36"/>
      <c r="I28" s="36" t="s">
        <v>15</v>
      </c>
    </row>
    <row r="29" spans="2:9">
      <c r="B29" s="3" t="s">
        <v>170</v>
      </c>
      <c r="C29" s="36" t="s">
        <v>157</v>
      </c>
      <c r="D29" s="4"/>
      <c r="E29" s="5"/>
      <c r="F29" s="4" t="s">
        <v>158</v>
      </c>
      <c r="G29" s="38">
        <v>0.1</v>
      </c>
      <c r="H29" s="44"/>
      <c r="I29" s="36" t="s">
        <v>140</v>
      </c>
    </row>
    <row r="30" spans="2:9" ht="27">
      <c r="B30" s="3" t="s">
        <v>170</v>
      </c>
      <c r="C30" s="36" t="s">
        <v>94</v>
      </c>
      <c r="D30" s="4"/>
      <c r="E30" s="5"/>
      <c r="F30" s="4" t="s">
        <v>158</v>
      </c>
      <c r="G30" s="19">
        <v>0.5</v>
      </c>
      <c r="H30" s="44"/>
      <c r="I30" s="4" t="s">
        <v>92</v>
      </c>
    </row>
    <row r="31" spans="2:9">
      <c r="B31" s="3" t="s">
        <v>170</v>
      </c>
      <c r="C31" s="25" t="s">
        <v>119</v>
      </c>
      <c r="D31" s="4"/>
      <c r="E31" s="5"/>
      <c r="F31" s="4" t="s">
        <v>158</v>
      </c>
      <c r="G31" s="19">
        <v>0.97</v>
      </c>
      <c r="H31" s="4"/>
      <c r="I31" s="4" t="s">
        <v>15</v>
      </c>
    </row>
    <row r="34" spans="2:4">
      <c r="B34" s="48" t="s">
        <v>178</v>
      </c>
      <c r="C34" s="48"/>
      <c r="D34" s="46"/>
    </row>
    <row r="35" spans="2:4">
      <c r="B35" s="14" t="s">
        <v>162</v>
      </c>
      <c r="C35" s="14" t="s">
        <v>163</v>
      </c>
      <c r="D35" s="14" t="s">
        <v>0</v>
      </c>
    </row>
    <row r="36" spans="2:4">
      <c r="B36" s="15" t="str">
        <f>LISTAS!$B2</f>
        <v>EN PROCÉS</v>
      </c>
      <c r="C36" s="16">
        <f>COUNTIF($F$2:$F$31,B36)</f>
        <v>14</v>
      </c>
      <c r="D36" s="42">
        <f>C36/$C$40</f>
        <v>0.46666666666666667</v>
      </c>
    </row>
    <row r="37" spans="2:4">
      <c r="B37" s="15" t="str">
        <f>LISTAS!$B3</f>
        <v>FINALITZAT</v>
      </c>
      <c r="C37" s="16">
        <f>COUNTIF($F$2:$F$31,B37)</f>
        <v>0</v>
      </c>
      <c r="D37" s="42">
        <f t="shared" ref="D37:D39" si="0">C37/$C$40</f>
        <v>0</v>
      </c>
    </row>
    <row r="38" spans="2:4">
      <c r="B38" s="15" t="str">
        <f>LISTAS!$B4</f>
        <v>PARAT</v>
      </c>
      <c r="C38" s="16">
        <f>COUNTIF($F$2:$F$31,B38)</f>
        <v>0</v>
      </c>
      <c r="D38" s="42">
        <f t="shared" si="0"/>
        <v>0</v>
      </c>
    </row>
    <row r="39" spans="2:4">
      <c r="B39" s="15" t="str">
        <f>LISTAS!$B5</f>
        <v>NO COMENÇAT</v>
      </c>
      <c r="C39" s="16">
        <f>COUNTIF($F$2:$F$31,B39)</f>
        <v>16</v>
      </c>
      <c r="D39" s="42">
        <f t="shared" si="0"/>
        <v>0.53333333333333333</v>
      </c>
    </row>
    <row r="40" spans="2:4">
      <c r="B40" s="14" t="s">
        <v>164</v>
      </c>
      <c r="C40" s="17">
        <f>SUM(C36:C39)</f>
        <v>30</v>
      </c>
      <c r="D40" s="41"/>
    </row>
    <row r="41" spans="2:4">
      <c r="B41" s="10"/>
      <c r="C41" s="10"/>
      <c r="D41" s="10"/>
    </row>
    <row r="42" spans="2:4">
      <c r="B42" s="48" t="s">
        <v>175</v>
      </c>
      <c r="C42" s="48"/>
      <c r="D42" s="46"/>
    </row>
    <row r="43" spans="2:4">
      <c r="B43" s="14" t="s">
        <v>165</v>
      </c>
      <c r="C43" s="14" t="s">
        <v>179</v>
      </c>
      <c r="D43" s="14" t="s">
        <v>0</v>
      </c>
    </row>
    <row r="44" spans="2:4">
      <c r="B44" s="15" t="str">
        <f>LISTAS!$A2</f>
        <v>PROJECTE DE CARTERA</v>
      </c>
      <c r="C44" s="16">
        <f>COUNTIF($B$2:$B$31,B44)</f>
        <v>30</v>
      </c>
      <c r="D44" s="42">
        <f>C44/$C$45</f>
        <v>1</v>
      </c>
    </row>
    <row r="45" spans="2:4">
      <c r="B45" s="14" t="s">
        <v>164</v>
      </c>
      <c r="C45" s="17">
        <f>SUM(C44:C44)</f>
        <v>30</v>
      </c>
      <c r="D45" s="41"/>
    </row>
    <row r="47" spans="2:4">
      <c r="B47" s="48" t="s">
        <v>176</v>
      </c>
      <c r="C47" s="48"/>
      <c r="D47" s="46"/>
    </row>
    <row r="48" spans="2:4">
      <c r="B48" s="14" t="s">
        <v>165</v>
      </c>
      <c r="C48" s="14" t="s">
        <v>166</v>
      </c>
      <c r="D48" s="14" t="s">
        <v>0</v>
      </c>
    </row>
    <row r="49" spans="2:4">
      <c r="B49" s="15" t="str">
        <f>LISTAS!$A2</f>
        <v>PROJECTE DE CARTERA</v>
      </c>
      <c r="C49" s="16">
        <f>COUNTIFS($B$2:$B$31,B49,$F$2:$F$31,LISTAS!$B$3)</f>
        <v>0</v>
      </c>
      <c r="D49" s="42" t="e">
        <f>C49/$C$50</f>
        <v>#DIV/0!</v>
      </c>
    </row>
    <row r="50" spans="2:4">
      <c r="B50" s="14" t="s">
        <v>164</v>
      </c>
      <c r="C50" s="17">
        <f>SUM(C49:C49)</f>
        <v>0</v>
      </c>
      <c r="D50" s="41"/>
    </row>
    <row r="51" spans="2:4">
      <c r="B51" s="10"/>
      <c r="C51" s="10"/>
      <c r="D51" s="10"/>
    </row>
    <row r="52" spans="2:4">
      <c r="B52" s="48" t="s">
        <v>177</v>
      </c>
      <c r="C52" s="48"/>
      <c r="D52" s="46"/>
    </row>
    <row r="53" spans="2:4">
      <c r="B53" s="14" t="s">
        <v>181</v>
      </c>
      <c r="C53" s="14" t="s">
        <v>180</v>
      </c>
      <c r="D53" s="14" t="s">
        <v>0</v>
      </c>
    </row>
    <row r="54" spans="2:4">
      <c r="B54" s="15" t="s">
        <v>1</v>
      </c>
      <c r="C54" s="16">
        <f>COUNTIFS($F$2:$F$31,LISTAS!$B$2,$G$2:$G$31,"&gt;0%",$G$2:$G$31,"&lt;25%")</f>
        <v>4</v>
      </c>
      <c r="D54" s="42">
        <f>C54/$C$58</f>
        <v>0.2857142857142857</v>
      </c>
    </row>
    <row r="55" spans="2:4">
      <c r="B55" s="15" t="s">
        <v>2</v>
      </c>
      <c r="C55" s="16">
        <f>COUNTIFS($F$2:$F$31,LISTAS!$B$2,$G$2:$G$31,"&gt;=25%",$G$2:$G$31,"&lt;50%")</f>
        <v>0</v>
      </c>
      <c r="D55" s="42">
        <f t="shared" ref="D55:D57" si="1">C55/$C$58</f>
        <v>0</v>
      </c>
    </row>
    <row r="56" spans="2:4">
      <c r="B56" s="15" t="s">
        <v>3</v>
      </c>
      <c r="C56" s="16">
        <f>COUNTIFS($F$2:$F$31,LISTAS!$B$2,$G$2:$G$31,"&gt;=50%",$G$2:$G$31,"&lt;75%")</f>
        <v>5</v>
      </c>
      <c r="D56" s="42">
        <f t="shared" si="1"/>
        <v>0.35714285714285715</v>
      </c>
    </row>
    <row r="57" spans="2:4">
      <c r="B57" s="15" t="s">
        <v>4</v>
      </c>
      <c r="C57" s="16">
        <f>COUNTIFS($F$2:$F$31,LISTAS!$B$2,$G$2:$G$31,"&gt;=75%",$G$2:$G$31,"&lt;100%")</f>
        <v>5</v>
      </c>
      <c r="D57" s="42">
        <f t="shared" si="1"/>
        <v>0.35714285714285715</v>
      </c>
    </row>
    <row r="58" spans="2:4">
      <c r="B58" s="14" t="s">
        <v>164</v>
      </c>
      <c r="C58" s="17">
        <f>SUM(C54:C57)</f>
        <v>14</v>
      </c>
      <c r="D58" s="41"/>
    </row>
  </sheetData>
  <autoFilter ref="B1:I31" xr:uid="{26454420-0A17-4EF9-AD6F-1152A3667647}"/>
  <mergeCells count="4">
    <mergeCell ref="B42:C42"/>
    <mergeCell ref="B47:C47"/>
    <mergeCell ref="B52:C52"/>
    <mergeCell ref="B34:C3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D2B617-E2EC-49FB-AF11-43C5F8E36EF6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3ECA4CA2-A11B-411F-86B1-5B7633D14EC5}">
          <x14:formula1>
            <xm:f>LISTAS!$B$2:$B$5</xm:f>
          </x14:formula1>
          <xm:sqref>F2:F31</xm:sqref>
        </x14:dataValidation>
        <x14:dataValidation type="list" allowBlank="1" showInputMessage="1" showErrorMessage="1" xr:uid="{2FFF4D48-CF43-4283-9869-B12B5FA8CC80}">
          <x14:formula1>
            <xm:f>LISTAS!$A$2:$A$2</xm:f>
          </x14:formula1>
          <xm:sqref>B2:B31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AC91E-C9AD-4B02-A1E3-7DCD470C0145}">
  <dimension ref="B1:I47"/>
  <sheetViews>
    <sheetView topLeftCell="A19" workbookViewId="0">
      <selection activeCell="C17" sqref="C17"/>
    </sheetView>
  </sheetViews>
  <sheetFormatPr baseColWidth="10" defaultColWidth="11.5" defaultRowHeight="15"/>
  <cols>
    <col min="1" max="1" width="11.5" style="18"/>
    <col min="2" max="2" width="26.1640625" style="18" customWidth="1"/>
    <col min="3" max="4" width="50.5" style="18" customWidth="1"/>
    <col min="5" max="5" width="33" style="18" customWidth="1"/>
    <col min="6" max="7" width="20.33203125" style="18" customWidth="1"/>
    <col min="8" max="8" width="28" style="18" customWidth="1"/>
    <col min="9" max="9" width="17" style="18" customWidth="1"/>
    <col min="10" max="16384" width="11.5" style="18"/>
  </cols>
  <sheetData>
    <row r="1" spans="2:9">
      <c r="B1" s="1" t="s">
        <v>6</v>
      </c>
      <c r="C1" s="2" t="s">
        <v>7</v>
      </c>
      <c r="D1" s="2"/>
      <c r="E1" s="2" t="s">
        <v>8</v>
      </c>
      <c r="F1" s="2" t="s">
        <v>66</v>
      </c>
      <c r="G1" s="1" t="s">
        <v>10</v>
      </c>
      <c r="H1" s="1" t="s">
        <v>11</v>
      </c>
      <c r="I1" s="1" t="s">
        <v>12</v>
      </c>
    </row>
    <row r="2" spans="2:9" ht="27">
      <c r="B2" s="3" t="s">
        <v>170</v>
      </c>
      <c r="C2" s="36" t="s">
        <v>120</v>
      </c>
      <c r="D2" s="36"/>
      <c r="E2" s="37"/>
      <c r="F2" s="36" t="s">
        <v>158</v>
      </c>
      <c r="G2" s="38">
        <v>0.3</v>
      </c>
      <c r="H2" s="36"/>
      <c r="I2" s="36" t="s">
        <v>84</v>
      </c>
    </row>
    <row r="3" spans="2:9">
      <c r="B3" s="3" t="s">
        <v>170</v>
      </c>
      <c r="C3" s="36" t="s">
        <v>121</v>
      </c>
      <c r="D3" s="36"/>
      <c r="E3" s="37"/>
      <c r="F3" s="36" t="s">
        <v>173</v>
      </c>
      <c r="G3" s="38"/>
      <c r="H3" s="36"/>
      <c r="I3" s="36" t="s">
        <v>84</v>
      </c>
    </row>
    <row r="4" spans="2:9" ht="27">
      <c r="B4" s="3" t="s">
        <v>170</v>
      </c>
      <c r="C4" s="36" t="s">
        <v>122</v>
      </c>
      <c r="D4" s="36"/>
      <c r="E4" s="37"/>
      <c r="F4" s="36" t="s">
        <v>158</v>
      </c>
      <c r="G4" s="38">
        <v>0.1</v>
      </c>
      <c r="H4" s="36"/>
      <c r="I4" s="36" t="s">
        <v>84</v>
      </c>
    </row>
    <row r="5" spans="2:9" ht="27">
      <c r="B5" s="3" t="s">
        <v>170</v>
      </c>
      <c r="C5" s="36" t="s">
        <v>31</v>
      </c>
      <c r="D5" s="36"/>
      <c r="E5" s="37"/>
      <c r="F5" s="36" t="s">
        <v>173</v>
      </c>
      <c r="G5" s="38"/>
      <c r="H5" s="25" t="s">
        <v>32</v>
      </c>
      <c r="I5" s="36" t="s">
        <v>33</v>
      </c>
    </row>
    <row r="6" spans="2:9" ht="27">
      <c r="B6" s="3" t="s">
        <v>170</v>
      </c>
      <c r="C6" s="36" t="s">
        <v>123</v>
      </c>
      <c r="D6" s="36"/>
      <c r="E6" s="37"/>
      <c r="F6" s="36" t="s">
        <v>158</v>
      </c>
      <c r="G6" s="38">
        <v>0.9</v>
      </c>
      <c r="H6" s="36"/>
      <c r="I6" s="36" t="s">
        <v>87</v>
      </c>
    </row>
    <row r="7" spans="2:9" ht="27">
      <c r="B7" s="3" t="s">
        <v>170</v>
      </c>
      <c r="C7" s="36" t="s">
        <v>124</v>
      </c>
      <c r="D7" s="36"/>
      <c r="E7" s="37"/>
      <c r="F7" s="36" t="s">
        <v>158</v>
      </c>
      <c r="G7" s="38">
        <v>0.5</v>
      </c>
      <c r="H7" s="36"/>
      <c r="I7" s="36" t="s">
        <v>87</v>
      </c>
    </row>
    <row r="8" spans="2:9" ht="27">
      <c r="B8" s="3" t="s">
        <v>170</v>
      </c>
      <c r="C8" s="36" t="s">
        <v>125</v>
      </c>
      <c r="D8" s="36"/>
      <c r="E8" s="37"/>
      <c r="F8" s="36" t="s">
        <v>158</v>
      </c>
      <c r="G8" s="38">
        <v>0.1</v>
      </c>
      <c r="H8" s="36"/>
      <c r="I8" s="36" t="s">
        <v>87</v>
      </c>
    </row>
    <row r="9" spans="2:9" ht="40">
      <c r="B9" s="3" t="s">
        <v>170</v>
      </c>
      <c r="C9" s="36" t="s">
        <v>126</v>
      </c>
      <c r="D9" s="36"/>
      <c r="E9" s="37"/>
      <c r="F9" s="36" t="s">
        <v>158</v>
      </c>
      <c r="G9" s="38">
        <v>0.1</v>
      </c>
      <c r="H9" s="36"/>
      <c r="I9" s="36" t="s">
        <v>127</v>
      </c>
    </row>
    <row r="10" spans="2:9" ht="27">
      <c r="B10" s="3" t="s">
        <v>170</v>
      </c>
      <c r="C10" s="36" t="s">
        <v>128</v>
      </c>
      <c r="D10" s="36"/>
      <c r="E10" s="37"/>
      <c r="F10" s="36" t="s">
        <v>173</v>
      </c>
      <c r="G10" s="38"/>
      <c r="H10" s="36"/>
      <c r="I10" s="36" t="s">
        <v>129</v>
      </c>
    </row>
    <row r="11" spans="2:9" ht="27">
      <c r="B11" s="3" t="s">
        <v>170</v>
      </c>
      <c r="C11" s="36" t="s">
        <v>130</v>
      </c>
      <c r="D11" s="36"/>
      <c r="E11" s="37"/>
      <c r="F11" s="36" t="s">
        <v>173</v>
      </c>
      <c r="G11" s="38"/>
      <c r="H11" s="36"/>
      <c r="I11" s="36" t="s">
        <v>15</v>
      </c>
    </row>
    <row r="12" spans="2:9">
      <c r="B12" s="3" t="s">
        <v>170</v>
      </c>
      <c r="C12" s="36" t="s">
        <v>131</v>
      </c>
      <c r="D12" s="36"/>
      <c r="E12" s="37"/>
      <c r="F12" s="36" t="s">
        <v>173</v>
      </c>
      <c r="G12" s="38"/>
      <c r="H12" s="36"/>
      <c r="I12" s="36" t="s">
        <v>15</v>
      </c>
    </row>
    <row r="13" spans="2:9">
      <c r="B13" s="3" t="s">
        <v>170</v>
      </c>
      <c r="C13" s="36" t="s">
        <v>132</v>
      </c>
      <c r="D13" s="36"/>
      <c r="E13" s="37"/>
      <c r="F13" s="36" t="s">
        <v>173</v>
      </c>
      <c r="G13" s="38"/>
      <c r="H13" s="36"/>
      <c r="I13" s="36" t="s">
        <v>15</v>
      </c>
    </row>
    <row r="14" spans="2:9" ht="27">
      <c r="B14" s="3" t="s">
        <v>170</v>
      </c>
      <c r="C14" s="36" t="s">
        <v>133</v>
      </c>
      <c r="D14" s="36"/>
      <c r="E14" s="37"/>
      <c r="F14" s="36" t="s">
        <v>158</v>
      </c>
      <c r="G14" s="38">
        <v>0.7</v>
      </c>
      <c r="H14" s="36"/>
      <c r="I14" s="36" t="s">
        <v>84</v>
      </c>
    </row>
    <row r="15" spans="2:9">
      <c r="B15" s="3" t="s">
        <v>170</v>
      </c>
      <c r="C15" s="36" t="s">
        <v>147</v>
      </c>
      <c r="D15" s="4"/>
      <c r="E15" s="5"/>
      <c r="F15" s="36" t="s">
        <v>158</v>
      </c>
      <c r="G15" s="38">
        <v>0.1</v>
      </c>
      <c r="H15" s="36"/>
      <c r="I15" s="36" t="s">
        <v>15</v>
      </c>
    </row>
    <row r="16" spans="2:9">
      <c r="B16" s="3" t="s">
        <v>170</v>
      </c>
      <c r="C16" s="36" t="s">
        <v>157</v>
      </c>
      <c r="D16" s="4"/>
      <c r="E16" s="5"/>
      <c r="F16" s="36" t="s">
        <v>158</v>
      </c>
      <c r="G16" s="38">
        <v>0.1</v>
      </c>
      <c r="H16" s="44"/>
      <c r="I16" s="36" t="s">
        <v>140</v>
      </c>
    </row>
    <row r="17" spans="2:9" ht="27">
      <c r="B17" s="3" t="s">
        <v>170</v>
      </c>
      <c r="C17" s="36" t="s">
        <v>148</v>
      </c>
      <c r="D17" s="5"/>
      <c r="E17" s="21"/>
      <c r="F17" s="36" t="s">
        <v>158</v>
      </c>
      <c r="G17" s="19">
        <v>0.5</v>
      </c>
      <c r="H17" s="4"/>
      <c r="I17" s="4" t="s">
        <v>84</v>
      </c>
    </row>
    <row r="18" spans="2:9">
      <c r="B18" s="3" t="s">
        <v>170</v>
      </c>
      <c r="C18" s="25" t="s">
        <v>159</v>
      </c>
      <c r="D18" s="5"/>
      <c r="E18" s="21"/>
      <c r="F18" s="36" t="s">
        <v>158</v>
      </c>
      <c r="G18" s="19">
        <v>0.1</v>
      </c>
      <c r="H18" s="4"/>
      <c r="I18" s="4" t="s">
        <v>84</v>
      </c>
    </row>
    <row r="19" spans="2:9">
      <c r="B19" s="3" t="s">
        <v>170</v>
      </c>
      <c r="C19" s="25" t="s">
        <v>160</v>
      </c>
      <c r="D19" s="5"/>
      <c r="E19" s="21"/>
      <c r="F19" s="36" t="s">
        <v>158</v>
      </c>
      <c r="G19" s="19">
        <v>0.1</v>
      </c>
      <c r="H19" s="4"/>
      <c r="I19" s="4"/>
    </row>
    <row r="20" spans="2:9" ht="27">
      <c r="B20" s="3" t="s">
        <v>170</v>
      </c>
      <c r="C20" s="36" t="s">
        <v>134</v>
      </c>
      <c r="D20" s="36"/>
      <c r="E20" s="37"/>
      <c r="F20" s="36" t="s">
        <v>158</v>
      </c>
      <c r="G20" s="38">
        <v>0.5</v>
      </c>
      <c r="H20" s="45"/>
      <c r="I20" s="36" t="s">
        <v>15</v>
      </c>
    </row>
    <row r="23" spans="2:9">
      <c r="B23" s="48" t="s">
        <v>178</v>
      </c>
      <c r="C23" s="48"/>
      <c r="D23" s="46"/>
    </row>
    <row r="24" spans="2:9">
      <c r="B24" s="14" t="s">
        <v>162</v>
      </c>
      <c r="C24" s="14" t="s">
        <v>163</v>
      </c>
      <c r="D24" s="14" t="s">
        <v>0</v>
      </c>
    </row>
    <row r="25" spans="2:9">
      <c r="B25" s="15" t="str">
        <f>LISTAS!$B2</f>
        <v>EN PROCÉS</v>
      </c>
      <c r="C25" s="16">
        <f>COUNTIF($F$2:$F$20,B25)</f>
        <v>13</v>
      </c>
      <c r="D25" s="42">
        <f>C25/$C$29</f>
        <v>0.68421052631578949</v>
      </c>
    </row>
    <row r="26" spans="2:9">
      <c r="B26" s="15" t="str">
        <f>LISTAS!$B3</f>
        <v>FINALITZAT</v>
      </c>
      <c r="C26" s="16">
        <f>COUNTIF($F$2:$F$20,B26)</f>
        <v>0</v>
      </c>
      <c r="D26" s="42">
        <f t="shared" ref="D26:D28" si="0">C26/$C$29</f>
        <v>0</v>
      </c>
    </row>
    <row r="27" spans="2:9">
      <c r="B27" s="15" t="str">
        <f>LISTAS!$B4</f>
        <v>PARAT</v>
      </c>
      <c r="C27" s="16">
        <f>COUNTIF($F$2:$F$20,B27)</f>
        <v>0</v>
      </c>
      <c r="D27" s="42">
        <f t="shared" si="0"/>
        <v>0</v>
      </c>
    </row>
    <row r="28" spans="2:9">
      <c r="B28" s="15" t="str">
        <f>LISTAS!$B5</f>
        <v>NO COMENÇAT</v>
      </c>
      <c r="C28" s="16">
        <f>COUNTIF($F$2:$F$20,B28)</f>
        <v>6</v>
      </c>
      <c r="D28" s="42">
        <f t="shared" si="0"/>
        <v>0.31578947368421051</v>
      </c>
    </row>
    <row r="29" spans="2:9">
      <c r="B29" s="14" t="s">
        <v>164</v>
      </c>
      <c r="C29" s="17">
        <f>SUM(C25:C28)</f>
        <v>19</v>
      </c>
      <c r="D29" s="41"/>
    </row>
    <row r="30" spans="2:9">
      <c r="B30" s="10"/>
      <c r="C30" s="10"/>
      <c r="D30" s="10"/>
    </row>
    <row r="31" spans="2:9">
      <c r="B31" s="48" t="s">
        <v>175</v>
      </c>
      <c r="C31" s="48"/>
      <c r="D31" s="46"/>
    </row>
    <row r="32" spans="2:9">
      <c r="B32" s="14" t="s">
        <v>165</v>
      </c>
      <c r="C32" s="14" t="s">
        <v>179</v>
      </c>
      <c r="D32" s="14" t="s">
        <v>0</v>
      </c>
    </row>
    <row r="33" spans="2:4">
      <c r="B33" s="15" t="str">
        <f>LISTAS!$A2</f>
        <v>PROJECTE DE CARTERA</v>
      </c>
      <c r="C33" s="16">
        <f>COUNTIF($B$2:$B$20,B33)</f>
        <v>19</v>
      </c>
      <c r="D33" s="42">
        <f>C33/$C$34</f>
        <v>1</v>
      </c>
    </row>
    <row r="34" spans="2:4">
      <c r="B34" s="14" t="s">
        <v>164</v>
      </c>
      <c r="C34" s="17">
        <f>SUM(C33:C33)</f>
        <v>19</v>
      </c>
      <c r="D34" s="41"/>
    </row>
    <row r="36" spans="2:4">
      <c r="B36" s="48" t="s">
        <v>176</v>
      </c>
      <c r="C36" s="48"/>
      <c r="D36" s="46"/>
    </row>
    <row r="37" spans="2:4">
      <c r="B37" s="14" t="s">
        <v>165</v>
      </c>
      <c r="C37" s="14" t="s">
        <v>166</v>
      </c>
      <c r="D37" s="14" t="s">
        <v>0</v>
      </c>
    </row>
    <row r="38" spans="2:4">
      <c r="B38" s="15" t="str">
        <f>LISTAS!$A2</f>
        <v>PROJECTE DE CARTERA</v>
      </c>
      <c r="C38" s="16">
        <f>COUNTIFS($B$2:$B$20,B38,$F$2:$F$20,LISTAS!$B$3)</f>
        <v>0</v>
      </c>
      <c r="D38" s="42" t="e">
        <f>C38/$C$39</f>
        <v>#DIV/0!</v>
      </c>
    </row>
    <row r="39" spans="2:4">
      <c r="B39" s="14" t="s">
        <v>164</v>
      </c>
      <c r="C39" s="17">
        <f>SUM(C38:C38)</f>
        <v>0</v>
      </c>
      <c r="D39" s="41"/>
    </row>
    <row r="40" spans="2:4">
      <c r="B40" s="10"/>
      <c r="C40" s="10"/>
      <c r="D40" s="10"/>
    </row>
    <row r="41" spans="2:4">
      <c r="B41" s="48" t="s">
        <v>177</v>
      </c>
      <c r="C41" s="48"/>
      <c r="D41" s="46"/>
    </row>
    <row r="42" spans="2:4">
      <c r="B42" s="14" t="s">
        <v>181</v>
      </c>
      <c r="C42" s="14" t="s">
        <v>180</v>
      </c>
      <c r="D42" s="14" t="s">
        <v>0</v>
      </c>
    </row>
    <row r="43" spans="2:4">
      <c r="B43" s="15" t="s">
        <v>1</v>
      </c>
      <c r="C43" s="16">
        <f>COUNTIFS($F$2:$F$20,LISTAS!$B$2,$G$2:$G$20,"&gt;0%",$G$2:$G$20,"&lt;25%")</f>
        <v>7</v>
      </c>
      <c r="D43" s="42">
        <f>C43/$C$47</f>
        <v>0.53846153846153844</v>
      </c>
    </row>
    <row r="44" spans="2:4">
      <c r="B44" s="15" t="s">
        <v>2</v>
      </c>
      <c r="C44" s="16">
        <f>COUNTIFS($F$2:$F$20,LISTAS!$B$2,$G$2:$G$20,"&gt;=25%",$G$2:$G$20,"&lt;50%")</f>
        <v>1</v>
      </c>
      <c r="D44" s="42">
        <f t="shared" ref="D44:D46" si="1">C44/$C$47</f>
        <v>7.6923076923076927E-2</v>
      </c>
    </row>
    <row r="45" spans="2:4">
      <c r="B45" s="15" t="s">
        <v>3</v>
      </c>
      <c r="C45" s="16">
        <f>COUNTIFS($F$2:$F$20,LISTAS!$B$2,$G$2:$G$20,"&gt;=50%",$G$2:$G$20,"&lt;75%")</f>
        <v>4</v>
      </c>
      <c r="D45" s="42">
        <f t="shared" si="1"/>
        <v>0.30769230769230771</v>
      </c>
    </row>
    <row r="46" spans="2:4">
      <c r="B46" s="15" t="s">
        <v>4</v>
      </c>
      <c r="C46" s="16">
        <f>COUNTIFS($F$2:$F$20,LISTAS!$B$2,$G$2:$G$20,"&gt;=75%",$G$2:$G$20,"&lt;100%")</f>
        <v>1</v>
      </c>
      <c r="D46" s="42">
        <f t="shared" si="1"/>
        <v>7.6923076923076927E-2</v>
      </c>
    </row>
    <row r="47" spans="2:4">
      <c r="B47" s="14" t="s">
        <v>164</v>
      </c>
      <c r="C47" s="17">
        <f>SUM(C43:C46)</f>
        <v>13</v>
      </c>
      <c r="D47" s="41"/>
    </row>
  </sheetData>
  <autoFilter ref="B1:I20" xr:uid="{EBF15F17-622C-45B3-B8CA-D1673951859E}"/>
  <mergeCells count="4">
    <mergeCell ref="B41:C41"/>
    <mergeCell ref="B23:C23"/>
    <mergeCell ref="B31:C31"/>
    <mergeCell ref="B36:C3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33F484F-8C05-4F77-91B2-7621E8C7AB0A}">
          <x14:formula1>
            <xm:f>'/Users/juan/Library/Containers/com.microsoft.Excel/Data/Documents/C:\Users\aljimenez\Documents\ITI\UV_GESTION_CARTERA\[02-docs_Revision proyectos 20201109.xlsx]tipos'!#REF!</xm:f>
          </x14:formula1>
          <xm:sqref>B1</xm:sqref>
        </x14:dataValidation>
        <x14:dataValidation type="list" allowBlank="1" showInputMessage="1" showErrorMessage="1" xr:uid="{B760BBBE-FD1E-4EAB-8B32-1E979736B353}">
          <x14:formula1>
            <xm:f>LISTAS!$B$2:$B$5</xm:f>
          </x14:formula1>
          <xm:sqref>F2:F20</xm:sqref>
        </x14:dataValidation>
        <x14:dataValidation type="list" allowBlank="1" showInputMessage="1" showErrorMessage="1" xr:uid="{C791BC41-8C47-4F10-9E5D-3FEEB07CD1F4}">
          <x14:formula1>
            <xm:f>LISTAS!$A$2:$A$2</xm:f>
          </x14:formula1>
          <xm:sqref>B2:B20</xm:sqref>
        </x14:dataValidation>
        <x14:dataValidation type="list" allowBlank="1" showInputMessage="1" showErrorMessage="1" xr:uid="{39D6B2C5-84B0-4E51-BDB6-415A9A59F5AC}">
          <x14:formula1>
            <xm:f>'/Users/juan/Library/Containers/com.microsoft.Excel/Data/Documents/C:\Users\aljimenez\Documents\ITI\UV_GESTION_CARTERA\Revisados Fonse\[20210509 Cartera de Projectes 2020-21 UV_v2.xlsx]LISTAS'!#REF!</xm:f>
          </x14:formula1>
          <xm:sqref>E17:E19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AAAD8248F53D40998B544F55EFF5BE" ma:contentTypeVersion="11" ma:contentTypeDescription="Crear nuevo documento." ma:contentTypeScope="" ma:versionID="5353d3a9128026eb4391c44d21235055">
  <xsd:schema xmlns:xsd="http://www.w3.org/2001/XMLSchema" xmlns:xs="http://www.w3.org/2001/XMLSchema" xmlns:p="http://schemas.microsoft.com/office/2006/metadata/properties" xmlns:ns2="2b5b7f97-082f-43c0-8342-bc3e8f49a6b3" xmlns:ns3="5c1cdcde-b18c-4244-afbb-dc24b6f0baae" targetNamespace="http://schemas.microsoft.com/office/2006/metadata/properties" ma:root="true" ma:fieldsID="9cf53533117274311fc616ad957bed64" ns2:_="" ns3:_="">
    <xsd:import namespace="2b5b7f97-082f-43c0-8342-bc3e8f49a6b3"/>
    <xsd:import namespace="5c1cdcde-b18c-4244-afbb-dc24b6f0b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b7f97-082f-43c0-8342-bc3e8f49a6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1cdcde-b18c-4244-afbb-dc24b6f0ba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50908C-B378-4AA8-9753-90968FF99F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b7f97-082f-43c0-8342-bc3e8f49a6b3"/>
    <ds:schemaRef ds:uri="5c1cdcde-b18c-4244-afbb-dc24b6f0b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23555E-B238-490E-B1B6-82D8B4CDEF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FE1C9A-BAD3-4040-8CF5-3DA89ADC732B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c1cdcde-b18c-4244-afbb-dc24b6f0baae"/>
    <ds:schemaRef ds:uri="2b5b7f97-082f-43c0-8342-bc3e8f49a6b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INFRA AULES Y SUPERCOMP</vt:lpstr>
      <vt:lpstr>SISTEMAS</vt:lpstr>
      <vt:lpstr>COMUNICACIONES</vt:lpstr>
      <vt:lpstr>SEGURIDAD</vt:lpstr>
      <vt:lpstr>USUARIOS</vt:lpstr>
      <vt:lpstr>SIST INFORM Y BBDD</vt:lpstr>
      <vt:lpstr>EADMIN Y APLIC ADMINIST</vt:lpstr>
      <vt:lpstr>APLIC ACADEMICAS E INVEST</vt:lpstr>
      <vt:lpstr>Compartidos EADMIN &amp; APLIC</vt:lpstr>
      <vt:lpstr>GEST CONTRATACION</vt:lpstr>
      <vt:lpstr>LISTAS</vt:lpstr>
    </vt:vector>
  </TitlesOfParts>
  <Manager>SERVEI D'INFORMÀTICA</Manager>
  <Company>UNIVERSITAT DE VALÈNCIA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PROPOSTA CARTERA DE PROJECTES TI UV 2021</dc:title>
  <dc:subject>CARTERA DE PROJECTES</dc:subject>
  <dc:creator>OFICINA DE CARTERA DE PROJECTES TI UV</dc:creator>
  <cp:keywords/>
  <dc:description/>
  <cp:lastModifiedBy>Usuario de Microsoft Office</cp:lastModifiedBy>
  <cp:revision/>
  <dcterms:created xsi:type="dcterms:W3CDTF">2021-01-07T08:45:51Z</dcterms:created>
  <dcterms:modified xsi:type="dcterms:W3CDTF">2021-06-28T06:29:23Z</dcterms:modified>
  <cp:category>CARTERA DE PROJECTES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0x01010007AAAD8248F53D40998B544F55EFF5BE</vt:lpwstr>
  </property>
</Properties>
</file>